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3BBC1E44-C020-4367-A880-ADCFABBEFBD3}" xr6:coauthVersionLast="36" xr6:coauthVersionMax="47" xr10:uidLastSave="{00000000-0000-0000-0000-000000000000}"/>
  <bookViews>
    <workbookView xWindow="-120" yWindow="-120" windowWidth="20730" windowHeight="11160" firstSheet="1" activeTab="1" xr2:uid="{C8A9D432-C226-4788-A919-24CEC43D61B2}"/>
  </bookViews>
  <sheets>
    <sheet name="Índice" sheetId="1" r:id="rId1"/>
    <sheet name="Presentación" sheetId="2" r:id="rId2"/>
    <sheet name="Informantes" sheetId="3" r:id="rId3"/>
    <sheet name="Participantes" sheetId="8" r:id="rId4"/>
    <sheet name="CNGE_2024_M4_Secc1" sheetId="11" r:id="rId5"/>
    <sheet name="CNGE_2024_M4_Secc2" sheetId="5" r:id="rId6"/>
    <sheet name="CNGE_2024_M4_Secc3" sheetId="12" r:id="rId7"/>
    <sheet name="CNGE_2024_M4_Secc4" sheetId="13" r:id="rId8"/>
    <sheet name="CNGE_2024_M4_Secc5" sheetId="6" r:id="rId9"/>
    <sheet name="CNGE_2024_M4_Secc6" sheetId="14" r:id="rId10"/>
    <sheet name="Complemento" sheetId="9" r:id="rId11"/>
    <sheet name="Glosario" sheetId="10" r:id="rId12"/>
  </sheets>
  <definedNames>
    <definedName name="_xlnm.Print_Area" localSheetId="4">CNGE_2024_M4_Secc1!$A$1:$AE$213</definedName>
    <definedName name="_xlnm.Print_Area" localSheetId="5">CNGE_2024_M4_Secc2!$A$1:$AE$692</definedName>
    <definedName name="_xlnm.Print_Area" localSheetId="6">CNGE_2024_M4_Secc3!$A$1:$AE$127</definedName>
    <definedName name="_xlnm.Print_Area" localSheetId="7">CNGE_2024_M4_Secc4!$A$1:$AE$110</definedName>
    <definedName name="_xlnm.Print_Area" localSheetId="8">CNGE_2024_M4_Secc5!$A$1:$AE$1007</definedName>
    <definedName name="_xlnm.Print_Area" localSheetId="9">CNGE_2024_M4_Secc6!$A$1:$AE$985</definedName>
    <definedName name="_xlnm.Print_Area" localSheetId="10">Complemento!$A$1:$AM$92</definedName>
    <definedName name="_xlnm.Print_Area" localSheetId="11">Glosario!$A$1:$AE$125</definedName>
    <definedName name="_xlnm.Print_Area" localSheetId="0">Índice!$A$1:$AE$35</definedName>
    <definedName name="_xlnm.Print_Area" localSheetId="2">Informantes!$A$1:$AE$56</definedName>
    <definedName name="_xlnm.Print_Area" localSheetId="3">Participantes!$A$1:$BJ$71</definedName>
    <definedName name="_xlnm.Print_Area" localSheetId="1">Presentación!$A$1:$AE$130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5" i="5" l="1"/>
  <c r="AN187" i="5"/>
  <c r="H24" i="9"/>
  <c r="AL43" i="14" l="1"/>
  <c r="AK231" i="14"/>
  <c r="B108" i="12" l="1"/>
  <c r="AT40" i="5"/>
  <c r="BA118" i="12"/>
  <c r="AZ118" i="12"/>
  <c r="AY118" i="12"/>
  <c r="AX118" i="12"/>
  <c r="AW118" i="12"/>
  <c r="AV118" i="12"/>
  <c r="AU118" i="12"/>
  <c r="AT118" i="12"/>
  <c r="AS118" i="12"/>
  <c r="AJ101" i="12"/>
  <c r="AJ100" i="12"/>
  <c r="AJ99" i="12"/>
  <c r="AJ98" i="12"/>
  <c r="AJ97" i="12"/>
  <c r="AJ96" i="12"/>
  <c r="AJ95" i="12"/>
  <c r="AJ94" i="12"/>
  <c r="AJ93" i="12"/>
  <c r="AJ92" i="12"/>
  <c r="AJ91" i="12"/>
  <c r="AJ90" i="12"/>
  <c r="AJ89" i="12"/>
  <c r="AJ88" i="12"/>
  <c r="AJ87" i="12"/>
  <c r="AJ86" i="12"/>
  <c r="AJ85" i="12"/>
  <c r="AJ84" i="12"/>
  <c r="AJ83" i="12"/>
  <c r="AJ82" i="12"/>
  <c r="AJ81" i="12"/>
  <c r="AJ80" i="12"/>
  <c r="AJ79" i="12"/>
  <c r="AJ78" i="12"/>
  <c r="AJ77" i="12"/>
  <c r="AJ76" i="12"/>
  <c r="AJ75" i="12"/>
  <c r="AJ74" i="12"/>
  <c r="AJ73" i="12"/>
  <c r="AJ72" i="12"/>
  <c r="AJ71" i="12"/>
  <c r="AJ70" i="12"/>
  <c r="AJ69" i="12"/>
  <c r="AJ68" i="12"/>
  <c r="AJ67" i="12"/>
  <c r="AJ66" i="12"/>
  <c r="AJ65" i="12"/>
  <c r="AJ64" i="12"/>
  <c r="AJ63" i="12"/>
  <c r="AJ62" i="12"/>
  <c r="AJ61" i="12"/>
  <c r="AJ60" i="12"/>
  <c r="AJ59" i="12"/>
  <c r="AJ58" i="12"/>
  <c r="AJ57" i="12"/>
  <c r="AJ56" i="12"/>
  <c r="AJ55" i="12"/>
  <c r="AJ54" i="12"/>
  <c r="AJ53" i="12"/>
  <c r="AJ52" i="12"/>
  <c r="AJ51" i="12"/>
  <c r="AJ50" i="12"/>
  <c r="AJ49" i="12"/>
  <c r="AJ48" i="12"/>
  <c r="AJ47" i="12"/>
  <c r="AJ46" i="12"/>
  <c r="AJ45" i="12"/>
  <c r="AJ44" i="12"/>
  <c r="AJ43" i="12"/>
  <c r="AJ42" i="12"/>
  <c r="AJ26" i="12"/>
  <c r="B8" i="3"/>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24" i="9"/>
  <c r="AN1000" i="6"/>
  <c r="AP1000" i="6" s="1"/>
  <c r="AI1000" i="6"/>
  <c r="AS1000" i="6"/>
  <c r="AR1000" i="6"/>
  <c r="AQ1000" i="6"/>
  <c r="AO1000" i="6"/>
  <c r="AM1000" i="6"/>
  <c r="AL1000" i="6"/>
  <c r="AK1000" i="6"/>
  <c r="AH1000" i="6"/>
  <c r="AJ1000" i="6" s="1"/>
  <c r="AS976" i="14" l="1"/>
  <c r="AP976" i="14"/>
  <c r="AM976" i="14"/>
  <c r="AJ976" i="14"/>
  <c r="AJ948" i="14"/>
  <c r="AJ949" i="14"/>
  <c r="AJ950" i="14"/>
  <c r="AJ951" i="14"/>
  <c r="AJ952" i="14"/>
  <c r="AJ953" i="14"/>
  <c r="AJ954" i="14"/>
  <c r="AJ955" i="14"/>
  <c r="AJ956" i="14"/>
  <c r="AJ957" i="14"/>
  <c r="AJ958" i="14"/>
  <c r="AJ947" i="14"/>
  <c r="AJ918" i="14"/>
  <c r="AJ919" i="14"/>
  <c r="AJ920" i="14"/>
  <c r="AJ921" i="14"/>
  <c r="AJ922" i="14"/>
  <c r="AJ923" i="14"/>
  <c r="AJ924" i="14"/>
  <c r="AJ925" i="14"/>
  <c r="AJ926" i="14"/>
  <c r="AJ927" i="14"/>
  <c r="AJ928" i="14"/>
  <c r="AJ917" i="14"/>
  <c r="AJ877" i="14"/>
  <c r="AJ878" i="14"/>
  <c r="AJ879" i="14"/>
  <c r="AJ880" i="14"/>
  <c r="AJ881" i="14"/>
  <c r="AJ882" i="14"/>
  <c r="AJ883" i="14"/>
  <c r="AJ884" i="14"/>
  <c r="AJ885" i="14"/>
  <c r="AJ886" i="14"/>
  <c r="AJ887" i="14"/>
  <c r="AJ888" i="14"/>
  <c r="AJ889" i="14"/>
  <c r="AJ890" i="14"/>
  <c r="AJ891" i="14"/>
  <c r="AJ892" i="14"/>
  <c r="AJ893" i="14"/>
  <c r="AJ894" i="14"/>
  <c r="AJ895" i="14"/>
  <c r="AJ896" i="14"/>
  <c r="AJ897" i="14"/>
  <c r="AJ898" i="14"/>
  <c r="AJ899" i="14"/>
  <c r="AJ900" i="14"/>
  <c r="AJ876" i="14"/>
  <c r="AS800" i="14"/>
  <c r="AS801" i="14"/>
  <c r="AS802" i="14"/>
  <c r="AS803" i="14"/>
  <c r="AS804" i="14"/>
  <c r="AS805" i="14"/>
  <c r="AS806" i="14"/>
  <c r="AS807" i="14"/>
  <c r="AS808" i="14"/>
  <c r="AS809" i="14"/>
  <c r="AS810" i="14"/>
  <c r="AS811" i="14"/>
  <c r="AS812" i="14"/>
  <c r="AS813" i="14"/>
  <c r="AS814" i="14"/>
  <c r="AS815" i="14"/>
  <c r="AS816" i="14"/>
  <c r="AS817" i="14"/>
  <c r="AS818" i="14"/>
  <c r="AS819" i="14"/>
  <c r="AS820" i="14"/>
  <c r="AS821" i="14"/>
  <c r="AS822" i="14"/>
  <c r="AS823" i="14"/>
  <c r="AS824" i="14"/>
  <c r="AS825" i="14"/>
  <c r="AS826" i="14"/>
  <c r="AS827" i="14"/>
  <c r="AS828" i="14"/>
  <c r="AS829" i="14"/>
  <c r="AS830" i="14"/>
  <c r="AS831" i="14"/>
  <c r="AS832" i="14"/>
  <c r="AS833" i="14"/>
  <c r="AS834" i="14"/>
  <c r="AS835" i="14"/>
  <c r="AS836" i="14"/>
  <c r="AS837" i="14"/>
  <c r="AS838" i="14"/>
  <c r="AS839" i="14"/>
  <c r="AS840" i="14"/>
  <c r="AS841" i="14"/>
  <c r="AS842" i="14"/>
  <c r="AS843" i="14"/>
  <c r="AS844" i="14"/>
  <c r="AS845" i="14"/>
  <c r="AS846" i="14"/>
  <c r="AS847" i="14"/>
  <c r="AS848" i="14"/>
  <c r="AS849" i="14"/>
  <c r="AS850" i="14"/>
  <c r="AS851" i="14"/>
  <c r="AS852" i="14"/>
  <c r="AS853" i="14"/>
  <c r="AS854" i="14"/>
  <c r="AS855" i="14"/>
  <c r="AS856" i="14"/>
  <c r="AS857" i="14"/>
  <c r="AS858" i="14"/>
  <c r="AS859" i="14"/>
  <c r="AS799" i="14"/>
  <c r="AP800" i="14"/>
  <c r="AP801" i="14"/>
  <c r="AP802" i="14"/>
  <c r="AP803" i="14"/>
  <c r="AP804" i="14"/>
  <c r="AP805" i="14"/>
  <c r="AP806" i="14"/>
  <c r="AP807" i="14"/>
  <c r="AP808" i="14"/>
  <c r="AP809" i="14"/>
  <c r="AP810" i="14"/>
  <c r="AP811" i="14"/>
  <c r="AP812" i="14"/>
  <c r="AP813" i="14"/>
  <c r="AP814" i="14"/>
  <c r="AP815" i="14"/>
  <c r="AP816" i="14"/>
  <c r="AP817" i="14"/>
  <c r="AP818" i="14"/>
  <c r="AP819" i="14"/>
  <c r="AP820" i="14"/>
  <c r="AP821" i="14"/>
  <c r="AP822" i="14"/>
  <c r="AP823" i="14"/>
  <c r="AP824" i="14"/>
  <c r="AP825" i="14"/>
  <c r="AP826" i="14"/>
  <c r="AP827" i="14"/>
  <c r="AP828" i="14"/>
  <c r="AP829" i="14"/>
  <c r="AP830" i="14"/>
  <c r="AP831" i="14"/>
  <c r="AP832" i="14"/>
  <c r="AP833" i="14"/>
  <c r="AP834" i="14"/>
  <c r="AP835" i="14"/>
  <c r="AP836" i="14"/>
  <c r="AP837" i="14"/>
  <c r="AP838" i="14"/>
  <c r="AP839" i="14"/>
  <c r="AP840" i="14"/>
  <c r="AP841" i="14"/>
  <c r="AP842" i="14"/>
  <c r="AP843" i="14"/>
  <c r="AP844" i="14"/>
  <c r="AP845" i="14"/>
  <c r="AP846" i="14"/>
  <c r="AP847" i="14"/>
  <c r="AP848" i="14"/>
  <c r="AP849" i="14"/>
  <c r="AP850" i="14"/>
  <c r="AP851" i="14"/>
  <c r="AP852" i="14"/>
  <c r="AP853" i="14"/>
  <c r="AP854" i="14"/>
  <c r="AP855" i="14"/>
  <c r="AP856" i="14"/>
  <c r="AP857" i="14"/>
  <c r="AP858" i="14"/>
  <c r="AP859" i="14"/>
  <c r="AP799" i="14"/>
  <c r="AM800" i="14"/>
  <c r="AM801" i="14"/>
  <c r="AM802" i="14"/>
  <c r="AM803" i="14"/>
  <c r="AM804" i="14"/>
  <c r="AM805" i="14"/>
  <c r="AM806" i="14"/>
  <c r="AM807" i="14"/>
  <c r="AM808" i="14"/>
  <c r="AM809" i="14"/>
  <c r="AM810" i="14"/>
  <c r="AM811" i="14"/>
  <c r="AM812" i="14"/>
  <c r="AM813" i="14"/>
  <c r="AM814" i="14"/>
  <c r="AM815" i="14"/>
  <c r="AM816" i="14"/>
  <c r="AM817" i="14"/>
  <c r="AM818" i="14"/>
  <c r="AM819" i="14"/>
  <c r="AM820" i="14"/>
  <c r="AM821" i="14"/>
  <c r="AM822" i="14"/>
  <c r="AM823" i="14"/>
  <c r="AM824" i="14"/>
  <c r="AM825" i="14"/>
  <c r="AM826" i="14"/>
  <c r="AM827" i="14"/>
  <c r="AM828" i="14"/>
  <c r="AM829" i="14"/>
  <c r="AM830" i="14"/>
  <c r="AM831" i="14"/>
  <c r="AM832" i="14"/>
  <c r="AM833" i="14"/>
  <c r="AM834" i="14"/>
  <c r="AM835" i="14"/>
  <c r="AM836" i="14"/>
  <c r="AM837" i="14"/>
  <c r="AM838" i="14"/>
  <c r="AM839" i="14"/>
  <c r="AM840" i="14"/>
  <c r="AM841" i="14"/>
  <c r="AM842" i="14"/>
  <c r="AM843" i="14"/>
  <c r="AM844" i="14"/>
  <c r="AM845" i="14"/>
  <c r="AM846" i="14"/>
  <c r="AM847" i="14"/>
  <c r="AM848" i="14"/>
  <c r="AM849" i="14"/>
  <c r="AM850" i="14"/>
  <c r="AM851" i="14"/>
  <c r="AM852" i="14"/>
  <c r="AM853" i="14"/>
  <c r="AM854" i="14"/>
  <c r="AM855" i="14"/>
  <c r="AM856" i="14"/>
  <c r="AM857" i="14"/>
  <c r="AM858" i="14"/>
  <c r="AM859" i="14"/>
  <c r="AM799" i="14"/>
  <c r="AJ800" i="14"/>
  <c r="AJ801" i="14"/>
  <c r="AJ802" i="14"/>
  <c r="AJ803" i="14"/>
  <c r="AJ804" i="14"/>
  <c r="AJ805" i="14"/>
  <c r="AJ806" i="14"/>
  <c r="AJ807" i="14"/>
  <c r="AJ808" i="14"/>
  <c r="AJ809" i="14"/>
  <c r="AJ810" i="14"/>
  <c r="AJ811" i="14"/>
  <c r="AJ812" i="14"/>
  <c r="AJ813" i="14"/>
  <c r="AJ814" i="14"/>
  <c r="AJ815" i="14"/>
  <c r="AJ816" i="14"/>
  <c r="AJ817" i="14"/>
  <c r="AJ818" i="14"/>
  <c r="AJ819" i="14"/>
  <c r="AJ820" i="14"/>
  <c r="AJ821" i="14"/>
  <c r="AJ822" i="14"/>
  <c r="AJ823" i="14"/>
  <c r="AJ824" i="14"/>
  <c r="AJ825" i="14"/>
  <c r="AJ826" i="14"/>
  <c r="AJ827" i="14"/>
  <c r="AJ828" i="14"/>
  <c r="AJ829" i="14"/>
  <c r="AJ830" i="14"/>
  <c r="AJ831" i="14"/>
  <c r="AJ832" i="14"/>
  <c r="AJ833" i="14"/>
  <c r="AJ834" i="14"/>
  <c r="AJ835" i="14"/>
  <c r="AJ836" i="14"/>
  <c r="AJ837" i="14"/>
  <c r="AJ838" i="14"/>
  <c r="AJ839" i="14"/>
  <c r="AJ840" i="14"/>
  <c r="AJ841" i="14"/>
  <c r="AJ842" i="14"/>
  <c r="AJ843" i="14"/>
  <c r="AJ844" i="14"/>
  <c r="AJ845" i="14"/>
  <c r="AJ846" i="14"/>
  <c r="AJ847" i="14"/>
  <c r="AJ848" i="14"/>
  <c r="AJ849" i="14"/>
  <c r="AJ850" i="14"/>
  <c r="AJ851" i="14"/>
  <c r="AJ852" i="14"/>
  <c r="AJ853" i="14"/>
  <c r="AJ854" i="14"/>
  <c r="AJ855" i="14"/>
  <c r="AJ856" i="14"/>
  <c r="AJ857" i="14"/>
  <c r="AJ858" i="14"/>
  <c r="AJ859" i="14"/>
  <c r="AJ799" i="14"/>
  <c r="AJ765" i="14"/>
  <c r="AJ766" i="14"/>
  <c r="AJ767" i="14"/>
  <c r="AJ768" i="14"/>
  <c r="AJ769" i="14"/>
  <c r="AJ770" i="14"/>
  <c r="AJ771" i="14"/>
  <c r="AJ772" i="14"/>
  <c r="AJ773" i="14"/>
  <c r="AJ774" i="14"/>
  <c r="AJ775" i="14"/>
  <c r="AJ776" i="14"/>
  <c r="AJ777" i="14"/>
  <c r="AJ778" i="14"/>
  <c r="AJ779" i="14"/>
  <c r="AJ764" i="14"/>
  <c r="AJ744" i="14"/>
  <c r="AJ745" i="14"/>
  <c r="AJ743" i="14"/>
  <c r="AJ718" i="14"/>
  <c r="AJ719" i="14"/>
  <c r="AJ720" i="14"/>
  <c r="AJ721" i="14"/>
  <c r="AJ722" i="14"/>
  <c r="AJ723" i="14"/>
  <c r="AJ724" i="14"/>
  <c r="AJ725" i="14"/>
  <c r="AJ726" i="14"/>
  <c r="AJ727" i="14"/>
  <c r="AJ728" i="14"/>
  <c r="AJ717" i="14"/>
  <c r="AJ679" i="14"/>
  <c r="AJ680" i="14"/>
  <c r="AJ681" i="14"/>
  <c r="AJ682" i="14"/>
  <c r="AJ683" i="14"/>
  <c r="AJ684" i="14"/>
  <c r="AJ685" i="14"/>
  <c r="AJ686" i="14"/>
  <c r="AJ687" i="14"/>
  <c r="AJ688" i="14"/>
  <c r="AJ689" i="14"/>
  <c r="AJ690" i="14"/>
  <c r="AJ691" i="14"/>
  <c r="AJ692" i="14"/>
  <c r="AJ693" i="14"/>
  <c r="AJ694" i="14"/>
  <c r="AJ695" i="14"/>
  <c r="AJ696" i="14"/>
  <c r="AJ697" i="14"/>
  <c r="AJ678" i="14"/>
  <c r="AJ656" i="14"/>
  <c r="AJ657" i="14"/>
  <c r="AJ658" i="14"/>
  <c r="AJ659" i="14"/>
  <c r="AJ660" i="14"/>
  <c r="AJ661" i="14"/>
  <c r="AJ662" i="14"/>
  <c r="AJ663" i="14"/>
  <c r="AJ655" i="14"/>
  <c r="AJ626" i="14"/>
  <c r="AJ627" i="14"/>
  <c r="AJ628" i="14"/>
  <c r="AJ629" i="14"/>
  <c r="AJ630" i="14"/>
  <c r="AJ631" i="14"/>
  <c r="AJ632" i="14"/>
  <c r="AJ633" i="14"/>
  <c r="AJ634" i="14"/>
  <c r="AJ635" i="14"/>
  <c r="AJ636" i="14"/>
  <c r="AJ637" i="14"/>
  <c r="AJ638" i="14"/>
  <c r="AJ639" i="14"/>
  <c r="AJ625" i="14"/>
  <c r="AJ550" i="14"/>
  <c r="AJ551" i="14"/>
  <c r="AJ552" i="14"/>
  <c r="AJ553" i="14"/>
  <c r="AJ554" i="14"/>
  <c r="AJ555" i="14"/>
  <c r="AJ556" i="14"/>
  <c r="AJ557" i="14"/>
  <c r="AJ558" i="14"/>
  <c r="AJ559" i="14"/>
  <c r="AJ560" i="14"/>
  <c r="AJ561" i="14"/>
  <c r="AJ562" i="14"/>
  <c r="AJ563" i="14"/>
  <c r="AJ564" i="14"/>
  <c r="AJ565" i="14"/>
  <c r="AJ566" i="14"/>
  <c r="AJ567" i="14"/>
  <c r="AJ568" i="14"/>
  <c r="AJ569" i="14"/>
  <c r="AJ570" i="14"/>
  <c r="AJ571" i="14"/>
  <c r="AJ572" i="14"/>
  <c r="AJ573" i="14"/>
  <c r="AJ574" i="14"/>
  <c r="AJ575" i="14"/>
  <c r="AJ576" i="14"/>
  <c r="AJ577" i="14"/>
  <c r="AJ578" i="14"/>
  <c r="AJ579" i="14"/>
  <c r="AJ580" i="14"/>
  <c r="AJ581" i="14"/>
  <c r="AJ582" i="14"/>
  <c r="AJ583" i="14"/>
  <c r="AJ584" i="14"/>
  <c r="AJ585" i="14"/>
  <c r="AJ586" i="14"/>
  <c r="AJ587" i="14"/>
  <c r="AJ588" i="14"/>
  <c r="AJ589" i="14"/>
  <c r="AJ590" i="14"/>
  <c r="AJ591" i="14"/>
  <c r="AJ592" i="14"/>
  <c r="AJ593" i="14"/>
  <c r="AJ594" i="14"/>
  <c r="AJ595" i="14"/>
  <c r="AJ596" i="14"/>
  <c r="AJ597" i="14"/>
  <c r="AJ598" i="14"/>
  <c r="AJ599" i="14"/>
  <c r="AJ600" i="14"/>
  <c r="AJ601" i="14"/>
  <c r="AJ602" i="14"/>
  <c r="AJ603" i="14"/>
  <c r="AJ604" i="14"/>
  <c r="AJ605" i="14"/>
  <c r="AJ606" i="14"/>
  <c r="AJ607" i="14"/>
  <c r="AJ608" i="14"/>
  <c r="AJ609" i="14"/>
  <c r="AJ549" i="14"/>
  <c r="AS998" i="6"/>
  <c r="AP998" i="6"/>
  <c r="AM998" i="6"/>
  <c r="AJ1001" i="6" s="1"/>
  <c r="B1004" i="6" s="1"/>
  <c r="AJ998" i="6"/>
  <c r="AI998" i="6"/>
  <c r="AH998" i="6"/>
  <c r="AJ970" i="6"/>
  <c r="AJ971" i="6"/>
  <c r="AJ972" i="6"/>
  <c r="AJ973" i="6"/>
  <c r="AJ974" i="6"/>
  <c r="AJ975" i="6"/>
  <c r="AJ976" i="6"/>
  <c r="AJ977" i="6"/>
  <c r="AJ978" i="6"/>
  <c r="AJ979" i="6"/>
  <c r="AJ980" i="6"/>
  <c r="AJ969" i="6"/>
  <c r="AJ940" i="6"/>
  <c r="AJ941" i="6"/>
  <c r="AJ942" i="6"/>
  <c r="AJ943" i="6"/>
  <c r="AJ944" i="6"/>
  <c r="AJ945" i="6"/>
  <c r="AJ946" i="6"/>
  <c r="AJ947" i="6"/>
  <c r="AJ948" i="6"/>
  <c r="AJ949" i="6"/>
  <c r="AJ950" i="6"/>
  <c r="AJ939" i="6"/>
  <c r="AJ899" i="6"/>
  <c r="AJ900" i="6"/>
  <c r="AJ901" i="6"/>
  <c r="AJ902" i="6"/>
  <c r="AJ903" i="6"/>
  <c r="AJ904" i="6"/>
  <c r="AJ905" i="6"/>
  <c r="AJ906" i="6"/>
  <c r="AJ907" i="6"/>
  <c r="AJ908" i="6"/>
  <c r="AJ909" i="6"/>
  <c r="AJ910" i="6"/>
  <c r="AJ911" i="6"/>
  <c r="AJ912" i="6"/>
  <c r="AJ913" i="6"/>
  <c r="AJ914" i="6"/>
  <c r="AJ915" i="6"/>
  <c r="AJ916" i="6"/>
  <c r="AJ917" i="6"/>
  <c r="AJ918" i="6"/>
  <c r="AJ919" i="6"/>
  <c r="AJ920" i="6"/>
  <c r="AJ921" i="6"/>
  <c r="AJ922" i="6"/>
  <c r="AJ898" i="6"/>
  <c r="AS822" i="6"/>
  <c r="AS823" i="6"/>
  <c r="AS824" i="6"/>
  <c r="AS825" i="6"/>
  <c r="AS826" i="6"/>
  <c r="AS827" i="6"/>
  <c r="AS828" i="6"/>
  <c r="AS829" i="6"/>
  <c r="AS830" i="6"/>
  <c r="AS831" i="6"/>
  <c r="AS832" i="6"/>
  <c r="AS833" i="6"/>
  <c r="AS834" i="6"/>
  <c r="AS835" i="6"/>
  <c r="AS836" i="6"/>
  <c r="AS837" i="6"/>
  <c r="AS838" i="6"/>
  <c r="AS839" i="6"/>
  <c r="AS840" i="6"/>
  <c r="AS841" i="6"/>
  <c r="AS842" i="6"/>
  <c r="AS843" i="6"/>
  <c r="AS844" i="6"/>
  <c r="AS845" i="6"/>
  <c r="AS846" i="6"/>
  <c r="AS847" i="6"/>
  <c r="AS848" i="6"/>
  <c r="AS849" i="6"/>
  <c r="AS850" i="6"/>
  <c r="AS851" i="6"/>
  <c r="AS852" i="6"/>
  <c r="AS853" i="6"/>
  <c r="AS854" i="6"/>
  <c r="AS855" i="6"/>
  <c r="AS856" i="6"/>
  <c r="AS857" i="6"/>
  <c r="AS858" i="6"/>
  <c r="AS859" i="6"/>
  <c r="AS860" i="6"/>
  <c r="AS861" i="6"/>
  <c r="AS862" i="6"/>
  <c r="AS863" i="6"/>
  <c r="AS864" i="6"/>
  <c r="AS865" i="6"/>
  <c r="AS866" i="6"/>
  <c r="AS867" i="6"/>
  <c r="AS868" i="6"/>
  <c r="AS869" i="6"/>
  <c r="AS870" i="6"/>
  <c r="AS871" i="6"/>
  <c r="AS872" i="6"/>
  <c r="AS873" i="6"/>
  <c r="AS874" i="6"/>
  <c r="AS875" i="6"/>
  <c r="AS876" i="6"/>
  <c r="AS877" i="6"/>
  <c r="AS878" i="6"/>
  <c r="AS879" i="6"/>
  <c r="AS880" i="6"/>
  <c r="AS881" i="6"/>
  <c r="AS821" i="6"/>
  <c r="AP822" i="6"/>
  <c r="AP823" i="6"/>
  <c r="AP824" i="6"/>
  <c r="AP825" i="6"/>
  <c r="AP826" i="6"/>
  <c r="AP827" i="6"/>
  <c r="AP828" i="6"/>
  <c r="AP829" i="6"/>
  <c r="AP830" i="6"/>
  <c r="AP831" i="6"/>
  <c r="AP832" i="6"/>
  <c r="AP833" i="6"/>
  <c r="AP834" i="6"/>
  <c r="AP835" i="6"/>
  <c r="AP836" i="6"/>
  <c r="AP837" i="6"/>
  <c r="AP838" i="6"/>
  <c r="AP839" i="6"/>
  <c r="AP840" i="6"/>
  <c r="AP841" i="6"/>
  <c r="AP842" i="6"/>
  <c r="AP843" i="6"/>
  <c r="AP844" i="6"/>
  <c r="AP845" i="6"/>
  <c r="AP846" i="6"/>
  <c r="AP847" i="6"/>
  <c r="AP848" i="6"/>
  <c r="AP849" i="6"/>
  <c r="AP850" i="6"/>
  <c r="AP851" i="6"/>
  <c r="AP852" i="6"/>
  <c r="AP853" i="6"/>
  <c r="AP854" i="6"/>
  <c r="AP855" i="6"/>
  <c r="AP856" i="6"/>
  <c r="AP857" i="6"/>
  <c r="AP858" i="6"/>
  <c r="AP859" i="6"/>
  <c r="AP860" i="6"/>
  <c r="AP861" i="6"/>
  <c r="AP862" i="6"/>
  <c r="AP863" i="6"/>
  <c r="AP864" i="6"/>
  <c r="AP865" i="6"/>
  <c r="AP866" i="6"/>
  <c r="AP867" i="6"/>
  <c r="AP868" i="6"/>
  <c r="AP869" i="6"/>
  <c r="AP870" i="6"/>
  <c r="AP871" i="6"/>
  <c r="AP872" i="6"/>
  <c r="AP873" i="6"/>
  <c r="AP874" i="6"/>
  <c r="AP875" i="6"/>
  <c r="AP876" i="6"/>
  <c r="AP877" i="6"/>
  <c r="AP878" i="6"/>
  <c r="AP879" i="6"/>
  <c r="AP880" i="6"/>
  <c r="AP881" i="6"/>
  <c r="AP821" i="6"/>
  <c r="AM822" i="6"/>
  <c r="AM823" i="6"/>
  <c r="AM824" i="6"/>
  <c r="AM825" i="6"/>
  <c r="AM826" i="6"/>
  <c r="AM827" i="6"/>
  <c r="AM828" i="6"/>
  <c r="AM829" i="6"/>
  <c r="AM830" i="6"/>
  <c r="AM831" i="6"/>
  <c r="AM832" i="6"/>
  <c r="AM833" i="6"/>
  <c r="AM834" i="6"/>
  <c r="AM835" i="6"/>
  <c r="AM836" i="6"/>
  <c r="AM837" i="6"/>
  <c r="AM838" i="6"/>
  <c r="AM839" i="6"/>
  <c r="AM840" i="6"/>
  <c r="AM841" i="6"/>
  <c r="AM842" i="6"/>
  <c r="AM843" i="6"/>
  <c r="AM844" i="6"/>
  <c r="AM845" i="6"/>
  <c r="AM846" i="6"/>
  <c r="AM847" i="6"/>
  <c r="AM848" i="6"/>
  <c r="AM849" i="6"/>
  <c r="AM850" i="6"/>
  <c r="AM851" i="6"/>
  <c r="AM852" i="6"/>
  <c r="AM853" i="6"/>
  <c r="AM854" i="6"/>
  <c r="AM855" i="6"/>
  <c r="AM856" i="6"/>
  <c r="AM857" i="6"/>
  <c r="AM858" i="6"/>
  <c r="AM859" i="6"/>
  <c r="AM860" i="6"/>
  <c r="AM861" i="6"/>
  <c r="AM862" i="6"/>
  <c r="AM863" i="6"/>
  <c r="AM864" i="6"/>
  <c r="AM865" i="6"/>
  <c r="AM866" i="6"/>
  <c r="AM867" i="6"/>
  <c r="AM868" i="6"/>
  <c r="AM869" i="6"/>
  <c r="AM870" i="6"/>
  <c r="AM871" i="6"/>
  <c r="AM872" i="6"/>
  <c r="AM873" i="6"/>
  <c r="AM874" i="6"/>
  <c r="AM875" i="6"/>
  <c r="AM876" i="6"/>
  <c r="AM877" i="6"/>
  <c r="AM878" i="6"/>
  <c r="AM879" i="6"/>
  <c r="AM880" i="6"/>
  <c r="AM881" i="6"/>
  <c r="AM821" i="6"/>
  <c r="AJ822" i="6"/>
  <c r="AJ823" i="6"/>
  <c r="AJ824" i="6"/>
  <c r="AJ825" i="6"/>
  <c r="AJ826" i="6"/>
  <c r="AJ827" i="6"/>
  <c r="AJ828" i="6"/>
  <c r="AJ829" i="6"/>
  <c r="AJ830" i="6"/>
  <c r="AJ831" i="6"/>
  <c r="AJ832" i="6"/>
  <c r="AJ833" i="6"/>
  <c r="AJ834" i="6"/>
  <c r="AJ835" i="6"/>
  <c r="AJ836" i="6"/>
  <c r="AJ837" i="6"/>
  <c r="AJ838" i="6"/>
  <c r="AJ839" i="6"/>
  <c r="AJ840" i="6"/>
  <c r="AJ841" i="6"/>
  <c r="AJ842" i="6"/>
  <c r="AJ843" i="6"/>
  <c r="AJ844" i="6"/>
  <c r="AJ845" i="6"/>
  <c r="AJ846" i="6"/>
  <c r="AJ847" i="6"/>
  <c r="AJ848" i="6"/>
  <c r="AJ849" i="6"/>
  <c r="AJ850" i="6"/>
  <c r="AJ851" i="6"/>
  <c r="AJ852" i="6"/>
  <c r="AJ853" i="6"/>
  <c r="AJ854" i="6"/>
  <c r="AJ855" i="6"/>
  <c r="AJ856" i="6"/>
  <c r="AJ857" i="6"/>
  <c r="AJ858" i="6"/>
  <c r="AJ859" i="6"/>
  <c r="AJ860" i="6"/>
  <c r="AJ861" i="6"/>
  <c r="AJ862" i="6"/>
  <c r="AJ863" i="6"/>
  <c r="AJ864" i="6"/>
  <c r="AJ865" i="6"/>
  <c r="AJ866" i="6"/>
  <c r="AJ867" i="6"/>
  <c r="AJ868" i="6"/>
  <c r="AJ869" i="6"/>
  <c r="AJ870" i="6"/>
  <c r="AJ871" i="6"/>
  <c r="AJ872" i="6"/>
  <c r="AJ873" i="6"/>
  <c r="AJ874" i="6"/>
  <c r="AJ875" i="6"/>
  <c r="AJ876" i="6"/>
  <c r="AJ877" i="6"/>
  <c r="AJ878" i="6"/>
  <c r="AJ879" i="6"/>
  <c r="AJ880" i="6"/>
  <c r="AJ881" i="6"/>
  <c r="AJ821" i="6"/>
  <c r="AJ787" i="6"/>
  <c r="AJ788" i="6"/>
  <c r="AJ789" i="6"/>
  <c r="AJ790" i="6"/>
  <c r="AJ791" i="6"/>
  <c r="AJ792" i="6"/>
  <c r="AJ793" i="6"/>
  <c r="AJ794" i="6"/>
  <c r="AJ795" i="6"/>
  <c r="AJ796" i="6"/>
  <c r="AJ797" i="6"/>
  <c r="AJ798" i="6"/>
  <c r="AJ799" i="6"/>
  <c r="AJ800" i="6"/>
  <c r="AJ801" i="6"/>
  <c r="AJ786" i="6"/>
  <c r="AJ767" i="6"/>
  <c r="AJ766" i="6"/>
  <c r="AJ765" i="6"/>
  <c r="AJ740" i="6"/>
  <c r="AJ741" i="6"/>
  <c r="AJ742" i="6"/>
  <c r="AJ743" i="6"/>
  <c r="AJ744" i="6"/>
  <c r="AJ745" i="6"/>
  <c r="AJ746" i="6"/>
  <c r="AJ747" i="6"/>
  <c r="AJ748" i="6"/>
  <c r="AJ749" i="6"/>
  <c r="AJ750" i="6"/>
  <c r="AJ739" i="6"/>
  <c r="AJ701" i="6"/>
  <c r="AJ702" i="6"/>
  <c r="AJ703" i="6"/>
  <c r="AJ704" i="6"/>
  <c r="AJ705" i="6"/>
  <c r="AJ706" i="6"/>
  <c r="AJ707" i="6"/>
  <c r="AJ708" i="6"/>
  <c r="AJ709" i="6"/>
  <c r="AJ710" i="6"/>
  <c r="AJ711" i="6"/>
  <c r="AJ712" i="6"/>
  <c r="AJ713" i="6"/>
  <c r="AJ714" i="6"/>
  <c r="AJ715" i="6"/>
  <c r="AJ716" i="6"/>
  <c r="AJ717" i="6"/>
  <c r="AJ718" i="6"/>
  <c r="AJ719" i="6"/>
  <c r="AJ700" i="6"/>
  <c r="AJ678" i="6"/>
  <c r="AJ679" i="6"/>
  <c r="AJ680" i="6"/>
  <c r="AJ681" i="6"/>
  <c r="AJ682" i="6"/>
  <c r="AJ683" i="6"/>
  <c r="AJ684" i="6"/>
  <c r="AJ685" i="6"/>
  <c r="AJ677" i="6"/>
  <c r="AJ648" i="6"/>
  <c r="AJ649" i="6"/>
  <c r="AJ650" i="6"/>
  <c r="AJ651" i="6"/>
  <c r="AJ652" i="6"/>
  <c r="AJ653" i="6"/>
  <c r="AJ654" i="6"/>
  <c r="AJ655" i="6"/>
  <c r="AJ656" i="6"/>
  <c r="AJ657" i="6"/>
  <c r="AJ658" i="6"/>
  <c r="AJ659" i="6"/>
  <c r="AJ660" i="6"/>
  <c r="AJ661" i="6"/>
  <c r="AJ647" i="6"/>
  <c r="AJ572" i="6"/>
  <c r="AJ573" i="6"/>
  <c r="AJ574" i="6"/>
  <c r="AJ575" i="6"/>
  <c r="AJ576" i="6"/>
  <c r="AJ577" i="6"/>
  <c r="AJ578" i="6"/>
  <c r="AJ579" i="6"/>
  <c r="AJ580" i="6"/>
  <c r="AJ581" i="6"/>
  <c r="AJ582" i="6"/>
  <c r="AJ583" i="6"/>
  <c r="AJ584" i="6"/>
  <c r="AJ585" i="6"/>
  <c r="AJ586" i="6"/>
  <c r="AJ587" i="6"/>
  <c r="AJ588" i="6"/>
  <c r="AJ589" i="6"/>
  <c r="AJ590" i="6"/>
  <c r="AJ591" i="6"/>
  <c r="AJ592" i="6"/>
  <c r="AJ593" i="6"/>
  <c r="AJ594" i="6"/>
  <c r="AJ595" i="6"/>
  <c r="AJ596" i="6"/>
  <c r="AJ597" i="6"/>
  <c r="AJ598" i="6"/>
  <c r="AJ599" i="6"/>
  <c r="AJ600" i="6"/>
  <c r="AJ601" i="6"/>
  <c r="AJ602" i="6"/>
  <c r="AJ603" i="6"/>
  <c r="AJ604" i="6"/>
  <c r="AJ605" i="6"/>
  <c r="AJ606" i="6"/>
  <c r="AJ607" i="6"/>
  <c r="AJ608" i="6"/>
  <c r="AJ609" i="6"/>
  <c r="AJ610" i="6"/>
  <c r="AJ611" i="6"/>
  <c r="AJ612" i="6"/>
  <c r="AJ613" i="6"/>
  <c r="AJ614" i="6"/>
  <c r="AJ615" i="6"/>
  <c r="AJ616" i="6"/>
  <c r="AJ617" i="6"/>
  <c r="AJ618" i="6"/>
  <c r="AJ619" i="6"/>
  <c r="AJ620" i="6"/>
  <c r="AJ621" i="6"/>
  <c r="AJ622" i="6"/>
  <c r="AJ623" i="6"/>
  <c r="AJ624" i="6"/>
  <c r="AJ625" i="6"/>
  <c r="AJ626" i="6"/>
  <c r="AJ627" i="6"/>
  <c r="AJ628" i="6"/>
  <c r="AJ629" i="6"/>
  <c r="AJ630" i="6"/>
  <c r="AJ631" i="6"/>
  <c r="AJ571" i="6"/>
  <c r="AM578" i="5"/>
  <c r="B67" i="8"/>
  <c r="BZ66" i="8"/>
  <c r="BZ32" i="8"/>
  <c r="BZ33" i="8"/>
  <c r="BZ34" i="8"/>
  <c r="BZ35" i="8"/>
  <c r="BZ36" i="8"/>
  <c r="BZ37" i="8"/>
  <c r="BZ38" i="8"/>
  <c r="BZ39" i="8"/>
  <c r="BZ40" i="8"/>
  <c r="BZ41" i="8"/>
  <c r="BZ42" i="8"/>
  <c r="BZ43" i="8"/>
  <c r="BZ44" i="8"/>
  <c r="BZ45" i="8"/>
  <c r="BZ46" i="8"/>
  <c r="BZ47" i="8"/>
  <c r="BZ48" i="8"/>
  <c r="BZ49" i="8"/>
  <c r="BZ50" i="8"/>
  <c r="BZ51" i="8"/>
  <c r="BZ52" i="8"/>
  <c r="BZ53" i="8"/>
  <c r="BZ54" i="8"/>
  <c r="BZ55" i="8"/>
  <c r="BZ56" i="8"/>
  <c r="BZ57" i="8"/>
  <c r="BZ58" i="8"/>
  <c r="BZ59" i="8"/>
  <c r="BZ60" i="8"/>
  <c r="BZ61" i="8"/>
  <c r="BZ62" i="8"/>
  <c r="BZ63" i="8"/>
  <c r="BZ64" i="8"/>
  <c r="BZ65" i="8"/>
  <c r="BZ31" i="8"/>
  <c r="H25" i="9" l="1"/>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D24" i="9"/>
  <c r="AT948" i="14"/>
  <c r="AU948" i="14"/>
  <c r="AV948" i="14"/>
  <c r="AW948" i="14"/>
  <c r="AT949" i="14"/>
  <c r="AU949" i="14"/>
  <c r="AV949" i="14"/>
  <c r="AW949" i="14"/>
  <c r="AT950" i="14"/>
  <c r="AU950" i="14"/>
  <c r="AV950" i="14"/>
  <c r="AW950" i="14"/>
  <c r="AT951" i="14"/>
  <c r="AU951" i="14"/>
  <c r="AV951" i="14"/>
  <c r="AW951" i="14"/>
  <c r="AT952" i="14"/>
  <c r="AU952" i="14"/>
  <c r="AV952" i="14"/>
  <c r="AW952" i="14"/>
  <c r="AT953" i="14"/>
  <c r="AU953" i="14"/>
  <c r="AV953" i="14"/>
  <c r="AW953" i="14"/>
  <c r="AT954" i="14"/>
  <c r="AU954" i="14"/>
  <c r="AV954" i="14"/>
  <c r="AW954" i="14"/>
  <c r="AT955" i="14"/>
  <c r="AU955" i="14"/>
  <c r="AV955" i="14"/>
  <c r="AW955" i="14"/>
  <c r="AT956" i="14"/>
  <c r="AU956" i="14"/>
  <c r="AV956" i="14"/>
  <c r="AW956" i="14"/>
  <c r="AT957" i="14"/>
  <c r="AU957" i="14"/>
  <c r="AV957" i="14"/>
  <c r="AW957" i="14"/>
  <c r="AT958" i="14"/>
  <c r="AU958" i="14"/>
  <c r="AV958" i="14"/>
  <c r="AW958" i="14"/>
  <c r="AW947" i="14"/>
  <c r="AV947" i="14"/>
  <c r="AU947" i="14"/>
  <c r="AT947" i="14"/>
  <c r="AT928" i="14"/>
  <c r="AQ918" i="14"/>
  <c r="AR918" i="14"/>
  <c r="AS918" i="14"/>
  <c r="AT918" i="14"/>
  <c r="AQ919" i="14"/>
  <c r="AR919" i="14"/>
  <c r="AS919" i="14"/>
  <c r="AT919" i="14"/>
  <c r="AQ920" i="14"/>
  <c r="AR920" i="14"/>
  <c r="AS920" i="14"/>
  <c r="AT920" i="14"/>
  <c r="AQ921" i="14"/>
  <c r="AR921" i="14"/>
  <c r="AS921" i="14"/>
  <c r="AT921" i="14"/>
  <c r="AQ922" i="14"/>
  <c r="AR922" i="14"/>
  <c r="AS922" i="14"/>
  <c r="AT922" i="14"/>
  <c r="AQ923" i="14"/>
  <c r="AR923" i="14"/>
  <c r="AS923" i="14"/>
  <c r="AT923" i="14"/>
  <c r="AQ924" i="14"/>
  <c r="AR924" i="14"/>
  <c r="AS924" i="14"/>
  <c r="AT924" i="14"/>
  <c r="AQ925" i="14"/>
  <c r="AR925" i="14"/>
  <c r="AS925" i="14"/>
  <c r="AT925" i="14"/>
  <c r="AQ926" i="14"/>
  <c r="AR926" i="14"/>
  <c r="AS926" i="14"/>
  <c r="AT926" i="14"/>
  <c r="AQ927" i="14"/>
  <c r="AR927" i="14"/>
  <c r="AS927" i="14"/>
  <c r="AT927" i="14"/>
  <c r="AQ928" i="14"/>
  <c r="AR928" i="14"/>
  <c r="AS928" i="14"/>
  <c r="AT917" i="14"/>
  <c r="AS917" i="14"/>
  <c r="AR917" i="14"/>
  <c r="AQ917" i="14"/>
  <c r="AU799" i="14"/>
  <c r="AQ765" i="14"/>
  <c r="AR765" i="14"/>
  <c r="AS765" i="14"/>
  <c r="AT765" i="14"/>
  <c r="AQ766" i="14"/>
  <c r="AR766" i="14"/>
  <c r="AS766" i="14"/>
  <c r="AT766" i="14"/>
  <c r="AQ767" i="14"/>
  <c r="AR767" i="14"/>
  <c r="AS767" i="14"/>
  <c r="AT767" i="14"/>
  <c r="AQ768" i="14"/>
  <c r="AR768" i="14"/>
  <c r="AS768" i="14"/>
  <c r="AT768" i="14"/>
  <c r="AQ769" i="14"/>
  <c r="AR769" i="14"/>
  <c r="AS769" i="14"/>
  <c r="AT769" i="14"/>
  <c r="AQ770" i="14"/>
  <c r="AR770" i="14"/>
  <c r="AS770" i="14"/>
  <c r="AT770" i="14"/>
  <c r="AQ771" i="14"/>
  <c r="AR771" i="14"/>
  <c r="AS771" i="14"/>
  <c r="AT771" i="14"/>
  <c r="AQ772" i="14"/>
  <c r="AR772" i="14"/>
  <c r="AS772" i="14"/>
  <c r="AT772" i="14"/>
  <c r="AQ773" i="14"/>
  <c r="AR773" i="14"/>
  <c r="AS773" i="14"/>
  <c r="AT773" i="14"/>
  <c r="AQ774" i="14"/>
  <c r="AR774" i="14"/>
  <c r="AS774" i="14"/>
  <c r="AT774" i="14"/>
  <c r="AQ775" i="14"/>
  <c r="AR775" i="14"/>
  <c r="AS775" i="14"/>
  <c r="AT775" i="14"/>
  <c r="AQ776" i="14"/>
  <c r="AR776" i="14"/>
  <c r="AS776" i="14"/>
  <c r="AT776" i="14"/>
  <c r="AQ777" i="14"/>
  <c r="AR777" i="14"/>
  <c r="AS777" i="14"/>
  <c r="AT777" i="14"/>
  <c r="AQ778" i="14"/>
  <c r="AR778" i="14"/>
  <c r="AS778" i="14"/>
  <c r="AT778" i="14"/>
  <c r="AQ779" i="14"/>
  <c r="AR779" i="14"/>
  <c r="AS779" i="14"/>
  <c r="AT779" i="14"/>
  <c r="AT764" i="14"/>
  <c r="AS764" i="14"/>
  <c r="AR764" i="14"/>
  <c r="AQ764" i="14"/>
  <c r="AK743" i="14"/>
  <c r="AQ718" i="14"/>
  <c r="AR718" i="14"/>
  <c r="AS718" i="14"/>
  <c r="AT718" i="14"/>
  <c r="AQ719" i="14"/>
  <c r="AR719" i="14"/>
  <c r="AS719" i="14"/>
  <c r="AT719" i="14"/>
  <c r="AQ720" i="14"/>
  <c r="AR720" i="14"/>
  <c r="AS720" i="14"/>
  <c r="AT720" i="14"/>
  <c r="AQ721" i="14"/>
  <c r="AR721" i="14"/>
  <c r="AS721" i="14"/>
  <c r="AT721" i="14"/>
  <c r="AQ722" i="14"/>
  <c r="AR722" i="14"/>
  <c r="AS722" i="14"/>
  <c r="AT722" i="14"/>
  <c r="AQ723" i="14"/>
  <c r="AR723" i="14"/>
  <c r="AS723" i="14"/>
  <c r="AT723" i="14"/>
  <c r="AQ724" i="14"/>
  <c r="AR724" i="14"/>
  <c r="AS724" i="14"/>
  <c r="AT724" i="14"/>
  <c r="AQ725" i="14"/>
  <c r="AR725" i="14"/>
  <c r="AS725" i="14"/>
  <c r="AT725" i="14"/>
  <c r="AQ726" i="14"/>
  <c r="AR726" i="14"/>
  <c r="AS726" i="14"/>
  <c r="AT726" i="14"/>
  <c r="AQ727" i="14"/>
  <c r="AR727" i="14"/>
  <c r="AS727" i="14"/>
  <c r="AT727" i="14"/>
  <c r="AQ728" i="14"/>
  <c r="AR728" i="14"/>
  <c r="AS728" i="14"/>
  <c r="AT728" i="14"/>
  <c r="AT717" i="14"/>
  <c r="AS717" i="14"/>
  <c r="AR717" i="14"/>
  <c r="AQ717" i="14"/>
  <c r="AN717" i="14"/>
  <c r="AM717" i="14"/>
  <c r="AL717" i="14"/>
  <c r="AK717" i="14"/>
  <c r="B461" i="14"/>
  <c r="AK455" i="14"/>
  <c r="AJ455" i="14"/>
  <c r="AM440" i="14"/>
  <c r="AL440" i="14"/>
  <c r="DD219" i="14"/>
  <c r="DD220" i="14"/>
  <c r="DD221" i="14"/>
  <c r="DD222" i="14"/>
  <c r="DD223" i="14"/>
  <c r="DD224" i="14"/>
  <c r="DD225" i="14"/>
  <c r="DD226" i="14"/>
  <c r="DD227" i="14"/>
  <c r="DD228" i="14"/>
  <c r="DD229" i="14"/>
  <c r="DD230" i="14"/>
  <c r="DD231" i="14"/>
  <c r="DD232" i="14"/>
  <c r="DD233" i="14"/>
  <c r="DD234" i="14"/>
  <c r="DD235" i="14"/>
  <c r="DD236" i="14"/>
  <c r="DD237" i="14"/>
  <c r="DD238" i="14"/>
  <c r="DD239" i="14"/>
  <c r="DD240" i="14"/>
  <c r="DD241" i="14"/>
  <c r="DD242" i="14"/>
  <c r="DD243" i="14"/>
  <c r="DD244" i="14"/>
  <c r="DD245" i="14"/>
  <c r="DD246" i="14"/>
  <c r="DD247" i="14"/>
  <c r="DD248" i="14"/>
  <c r="DD249" i="14"/>
  <c r="DD250" i="14"/>
  <c r="DD251" i="14"/>
  <c r="DD252" i="14"/>
  <c r="DD253" i="14"/>
  <c r="DD254" i="14"/>
  <c r="DD255" i="14"/>
  <c r="DD256" i="14"/>
  <c r="DD257" i="14"/>
  <c r="DD258" i="14"/>
  <c r="DD259" i="14"/>
  <c r="DD260" i="14"/>
  <c r="DD261" i="14"/>
  <c r="DD262" i="14"/>
  <c r="DD263" i="14"/>
  <c r="DD264" i="14"/>
  <c r="DD265" i="14"/>
  <c r="DD266" i="14"/>
  <c r="DD267" i="14"/>
  <c r="DD268" i="14"/>
  <c r="DD269" i="14"/>
  <c r="DD270" i="14"/>
  <c r="DD271" i="14"/>
  <c r="DD272" i="14"/>
  <c r="DD273" i="14"/>
  <c r="DD274" i="14"/>
  <c r="DD275" i="14"/>
  <c r="DD276" i="14"/>
  <c r="DD277" i="14"/>
  <c r="DD278" i="14"/>
  <c r="DD218" i="14"/>
  <c r="DD217" i="6"/>
  <c r="CL219" i="14"/>
  <c r="CL220" i="14"/>
  <c r="CL221" i="14"/>
  <c r="CL222" i="14"/>
  <c r="CL223" i="14"/>
  <c r="CL224" i="14"/>
  <c r="CL225" i="14"/>
  <c r="CL226" i="14"/>
  <c r="CL227" i="14"/>
  <c r="CL228" i="14"/>
  <c r="CL229" i="14"/>
  <c r="CL230" i="14"/>
  <c r="CL231" i="14"/>
  <c r="CL232" i="14"/>
  <c r="CL233" i="14"/>
  <c r="CL234" i="14"/>
  <c r="CL235" i="14"/>
  <c r="CL236" i="14"/>
  <c r="CL237" i="14"/>
  <c r="CL238" i="14"/>
  <c r="CL239" i="14"/>
  <c r="CL240" i="14"/>
  <c r="CL241" i="14"/>
  <c r="CL242" i="14"/>
  <c r="CL243" i="14"/>
  <c r="CL244" i="14"/>
  <c r="CL245" i="14"/>
  <c r="CL246" i="14"/>
  <c r="CL247" i="14"/>
  <c r="CL248" i="14"/>
  <c r="CL249" i="14"/>
  <c r="CL250" i="14"/>
  <c r="CL251" i="14"/>
  <c r="CL252" i="14"/>
  <c r="CL253" i="14"/>
  <c r="CL254" i="14"/>
  <c r="CL255" i="14"/>
  <c r="CL256" i="14"/>
  <c r="CL257" i="14"/>
  <c r="CL258" i="14"/>
  <c r="CL259" i="14"/>
  <c r="CL260" i="14"/>
  <c r="CL261" i="14"/>
  <c r="CL262" i="14"/>
  <c r="CL263" i="14"/>
  <c r="CL264" i="14"/>
  <c r="CL265" i="14"/>
  <c r="CL266" i="14"/>
  <c r="CL267" i="14"/>
  <c r="CL268" i="14"/>
  <c r="CL269" i="14"/>
  <c r="CL270" i="14"/>
  <c r="CL271" i="14"/>
  <c r="CL272" i="14"/>
  <c r="CL273" i="14"/>
  <c r="CL274" i="14"/>
  <c r="CL275" i="14"/>
  <c r="CL276" i="14"/>
  <c r="CL277" i="14"/>
  <c r="CL278" i="14"/>
  <c r="CL218" i="14"/>
  <c r="BY218" i="14"/>
  <c r="BY219" i="14"/>
  <c r="BY220" i="14"/>
  <c r="BY221" i="14"/>
  <c r="BY222" i="14"/>
  <c r="BY223" i="14"/>
  <c r="BY224" i="14"/>
  <c r="BY225" i="14"/>
  <c r="BY226" i="14"/>
  <c r="BY227" i="14"/>
  <c r="BY228" i="14"/>
  <c r="BY229" i="14"/>
  <c r="BY230" i="14"/>
  <c r="BY231" i="14"/>
  <c r="BY232" i="14"/>
  <c r="BY233" i="14"/>
  <c r="BY234" i="14"/>
  <c r="BY235" i="14"/>
  <c r="BY236" i="14"/>
  <c r="BY237" i="14"/>
  <c r="BY238" i="14"/>
  <c r="BY239" i="14"/>
  <c r="BY240" i="14"/>
  <c r="BY241" i="14"/>
  <c r="BY242" i="14"/>
  <c r="BY243" i="14"/>
  <c r="BY244" i="14"/>
  <c r="BY245" i="14"/>
  <c r="BY246" i="14"/>
  <c r="BY247" i="14"/>
  <c r="BY248" i="14"/>
  <c r="BY249" i="14"/>
  <c r="BY250" i="14"/>
  <c r="BY251" i="14"/>
  <c r="BY252" i="14"/>
  <c r="BY253" i="14"/>
  <c r="BY254" i="14"/>
  <c r="BY255" i="14"/>
  <c r="BY256" i="14"/>
  <c r="BY257" i="14"/>
  <c r="BY258" i="14"/>
  <c r="BY259" i="14"/>
  <c r="BY260" i="14"/>
  <c r="BY261" i="14"/>
  <c r="BY262" i="14"/>
  <c r="BY263" i="14"/>
  <c r="BY264" i="14"/>
  <c r="BY265" i="14"/>
  <c r="BY266" i="14"/>
  <c r="BY267" i="14"/>
  <c r="BY268" i="14"/>
  <c r="BY269" i="14"/>
  <c r="BY270" i="14"/>
  <c r="BY271" i="14"/>
  <c r="BY272" i="14"/>
  <c r="BY273" i="14"/>
  <c r="BY274" i="14"/>
  <c r="BY275" i="14"/>
  <c r="BY276" i="14"/>
  <c r="BY277" i="14"/>
  <c r="BY278" i="14"/>
  <c r="BL218" i="14"/>
  <c r="BL219" i="14"/>
  <c r="BL220" i="14"/>
  <c r="BL221" i="14"/>
  <c r="BL222" i="14"/>
  <c r="BL223" i="14"/>
  <c r="BL224" i="14"/>
  <c r="BL225" i="14"/>
  <c r="BL226" i="14"/>
  <c r="BL227" i="14"/>
  <c r="BL228" i="14"/>
  <c r="BL229" i="14"/>
  <c r="BL230" i="14"/>
  <c r="BL231" i="14"/>
  <c r="BL232" i="14"/>
  <c r="BL233" i="14"/>
  <c r="BL234" i="14"/>
  <c r="BL235" i="14"/>
  <c r="BL236" i="14"/>
  <c r="BL237" i="14"/>
  <c r="BL238" i="14"/>
  <c r="BL239" i="14"/>
  <c r="BL240" i="14"/>
  <c r="BL241" i="14"/>
  <c r="BL242" i="14"/>
  <c r="BL243" i="14"/>
  <c r="BL244" i="14"/>
  <c r="BL245" i="14"/>
  <c r="BL246" i="14"/>
  <c r="BL247" i="14"/>
  <c r="BL248" i="14"/>
  <c r="BL249" i="14"/>
  <c r="BL250" i="14"/>
  <c r="BL251" i="14"/>
  <c r="BL252" i="14"/>
  <c r="BL253" i="14"/>
  <c r="BL254" i="14"/>
  <c r="BL255" i="14"/>
  <c r="BL256" i="14"/>
  <c r="BL257" i="14"/>
  <c r="BL258" i="14"/>
  <c r="BL259" i="14"/>
  <c r="BL260" i="14"/>
  <c r="BL261" i="14"/>
  <c r="BL262" i="14"/>
  <c r="BL263" i="14"/>
  <c r="BL264" i="14"/>
  <c r="BL265" i="14"/>
  <c r="BL266" i="14"/>
  <c r="BL267" i="14"/>
  <c r="BL268" i="14"/>
  <c r="BL269" i="14"/>
  <c r="BL270" i="14"/>
  <c r="BL271" i="14"/>
  <c r="BL272" i="14"/>
  <c r="BL273" i="14"/>
  <c r="BL274" i="14"/>
  <c r="BL275" i="14"/>
  <c r="BL276" i="14"/>
  <c r="BL277" i="14"/>
  <c r="BL278" i="14"/>
  <c r="AY218" i="14"/>
  <c r="AY219" i="14"/>
  <c r="AY220" i="14"/>
  <c r="AY221" i="14"/>
  <c r="AY222" i="14"/>
  <c r="AY223" i="14"/>
  <c r="AY224" i="14"/>
  <c r="AY225" i="14"/>
  <c r="AY226" i="14"/>
  <c r="AY227" i="14"/>
  <c r="AY228" i="14"/>
  <c r="AY229" i="14"/>
  <c r="AY230" i="14"/>
  <c r="AY231" i="14"/>
  <c r="AY232" i="14"/>
  <c r="AY233" i="14"/>
  <c r="AY234" i="14"/>
  <c r="AY235" i="14"/>
  <c r="AY236" i="14"/>
  <c r="AY237" i="14"/>
  <c r="AY238" i="14"/>
  <c r="AY239" i="14"/>
  <c r="AY240" i="14"/>
  <c r="AY241" i="14"/>
  <c r="AY242" i="14"/>
  <c r="AY243" i="14"/>
  <c r="AY244" i="14"/>
  <c r="AY245" i="14"/>
  <c r="AY246" i="14"/>
  <c r="AY247" i="14"/>
  <c r="AY248" i="14"/>
  <c r="AY249" i="14"/>
  <c r="AY250" i="14"/>
  <c r="AY251" i="14"/>
  <c r="AY252" i="14"/>
  <c r="AY253" i="14"/>
  <c r="AY254" i="14"/>
  <c r="AY255" i="14"/>
  <c r="AY256" i="14"/>
  <c r="AY257" i="14"/>
  <c r="AY258" i="14"/>
  <c r="AY259" i="14"/>
  <c r="AY260" i="14"/>
  <c r="AY261" i="14"/>
  <c r="AY262" i="14"/>
  <c r="AY263" i="14"/>
  <c r="AY264" i="14"/>
  <c r="AY265" i="14"/>
  <c r="AY266" i="14"/>
  <c r="AY267" i="14"/>
  <c r="AY268" i="14"/>
  <c r="AY269" i="14"/>
  <c r="AY270" i="14"/>
  <c r="AY271" i="14"/>
  <c r="AY272" i="14"/>
  <c r="AY273" i="14"/>
  <c r="AY274" i="14"/>
  <c r="AY275" i="14"/>
  <c r="AY276" i="14"/>
  <c r="AY277" i="14"/>
  <c r="AY278" i="14"/>
  <c r="AY217" i="6"/>
  <c r="AS478" i="6"/>
  <c r="AL454" i="6"/>
  <c r="AK454" i="6"/>
  <c r="AN439" i="6"/>
  <c r="AM439" i="6"/>
  <c r="AI439" i="6"/>
  <c r="DD218" i="6"/>
  <c r="DD219" i="6"/>
  <c r="DD220" i="6"/>
  <c r="DD221" i="6"/>
  <c r="DD222" i="6"/>
  <c r="DD223" i="6"/>
  <c r="DD224" i="6"/>
  <c r="DD225" i="6"/>
  <c r="DD226" i="6"/>
  <c r="DD227" i="6"/>
  <c r="DD228" i="6"/>
  <c r="DD229" i="6"/>
  <c r="DD230" i="6"/>
  <c r="DD231" i="6"/>
  <c r="DD232" i="6"/>
  <c r="DD233" i="6"/>
  <c r="DD234" i="6"/>
  <c r="DD235" i="6"/>
  <c r="DD236" i="6"/>
  <c r="DD237" i="6"/>
  <c r="DD238" i="6"/>
  <c r="DD239" i="6"/>
  <c r="DD240" i="6"/>
  <c r="DD241" i="6"/>
  <c r="DD242" i="6"/>
  <c r="DD243" i="6"/>
  <c r="DD244" i="6"/>
  <c r="DD245" i="6"/>
  <c r="DD246" i="6"/>
  <c r="DD247" i="6"/>
  <c r="DD248" i="6"/>
  <c r="DD249" i="6"/>
  <c r="DD250" i="6"/>
  <c r="DD251" i="6"/>
  <c r="DD252" i="6"/>
  <c r="DD253" i="6"/>
  <c r="DD254" i="6"/>
  <c r="DD255" i="6"/>
  <c r="DD256" i="6"/>
  <c r="DD257" i="6"/>
  <c r="DD258" i="6"/>
  <c r="DD259" i="6"/>
  <c r="DD260" i="6"/>
  <c r="DD261" i="6"/>
  <c r="DD262" i="6"/>
  <c r="DD263" i="6"/>
  <c r="DD264" i="6"/>
  <c r="DD265" i="6"/>
  <c r="DD266" i="6"/>
  <c r="DD267" i="6"/>
  <c r="DD268" i="6"/>
  <c r="DD269" i="6"/>
  <c r="DD270" i="6"/>
  <c r="DD271" i="6"/>
  <c r="DD272" i="6"/>
  <c r="DD273" i="6"/>
  <c r="DD274" i="6"/>
  <c r="DD275" i="6"/>
  <c r="DD276" i="6"/>
  <c r="DD277" i="6"/>
  <c r="AI217" i="6"/>
  <c r="CL218" i="6"/>
  <c r="CL219" i="6"/>
  <c r="CL220" i="6"/>
  <c r="CL221" i="6"/>
  <c r="CL222" i="6"/>
  <c r="CL223" i="6"/>
  <c r="CL224" i="6"/>
  <c r="CL225" i="6"/>
  <c r="CL226" i="6"/>
  <c r="CL227" i="6"/>
  <c r="CL228" i="6"/>
  <c r="CL229" i="6"/>
  <c r="CL230" i="6"/>
  <c r="CL231" i="6"/>
  <c r="CL232" i="6"/>
  <c r="CL233" i="6"/>
  <c r="CL234" i="6"/>
  <c r="CL235" i="6"/>
  <c r="CL236" i="6"/>
  <c r="CL237" i="6"/>
  <c r="CL238" i="6"/>
  <c r="CL239" i="6"/>
  <c r="CL240" i="6"/>
  <c r="CL241" i="6"/>
  <c r="CL242" i="6"/>
  <c r="CL243" i="6"/>
  <c r="CL244" i="6"/>
  <c r="CL245" i="6"/>
  <c r="CL246" i="6"/>
  <c r="CL247" i="6"/>
  <c r="CL248" i="6"/>
  <c r="CL249" i="6"/>
  <c r="CL250" i="6"/>
  <c r="CL251" i="6"/>
  <c r="CL252" i="6"/>
  <c r="CL253" i="6"/>
  <c r="CL254" i="6"/>
  <c r="CL255" i="6"/>
  <c r="CL256" i="6"/>
  <c r="CL257" i="6"/>
  <c r="CL258" i="6"/>
  <c r="CL259" i="6"/>
  <c r="CL260" i="6"/>
  <c r="CL261" i="6"/>
  <c r="CL262" i="6"/>
  <c r="CL263" i="6"/>
  <c r="CL264" i="6"/>
  <c r="CL265" i="6"/>
  <c r="CL266" i="6"/>
  <c r="CL267" i="6"/>
  <c r="CL268" i="6"/>
  <c r="CL269" i="6"/>
  <c r="CL270" i="6"/>
  <c r="CL271" i="6"/>
  <c r="CL272" i="6"/>
  <c r="CL273" i="6"/>
  <c r="CL274" i="6"/>
  <c r="CL275" i="6"/>
  <c r="CL276" i="6"/>
  <c r="CL277" i="6"/>
  <c r="CL217" i="6"/>
  <c r="BY217" i="6"/>
  <c r="BY218" i="6"/>
  <c r="BY219" i="6"/>
  <c r="BY220" i="6"/>
  <c r="BY221" i="6"/>
  <c r="BY222" i="6"/>
  <c r="BY223" i="6"/>
  <c r="BY224" i="6"/>
  <c r="BY225" i="6"/>
  <c r="BY226" i="6"/>
  <c r="BY227" i="6"/>
  <c r="BY228" i="6"/>
  <c r="BY229" i="6"/>
  <c r="BY230" i="6"/>
  <c r="BY231" i="6"/>
  <c r="BY232" i="6"/>
  <c r="BY233" i="6"/>
  <c r="BY234" i="6"/>
  <c r="BY235" i="6"/>
  <c r="BY236" i="6"/>
  <c r="BY237" i="6"/>
  <c r="BY238" i="6"/>
  <c r="BY239" i="6"/>
  <c r="BY240" i="6"/>
  <c r="BY241" i="6"/>
  <c r="BY242" i="6"/>
  <c r="BY243" i="6"/>
  <c r="BY244" i="6"/>
  <c r="BY245" i="6"/>
  <c r="BY246" i="6"/>
  <c r="BY247" i="6"/>
  <c r="BY248" i="6"/>
  <c r="BY249" i="6"/>
  <c r="BY250" i="6"/>
  <c r="BY251" i="6"/>
  <c r="BY252" i="6"/>
  <c r="BY253" i="6"/>
  <c r="BY254" i="6"/>
  <c r="BY255" i="6"/>
  <c r="BY256" i="6"/>
  <c r="BY257" i="6"/>
  <c r="BY258" i="6"/>
  <c r="BY259" i="6"/>
  <c r="BY260" i="6"/>
  <c r="BY261" i="6"/>
  <c r="BY262" i="6"/>
  <c r="BY263" i="6"/>
  <c r="BY264" i="6"/>
  <c r="BY265" i="6"/>
  <c r="BY266" i="6"/>
  <c r="BY267" i="6"/>
  <c r="BY268" i="6"/>
  <c r="BY269" i="6"/>
  <c r="BY270" i="6"/>
  <c r="BY271" i="6"/>
  <c r="BY272" i="6"/>
  <c r="BY273" i="6"/>
  <c r="BY274" i="6"/>
  <c r="BY275" i="6"/>
  <c r="BY276" i="6"/>
  <c r="BY277" i="6"/>
  <c r="BL217" i="6"/>
  <c r="BL218" i="6"/>
  <c r="BL219" i="6"/>
  <c r="BL220" i="6"/>
  <c r="BL221" i="6"/>
  <c r="BL222" i="6"/>
  <c r="BL223" i="6"/>
  <c r="BL224" i="6"/>
  <c r="BL225" i="6"/>
  <c r="BL226" i="6"/>
  <c r="BL227" i="6"/>
  <c r="BL228" i="6"/>
  <c r="BL229" i="6"/>
  <c r="BL230" i="6"/>
  <c r="BL231" i="6"/>
  <c r="BL232" i="6"/>
  <c r="BL233" i="6"/>
  <c r="BL234" i="6"/>
  <c r="BL235" i="6"/>
  <c r="BL236" i="6"/>
  <c r="BL237" i="6"/>
  <c r="BL238" i="6"/>
  <c r="BL239" i="6"/>
  <c r="BL240" i="6"/>
  <c r="BL241" i="6"/>
  <c r="BL242" i="6"/>
  <c r="BL243" i="6"/>
  <c r="BL244" i="6"/>
  <c r="BL245" i="6"/>
  <c r="BL246" i="6"/>
  <c r="BL247" i="6"/>
  <c r="BL248" i="6"/>
  <c r="BL249" i="6"/>
  <c r="BL250" i="6"/>
  <c r="BL251" i="6"/>
  <c r="BL252" i="6"/>
  <c r="BL253" i="6"/>
  <c r="BL254" i="6"/>
  <c r="BL255" i="6"/>
  <c r="BL256" i="6"/>
  <c r="BL257" i="6"/>
  <c r="BL258" i="6"/>
  <c r="BL259" i="6"/>
  <c r="BL260" i="6"/>
  <c r="BL261" i="6"/>
  <c r="BL262" i="6"/>
  <c r="BL263" i="6"/>
  <c r="BL264" i="6"/>
  <c r="BL265" i="6"/>
  <c r="BL266" i="6"/>
  <c r="BL267" i="6"/>
  <c r="BL268" i="6"/>
  <c r="BL269" i="6"/>
  <c r="BL270" i="6"/>
  <c r="BL271" i="6"/>
  <c r="BL272" i="6"/>
  <c r="BL273" i="6"/>
  <c r="BL274" i="6"/>
  <c r="BL275" i="6"/>
  <c r="BL276" i="6"/>
  <c r="BL277" i="6"/>
  <c r="AY277" i="6"/>
  <c r="AY218" i="6"/>
  <c r="AY219" i="6"/>
  <c r="AY220" i="6"/>
  <c r="AY221" i="6"/>
  <c r="AY222" i="6"/>
  <c r="AY223" i="6"/>
  <c r="AY224" i="6"/>
  <c r="AY225" i="6"/>
  <c r="AY226" i="6"/>
  <c r="AY227" i="6"/>
  <c r="AY228" i="6"/>
  <c r="AY229" i="6"/>
  <c r="AY230" i="6"/>
  <c r="AY231" i="6"/>
  <c r="AY232" i="6"/>
  <c r="AY233" i="6"/>
  <c r="AY234" i="6"/>
  <c r="AY235" i="6"/>
  <c r="AY236" i="6"/>
  <c r="AY237" i="6"/>
  <c r="AY238" i="6"/>
  <c r="AY239" i="6"/>
  <c r="AY240" i="6"/>
  <c r="AY241" i="6"/>
  <c r="AY242" i="6"/>
  <c r="AY243" i="6"/>
  <c r="AY244" i="6"/>
  <c r="AY245" i="6"/>
  <c r="AY246" i="6"/>
  <c r="AY247" i="6"/>
  <c r="AY248" i="6"/>
  <c r="AY249" i="6"/>
  <c r="AY250" i="6"/>
  <c r="AY251" i="6"/>
  <c r="AY252" i="6"/>
  <c r="AY253" i="6"/>
  <c r="AY254" i="6"/>
  <c r="AY255" i="6"/>
  <c r="AY256" i="6"/>
  <c r="AY257" i="6"/>
  <c r="AY258" i="6"/>
  <c r="AY259" i="6"/>
  <c r="AY260" i="6"/>
  <c r="AY261" i="6"/>
  <c r="AY262" i="6"/>
  <c r="AY263" i="6"/>
  <c r="AY264" i="6"/>
  <c r="AY265" i="6"/>
  <c r="AY266" i="6"/>
  <c r="AY267" i="6"/>
  <c r="AY268" i="6"/>
  <c r="AY269" i="6"/>
  <c r="AY270" i="6"/>
  <c r="AY271" i="6"/>
  <c r="AY272" i="6"/>
  <c r="AY273" i="6"/>
  <c r="AY274" i="6"/>
  <c r="AY275" i="6"/>
  <c r="AY276" i="6"/>
  <c r="AZ217" i="6"/>
  <c r="AG101" i="13"/>
  <c r="AI101" i="13"/>
  <c r="AO24" i="9" l="1"/>
  <c r="AT675" i="5"/>
  <c r="AX675" i="5"/>
  <c r="AT649" i="5"/>
  <c r="AT650" i="5"/>
  <c r="AT651" i="5"/>
  <c r="AT652" i="5"/>
  <c r="AT653" i="5"/>
  <c r="AT654" i="5"/>
  <c r="AT655" i="5"/>
  <c r="AT656" i="5"/>
  <c r="AT657" i="5"/>
  <c r="AT658" i="5"/>
  <c r="AT659" i="5"/>
  <c r="AT660" i="5"/>
  <c r="AT661" i="5"/>
  <c r="AT662" i="5"/>
  <c r="AT663" i="5"/>
  <c r="AT664" i="5"/>
  <c r="AT665" i="5"/>
  <c r="AT666" i="5"/>
  <c r="AT667" i="5"/>
  <c r="AT668" i="5"/>
  <c r="AT669" i="5"/>
  <c r="AT670" i="5"/>
  <c r="AT671" i="5"/>
  <c r="AT672" i="5"/>
  <c r="AT673" i="5"/>
  <c r="AT674" i="5"/>
  <c r="AT676" i="5"/>
  <c r="AT677" i="5"/>
  <c r="AT678" i="5"/>
  <c r="AT679" i="5"/>
  <c r="AT680" i="5"/>
  <c r="AT681" i="5"/>
  <c r="AT648" i="5"/>
  <c r="AV649" i="5"/>
  <c r="AW649" i="5"/>
  <c r="AX649" i="5"/>
  <c r="AV650" i="5"/>
  <c r="AW650" i="5"/>
  <c r="AX650" i="5"/>
  <c r="AV651" i="5"/>
  <c r="AW651" i="5"/>
  <c r="AX651" i="5"/>
  <c r="AV652" i="5"/>
  <c r="AW652" i="5"/>
  <c r="AX652" i="5"/>
  <c r="AV653" i="5"/>
  <c r="AW653" i="5"/>
  <c r="AX653" i="5"/>
  <c r="AV654" i="5"/>
  <c r="AW654" i="5"/>
  <c r="AX654" i="5"/>
  <c r="AV655" i="5"/>
  <c r="AW655" i="5"/>
  <c r="AX655" i="5"/>
  <c r="AV656" i="5"/>
  <c r="AW656" i="5"/>
  <c r="AX656" i="5"/>
  <c r="AV657" i="5"/>
  <c r="AW657" i="5"/>
  <c r="AX657" i="5"/>
  <c r="AV658" i="5"/>
  <c r="AW658" i="5"/>
  <c r="AX658" i="5"/>
  <c r="AV659" i="5"/>
  <c r="AW659" i="5"/>
  <c r="AX659" i="5"/>
  <c r="AV660" i="5"/>
  <c r="AW660" i="5"/>
  <c r="AX660" i="5"/>
  <c r="AV661" i="5"/>
  <c r="AW661" i="5"/>
  <c r="AX661" i="5"/>
  <c r="AV662" i="5"/>
  <c r="AW662" i="5"/>
  <c r="AX662" i="5"/>
  <c r="AV663" i="5"/>
  <c r="AW663" i="5"/>
  <c r="AX663" i="5"/>
  <c r="AV664" i="5"/>
  <c r="AW664" i="5"/>
  <c r="AX664" i="5"/>
  <c r="AV665" i="5"/>
  <c r="AW665" i="5"/>
  <c r="AX665" i="5"/>
  <c r="AV666" i="5"/>
  <c r="AW666" i="5"/>
  <c r="AX666" i="5"/>
  <c r="AV667" i="5"/>
  <c r="AW667" i="5"/>
  <c r="AX667" i="5"/>
  <c r="AV668" i="5"/>
  <c r="AW668" i="5"/>
  <c r="AX668" i="5"/>
  <c r="AV669" i="5"/>
  <c r="AW669" i="5"/>
  <c r="AX669" i="5"/>
  <c r="AV670" i="5"/>
  <c r="AW670" i="5"/>
  <c r="AX670" i="5"/>
  <c r="AV671" i="5"/>
  <c r="AW671" i="5"/>
  <c r="AX671" i="5"/>
  <c r="AV672" i="5"/>
  <c r="AW672" i="5"/>
  <c r="AX672" i="5"/>
  <c r="AV673" i="5"/>
  <c r="AW673" i="5"/>
  <c r="AX673" i="5"/>
  <c r="AV674" i="5"/>
  <c r="AW674" i="5"/>
  <c r="AX674" i="5"/>
  <c r="AV675" i="5"/>
  <c r="AW675" i="5"/>
  <c r="AV676" i="5"/>
  <c r="AW676" i="5"/>
  <c r="AX676" i="5"/>
  <c r="AV677" i="5"/>
  <c r="AW677" i="5"/>
  <c r="AX677" i="5"/>
  <c r="AV678" i="5"/>
  <c r="AW678" i="5"/>
  <c r="AX678" i="5"/>
  <c r="AV679" i="5"/>
  <c r="AW679" i="5"/>
  <c r="AX679" i="5"/>
  <c r="AV680" i="5"/>
  <c r="AW680" i="5"/>
  <c r="AX680" i="5"/>
  <c r="AV681" i="5"/>
  <c r="AW681" i="5"/>
  <c r="AX681" i="5"/>
  <c r="AX648" i="5"/>
  <c r="AW648" i="5"/>
  <c r="AV648" i="5"/>
  <c r="AR649" i="5"/>
  <c r="AS649" i="5"/>
  <c r="AR650" i="5"/>
  <c r="AS650" i="5"/>
  <c r="AR651" i="5"/>
  <c r="AS651" i="5"/>
  <c r="AR652" i="5"/>
  <c r="AS652" i="5"/>
  <c r="AR653" i="5"/>
  <c r="AS653" i="5"/>
  <c r="AR654" i="5"/>
  <c r="AS654" i="5"/>
  <c r="AR655" i="5"/>
  <c r="AS655" i="5"/>
  <c r="AR656" i="5"/>
  <c r="AS656" i="5"/>
  <c r="AR657" i="5"/>
  <c r="AS657" i="5"/>
  <c r="AR658" i="5"/>
  <c r="AS658" i="5"/>
  <c r="AR659" i="5"/>
  <c r="AS659" i="5"/>
  <c r="AR660" i="5"/>
  <c r="AS660" i="5"/>
  <c r="AR661" i="5"/>
  <c r="AS661" i="5"/>
  <c r="AR662" i="5"/>
  <c r="AS662" i="5"/>
  <c r="AR663" i="5"/>
  <c r="AS663" i="5"/>
  <c r="AR664" i="5"/>
  <c r="AS664" i="5"/>
  <c r="AR665" i="5"/>
  <c r="AS665" i="5"/>
  <c r="AR666" i="5"/>
  <c r="AS666" i="5"/>
  <c r="AR667" i="5"/>
  <c r="AS667" i="5"/>
  <c r="AR668" i="5"/>
  <c r="AS668" i="5"/>
  <c r="AR669" i="5"/>
  <c r="AS669" i="5"/>
  <c r="AR670" i="5"/>
  <c r="AS670" i="5"/>
  <c r="AR671" i="5"/>
  <c r="AS671" i="5"/>
  <c r="AR672" i="5"/>
  <c r="AS672" i="5"/>
  <c r="AR673" i="5"/>
  <c r="AS673" i="5"/>
  <c r="AR674" i="5"/>
  <c r="AS674" i="5"/>
  <c r="AR675" i="5"/>
  <c r="AS675" i="5"/>
  <c r="AR676" i="5"/>
  <c r="AS676" i="5"/>
  <c r="AR677" i="5"/>
  <c r="AS677" i="5"/>
  <c r="AR678" i="5"/>
  <c r="AS678" i="5"/>
  <c r="AR679" i="5"/>
  <c r="AS679" i="5"/>
  <c r="AR680" i="5"/>
  <c r="AS680" i="5"/>
  <c r="AR681" i="5"/>
  <c r="AS681" i="5"/>
  <c r="AS648" i="5"/>
  <c r="AR648" i="5"/>
  <c r="AU608" i="5"/>
  <c r="AS604" i="5"/>
  <c r="AT604" i="5"/>
  <c r="AU604" i="5"/>
  <c r="AS605" i="5"/>
  <c r="AT605" i="5"/>
  <c r="AU605" i="5"/>
  <c r="AS606" i="5"/>
  <c r="AT606" i="5"/>
  <c r="AU606" i="5"/>
  <c r="AS607" i="5"/>
  <c r="AT607" i="5"/>
  <c r="AU607" i="5"/>
  <c r="AS608" i="5"/>
  <c r="AT608" i="5"/>
  <c r="AS609" i="5"/>
  <c r="AT609" i="5"/>
  <c r="AU609" i="5"/>
  <c r="AS610" i="5"/>
  <c r="AT610" i="5"/>
  <c r="AU610" i="5"/>
  <c r="AS611" i="5"/>
  <c r="AT611" i="5"/>
  <c r="AU611" i="5"/>
  <c r="AS612" i="5"/>
  <c r="AT612" i="5"/>
  <c r="AU612" i="5"/>
  <c r="AS613" i="5"/>
  <c r="AT613" i="5"/>
  <c r="AU613" i="5"/>
  <c r="AS614" i="5"/>
  <c r="AT614" i="5"/>
  <c r="AU614" i="5"/>
  <c r="AS615" i="5"/>
  <c r="AT615" i="5"/>
  <c r="AU615" i="5"/>
  <c r="AS616" i="5"/>
  <c r="AT616" i="5"/>
  <c r="AU616" i="5"/>
  <c r="AS617" i="5"/>
  <c r="AT617" i="5"/>
  <c r="AU617" i="5"/>
  <c r="AS618" i="5"/>
  <c r="AT618" i="5"/>
  <c r="AU618" i="5"/>
  <c r="AS619" i="5"/>
  <c r="AT619" i="5"/>
  <c r="AU619" i="5"/>
  <c r="AS620" i="5"/>
  <c r="AT620" i="5"/>
  <c r="AU620" i="5"/>
  <c r="AU603" i="5"/>
  <c r="AT603" i="5"/>
  <c r="AS603" i="5"/>
  <c r="AO603" i="5"/>
  <c r="AN604" i="5"/>
  <c r="AN605" i="5"/>
  <c r="AN606" i="5"/>
  <c r="AN607" i="5"/>
  <c r="AN608" i="5"/>
  <c r="AN609" i="5"/>
  <c r="AN610" i="5"/>
  <c r="AN611" i="5"/>
  <c r="AN612" i="5"/>
  <c r="AN613" i="5"/>
  <c r="AN614" i="5"/>
  <c r="AN615" i="5"/>
  <c r="AN616" i="5"/>
  <c r="AN617" i="5"/>
  <c r="AN618" i="5"/>
  <c r="AN619" i="5"/>
  <c r="AN620" i="5"/>
  <c r="AN603" i="5"/>
  <c r="AL620" i="5"/>
  <c r="AL604" i="5"/>
  <c r="AL605" i="5"/>
  <c r="AL606" i="5"/>
  <c r="AL607" i="5"/>
  <c r="AL608" i="5"/>
  <c r="AL609" i="5"/>
  <c r="AL610" i="5"/>
  <c r="AL611" i="5"/>
  <c r="AL612" i="5"/>
  <c r="AL613" i="5"/>
  <c r="AL614" i="5"/>
  <c r="AL615" i="5"/>
  <c r="AL616" i="5"/>
  <c r="AL617" i="5"/>
  <c r="AL618" i="5"/>
  <c r="AL619" i="5"/>
  <c r="AL603" i="5"/>
  <c r="BE508" i="5"/>
  <c r="BC494" i="5"/>
  <c r="BD494" i="5"/>
  <c r="BE494" i="5"/>
  <c r="BC495" i="5"/>
  <c r="BD495" i="5"/>
  <c r="BE495" i="5"/>
  <c r="BC496" i="5"/>
  <c r="BD496" i="5"/>
  <c r="BE496" i="5"/>
  <c r="BC497" i="5"/>
  <c r="BD497" i="5"/>
  <c r="BE497" i="5"/>
  <c r="BC498" i="5"/>
  <c r="BD498" i="5"/>
  <c r="BE498" i="5"/>
  <c r="BC499" i="5"/>
  <c r="BD499" i="5"/>
  <c r="BE499" i="5"/>
  <c r="BC500" i="5"/>
  <c r="BD500" i="5"/>
  <c r="BE500" i="5"/>
  <c r="BC501" i="5"/>
  <c r="BD501" i="5"/>
  <c r="BE501" i="5"/>
  <c r="BC502" i="5"/>
  <c r="BD502" i="5"/>
  <c r="BE502" i="5"/>
  <c r="BC503" i="5"/>
  <c r="BD503" i="5"/>
  <c r="BE503" i="5"/>
  <c r="BC504" i="5"/>
  <c r="BD504" i="5"/>
  <c r="BE504" i="5"/>
  <c r="BC505" i="5"/>
  <c r="BD505" i="5"/>
  <c r="BE505" i="5"/>
  <c r="BC506" i="5"/>
  <c r="BD506" i="5"/>
  <c r="BE506" i="5"/>
  <c r="BC507" i="5"/>
  <c r="BD507" i="5"/>
  <c r="BE507" i="5"/>
  <c r="BC508" i="5"/>
  <c r="BD508" i="5"/>
  <c r="BE493" i="5"/>
  <c r="BD493" i="5"/>
  <c r="BC493" i="5"/>
  <c r="AV508" i="5"/>
  <c r="AT494" i="5"/>
  <c r="AU494" i="5"/>
  <c r="AV494" i="5"/>
  <c r="AT495" i="5"/>
  <c r="AU495" i="5"/>
  <c r="AV495" i="5"/>
  <c r="AT496" i="5"/>
  <c r="AU496" i="5"/>
  <c r="AV496" i="5"/>
  <c r="AT497" i="5"/>
  <c r="AU497" i="5"/>
  <c r="AV497" i="5"/>
  <c r="AT498" i="5"/>
  <c r="AU498" i="5"/>
  <c r="AV498" i="5"/>
  <c r="AT499" i="5"/>
  <c r="AU499" i="5"/>
  <c r="AV499" i="5"/>
  <c r="AT500" i="5"/>
  <c r="AU500" i="5"/>
  <c r="AV500" i="5"/>
  <c r="AT501" i="5"/>
  <c r="AU501" i="5"/>
  <c r="AV501" i="5"/>
  <c r="AT502" i="5"/>
  <c r="AU502" i="5"/>
  <c r="AV502" i="5"/>
  <c r="AT503" i="5"/>
  <c r="AU503" i="5"/>
  <c r="AV503" i="5"/>
  <c r="AT504" i="5"/>
  <c r="AU504" i="5"/>
  <c r="AV504" i="5"/>
  <c r="AT505" i="5"/>
  <c r="AU505" i="5"/>
  <c r="AV505" i="5"/>
  <c r="AT506" i="5"/>
  <c r="AU506" i="5"/>
  <c r="AV506" i="5"/>
  <c r="AT507" i="5"/>
  <c r="AU507" i="5"/>
  <c r="AV507" i="5"/>
  <c r="AT508" i="5"/>
  <c r="AU508" i="5"/>
  <c r="AV493" i="5"/>
  <c r="AU493" i="5"/>
  <c r="AT493" i="5"/>
  <c r="AO473" i="5"/>
  <c r="AT442" i="5"/>
  <c r="BO334" i="5"/>
  <c r="BP334" i="5"/>
  <c r="BQ334" i="5"/>
  <c r="BR334" i="5"/>
  <c r="BS334" i="5"/>
  <c r="BT334" i="5"/>
  <c r="BU334" i="5"/>
  <c r="BV334" i="5"/>
  <c r="BW334" i="5"/>
  <c r="BX334" i="5"/>
  <c r="BY334" i="5"/>
  <c r="BZ334" i="5"/>
  <c r="CA334" i="5"/>
  <c r="CB334" i="5"/>
  <c r="CC334" i="5"/>
  <c r="CD334" i="5"/>
  <c r="CE334" i="5"/>
  <c r="CF334" i="5"/>
  <c r="CG334" i="5"/>
  <c r="CH334" i="5"/>
  <c r="CI334" i="5"/>
  <c r="CJ334" i="5"/>
  <c r="CK334" i="5"/>
  <c r="BO335" i="5"/>
  <c r="BP335" i="5"/>
  <c r="BQ335" i="5"/>
  <c r="BR335" i="5"/>
  <c r="BS335" i="5"/>
  <c r="BT335" i="5"/>
  <c r="BU335" i="5"/>
  <c r="BV335" i="5"/>
  <c r="BW335" i="5"/>
  <c r="BX335" i="5"/>
  <c r="BY335" i="5"/>
  <c r="BZ335" i="5"/>
  <c r="CA335" i="5"/>
  <c r="CB335" i="5"/>
  <c r="CC335" i="5"/>
  <c r="CD335" i="5"/>
  <c r="CE335" i="5"/>
  <c r="CF335" i="5"/>
  <c r="CG335" i="5"/>
  <c r="CH335" i="5"/>
  <c r="CI335" i="5"/>
  <c r="CJ335" i="5"/>
  <c r="CK335" i="5"/>
  <c r="BO336" i="5"/>
  <c r="BP336" i="5"/>
  <c r="BQ336" i="5"/>
  <c r="BR336" i="5"/>
  <c r="BS336" i="5"/>
  <c r="BT336" i="5"/>
  <c r="BU336" i="5"/>
  <c r="BV336" i="5"/>
  <c r="BW336" i="5"/>
  <c r="BX336" i="5"/>
  <c r="BY336" i="5"/>
  <c r="BZ336" i="5"/>
  <c r="CA336" i="5"/>
  <c r="CB336" i="5"/>
  <c r="CC336" i="5"/>
  <c r="CD336" i="5"/>
  <c r="CE336" i="5"/>
  <c r="CF336" i="5"/>
  <c r="CG336" i="5"/>
  <c r="CH336" i="5"/>
  <c r="CI336" i="5"/>
  <c r="CJ336" i="5"/>
  <c r="CK336" i="5"/>
  <c r="BO337" i="5"/>
  <c r="BP337" i="5"/>
  <c r="BQ337" i="5"/>
  <c r="BR337" i="5"/>
  <c r="BS337" i="5"/>
  <c r="BT337" i="5"/>
  <c r="BU337" i="5"/>
  <c r="BV337" i="5"/>
  <c r="BW337" i="5"/>
  <c r="BX337" i="5"/>
  <c r="BY337" i="5"/>
  <c r="BZ337" i="5"/>
  <c r="CA337" i="5"/>
  <c r="CB337" i="5"/>
  <c r="CC337" i="5"/>
  <c r="CD337" i="5"/>
  <c r="CE337" i="5"/>
  <c r="CF337" i="5"/>
  <c r="CG337" i="5"/>
  <c r="CH337" i="5"/>
  <c r="CI337" i="5"/>
  <c r="CJ337" i="5"/>
  <c r="CK337" i="5"/>
  <c r="BO338" i="5"/>
  <c r="BP338" i="5"/>
  <c r="BQ338" i="5"/>
  <c r="BR338" i="5"/>
  <c r="BS338" i="5"/>
  <c r="BT338" i="5"/>
  <c r="BU338" i="5"/>
  <c r="BV338" i="5"/>
  <c r="BW338" i="5"/>
  <c r="BX338" i="5"/>
  <c r="BY338" i="5"/>
  <c r="BZ338" i="5"/>
  <c r="CA338" i="5"/>
  <c r="CB338" i="5"/>
  <c r="CC338" i="5"/>
  <c r="CD338" i="5"/>
  <c r="CE338" i="5"/>
  <c r="CF338" i="5"/>
  <c r="CG338" i="5"/>
  <c r="CH338" i="5"/>
  <c r="CI338" i="5"/>
  <c r="CJ338" i="5"/>
  <c r="CK338" i="5"/>
  <c r="BO339" i="5"/>
  <c r="BP339" i="5"/>
  <c r="BQ339" i="5"/>
  <c r="BR339" i="5"/>
  <c r="BS339" i="5"/>
  <c r="BT339" i="5"/>
  <c r="BU339" i="5"/>
  <c r="BV339" i="5"/>
  <c r="BW339" i="5"/>
  <c r="BX339" i="5"/>
  <c r="BY339" i="5"/>
  <c r="BZ339" i="5"/>
  <c r="CA339" i="5"/>
  <c r="CB339" i="5"/>
  <c r="CC339" i="5"/>
  <c r="CD339" i="5"/>
  <c r="CE339" i="5"/>
  <c r="CF339" i="5"/>
  <c r="CG339" i="5"/>
  <c r="CH339" i="5"/>
  <c r="CI339" i="5"/>
  <c r="CJ339" i="5"/>
  <c r="CK339" i="5"/>
  <c r="BO340" i="5"/>
  <c r="BP340" i="5"/>
  <c r="BQ340" i="5"/>
  <c r="BR340" i="5"/>
  <c r="BS340" i="5"/>
  <c r="BT340" i="5"/>
  <c r="BU340" i="5"/>
  <c r="BV340" i="5"/>
  <c r="BW340" i="5"/>
  <c r="BX340" i="5"/>
  <c r="BY340" i="5"/>
  <c r="BZ340" i="5"/>
  <c r="CA340" i="5"/>
  <c r="CB340" i="5"/>
  <c r="CC340" i="5"/>
  <c r="CD340" i="5"/>
  <c r="CE340" i="5"/>
  <c r="CF340" i="5"/>
  <c r="CG340" i="5"/>
  <c r="CH340" i="5"/>
  <c r="CI340" i="5"/>
  <c r="CJ340" i="5"/>
  <c r="CK340" i="5"/>
  <c r="BO341" i="5"/>
  <c r="BP341" i="5"/>
  <c r="BQ341" i="5"/>
  <c r="BR341" i="5"/>
  <c r="BS341" i="5"/>
  <c r="BT341" i="5"/>
  <c r="BU341" i="5"/>
  <c r="BV341" i="5"/>
  <c r="BW341" i="5"/>
  <c r="BX341" i="5"/>
  <c r="BY341" i="5"/>
  <c r="BZ341" i="5"/>
  <c r="CA341" i="5"/>
  <c r="CB341" i="5"/>
  <c r="CC341" i="5"/>
  <c r="CD341" i="5"/>
  <c r="CE341" i="5"/>
  <c r="CF341" i="5"/>
  <c r="CG341" i="5"/>
  <c r="CH341" i="5"/>
  <c r="CI341" i="5"/>
  <c r="CJ341" i="5"/>
  <c r="CK341" i="5"/>
  <c r="BO342" i="5"/>
  <c r="BP342" i="5"/>
  <c r="BQ342" i="5"/>
  <c r="BR342" i="5"/>
  <c r="BS342" i="5"/>
  <c r="BT342" i="5"/>
  <c r="BU342" i="5"/>
  <c r="BV342" i="5"/>
  <c r="BW342" i="5"/>
  <c r="BX342" i="5"/>
  <c r="BY342" i="5"/>
  <c r="BZ342" i="5"/>
  <c r="CA342" i="5"/>
  <c r="CB342" i="5"/>
  <c r="CC342" i="5"/>
  <c r="CD342" i="5"/>
  <c r="CE342" i="5"/>
  <c r="CF342" i="5"/>
  <c r="CG342" i="5"/>
  <c r="CH342" i="5"/>
  <c r="CI342" i="5"/>
  <c r="CJ342" i="5"/>
  <c r="CK342" i="5"/>
  <c r="BO343" i="5"/>
  <c r="BP343" i="5"/>
  <c r="BQ343" i="5"/>
  <c r="BR343" i="5"/>
  <c r="BS343" i="5"/>
  <c r="BT343" i="5"/>
  <c r="BU343" i="5"/>
  <c r="BV343" i="5"/>
  <c r="BW343" i="5"/>
  <c r="BX343" i="5"/>
  <c r="BY343" i="5"/>
  <c r="BZ343" i="5"/>
  <c r="CA343" i="5"/>
  <c r="CB343" i="5"/>
  <c r="CC343" i="5"/>
  <c r="CD343" i="5"/>
  <c r="CE343" i="5"/>
  <c r="CF343" i="5"/>
  <c r="CG343" i="5"/>
  <c r="CH343" i="5"/>
  <c r="CI343" i="5"/>
  <c r="CJ343" i="5"/>
  <c r="CK343" i="5"/>
  <c r="BO344" i="5"/>
  <c r="BP344" i="5"/>
  <c r="BQ344" i="5"/>
  <c r="BR344" i="5"/>
  <c r="BS344" i="5"/>
  <c r="BT344" i="5"/>
  <c r="BU344" i="5"/>
  <c r="BV344" i="5"/>
  <c r="BW344" i="5"/>
  <c r="BX344" i="5"/>
  <c r="BY344" i="5"/>
  <c r="BZ344" i="5"/>
  <c r="CA344" i="5"/>
  <c r="CB344" i="5"/>
  <c r="CC344" i="5"/>
  <c r="CD344" i="5"/>
  <c r="CE344" i="5"/>
  <c r="CF344" i="5"/>
  <c r="CG344" i="5"/>
  <c r="CH344" i="5"/>
  <c r="CI344" i="5"/>
  <c r="CJ344" i="5"/>
  <c r="CK344" i="5"/>
  <c r="BO345" i="5"/>
  <c r="BP345" i="5"/>
  <c r="BQ345" i="5"/>
  <c r="BR345" i="5"/>
  <c r="BS345" i="5"/>
  <c r="BT345" i="5"/>
  <c r="BU345" i="5"/>
  <c r="BV345" i="5"/>
  <c r="BW345" i="5"/>
  <c r="BX345" i="5"/>
  <c r="BY345" i="5"/>
  <c r="BZ345" i="5"/>
  <c r="CA345" i="5"/>
  <c r="CB345" i="5"/>
  <c r="CC345" i="5"/>
  <c r="CD345" i="5"/>
  <c r="CE345" i="5"/>
  <c r="CF345" i="5"/>
  <c r="CG345" i="5"/>
  <c r="CH345" i="5"/>
  <c r="CI345" i="5"/>
  <c r="CJ345" i="5"/>
  <c r="CK345" i="5"/>
  <c r="BO346" i="5"/>
  <c r="BP346" i="5"/>
  <c r="BQ346" i="5"/>
  <c r="BR346" i="5"/>
  <c r="BS346" i="5"/>
  <c r="BT346" i="5"/>
  <c r="BU346" i="5"/>
  <c r="BV346" i="5"/>
  <c r="BW346" i="5"/>
  <c r="BX346" i="5"/>
  <c r="BY346" i="5"/>
  <c r="BZ346" i="5"/>
  <c r="CA346" i="5"/>
  <c r="CB346" i="5"/>
  <c r="CC346" i="5"/>
  <c r="CD346" i="5"/>
  <c r="CE346" i="5"/>
  <c r="CF346" i="5"/>
  <c r="CG346" i="5"/>
  <c r="CH346" i="5"/>
  <c r="CI346" i="5"/>
  <c r="CJ346" i="5"/>
  <c r="CK346" i="5"/>
  <c r="BO347" i="5"/>
  <c r="BP347" i="5"/>
  <c r="BQ347" i="5"/>
  <c r="BR347" i="5"/>
  <c r="BS347" i="5"/>
  <c r="BT347" i="5"/>
  <c r="BU347" i="5"/>
  <c r="BV347" i="5"/>
  <c r="BW347" i="5"/>
  <c r="BX347" i="5"/>
  <c r="BY347" i="5"/>
  <c r="BZ347" i="5"/>
  <c r="CA347" i="5"/>
  <c r="CB347" i="5"/>
  <c r="CC347" i="5"/>
  <c r="CD347" i="5"/>
  <c r="CE347" i="5"/>
  <c r="CF347" i="5"/>
  <c r="CG347" i="5"/>
  <c r="CH347" i="5"/>
  <c r="CI347" i="5"/>
  <c r="CJ347" i="5"/>
  <c r="CK347" i="5"/>
  <c r="BO348" i="5"/>
  <c r="BP348" i="5"/>
  <c r="BQ348" i="5"/>
  <c r="BR348" i="5"/>
  <c r="BS348" i="5"/>
  <c r="BT348" i="5"/>
  <c r="BU348" i="5"/>
  <c r="BV348" i="5"/>
  <c r="BW348" i="5"/>
  <c r="BX348" i="5"/>
  <c r="BY348" i="5"/>
  <c r="BZ348" i="5"/>
  <c r="CA348" i="5"/>
  <c r="CB348" i="5"/>
  <c r="CC348" i="5"/>
  <c r="CD348" i="5"/>
  <c r="CE348" i="5"/>
  <c r="CF348" i="5"/>
  <c r="CG348" i="5"/>
  <c r="CH348" i="5"/>
  <c r="CI348" i="5"/>
  <c r="CJ348" i="5"/>
  <c r="CK348" i="5"/>
  <c r="BO349" i="5"/>
  <c r="BP349" i="5"/>
  <c r="BQ349" i="5"/>
  <c r="BR349" i="5"/>
  <c r="BS349" i="5"/>
  <c r="BT349" i="5"/>
  <c r="BU349" i="5"/>
  <c r="BV349" i="5"/>
  <c r="BW349" i="5"/>
  <c r="BX349" i="5"/>
  <c r="BY349" i="5"/>
  <c r="BZ349" i="5"/>
  <c r="CA349" i="5"/>
  <c r="CB349" i="5"/>
  <c r="CC349" i="5"/>
  <c r="CD349" i="5"/>
  <c r="CE349" i="5"/>
  <c r="CF349" i="5"/>
  <c r="CG349" i="5"/>
  <c r="CH349" i="5"/>
  <c r="CI349" i="5"/>
  <c r="CJ349" i="5"/>
  <c r="CK349" i="5"/>
  <c r="BO350" i="5"/>
  <c r="BP350" i="5"/>
  <c r="BQ350" i="5"/>
  <c r="BR350" i="5"/>
  <c r="BS350" i="5"/>
  <c r="BT350" i="5"/>
  <c r="BU350" i="5"/>
  <c r="BV350" i="5"/>
  <c r="BW350" i="5"/>
  <c r="BX350" i="5"/>
  <c r="BY350" i="5"/>
  <c r="BZ350" i="5"/>
  <c r="CA350" i="5"/>
  <c r="CB350" i="5"/>
  <c r="CC350" i="5"/>
  <c r="CD350" i="5"/>
  <c r="CE350" i="5"/>
  <c r="CF350" i="5"/>
  <c r="CG350" i="5"/>
  <c r="CH350" i="5"/>
  <c r="CI350" i="5"/>
  <c r="CJ350" i="5"/>
  <c r="CK350" i="5"/>
  <c r="BO351" i="5"/>
  <c r="BP351" i="5"/>
  <c r="BQ351" i="5"/>
  <c r="BR351" i="5"/>
  <c r="BS351" i="5"/>
  <c r="BT351" i="5"/>
  <c r="BU351" i="5"/>
  <c r="BV351" i="5"/>
  <c r="BW351" i="5"/>
  <c r="BX351" i="5"/>
  <c r="BY351" i="5"/>
  <c r="BZ351" i="5"/>
  <c r="CA351" i="5"/>
  <c r="CB351" i="5"/>
  <c r="CC351" i="5"/>
  <c r="CD351" i="5"/>
  <c r="CE351" i="5"/>
  <c r="CF351" i="5"/>
  <c r="CG351" i="5"/>
  <c r="CH351" i="5"/>
  <c r="CI351" i="5"/>
  <c r="CJ351" i="5"/>
  <c r="CK351" i="5"/>
  <c r="BO352" i="5"/>
  <c r="BP352" i="5"/>
  <c r="BQ352" i="5"/>
  <c r="BR352" i="5"/>
  <c r="BS352" i="5"/>
  <c r="BT352" i="5"/>
  <c r="BU352" i="5"/>
  <c r="BV352" i="5"/>
  <c r="BW352" i="5"/>
  <c r="BX352" i="5"/>
  <c r="BY352" i="5"/>
  <c r="BZ352" i="5"/>
  <c r="CA352" i="5"/>
  <c r="CB352" i="5"/>
  <c r="CC352" i="5"/>
  <c r="CD352" i="5"/>
  <c r="CE352" i="5"/>
  <c r="CF352" i="5"/>
  <c r="CG352" i="5"/>
  <c r="CH352" i="5"/>
  <c r="CI352" i="5"/>
  <c r="CJ352" i="5"/>
  <c r="CK352" i="5"/>
  <c r="BO353" i="5"/>
  <c r="BP353" i="5"/>
  <c r="BQ353" i="5"/>
  <c r="BR353" i="5"/>
  <c r="BS353" i="5"/>
  <c r="BT353" i="5"/>
  <c r="BU353" i="5"/>
  <c r="BV353" i="5"/>
  <c r="BW353" i="5"/>
  <c r="BX353" i="5"/>
  <c r="BY353" i="5"/>
  <c r="BZ353" i="5"/>
  <c r="CA353" i="5"/>
  <c r="CB353" i="5"/>
  <c r="CC353" i="5"/>
  <c r="CD353" i="5"/>
  <c r="CE353" i="5"/>
  <c r="CF353" i="5"/>
  <c r="CG353" i="5"/>
  <c r="CH353" i="5"/>
  <c r="CI353" i="5"/>
  <c r="CJ353" i="5"/>
  <c r="CK353" i="5"/>
  <c r="BO354" i="5"/>
  <c r="BP354" i="5"/>
  <c r="BQ354" i="5"/>
  <c r="BR354" i="5"/>
  <c r="BS354" i="5"/>
  <c r="BT354" i="5"/>
  <c r="BU354" i="5"/>
  <c r="BV354" i="5"/>
  <c r="BW354" i="5"/>
  <c r="BX354" i="5"/>
  <c r="BY354" i="5"/>
  <c r="BZ354" i="5"/>
  <c r="CA354" i="5"/>
  <c r="CB354" i="5"/>
  <c r="CC354" i="5"/>
  <c r="CD354" i="5"/>
  <c r="CE354" i="5"/>
  <c r="CF354" i="5"/>
  <c r="CG354" i="5"/>
  <c r="CH354" i="5"/>
  <c r="CI354" i="5"/>
  <c r="CJ354" i="5"/>
  <c r="CK354" i="5"/>
  <c r="BO355" i="5"/>
  <c r="BP355" i="5"/>
  <c r="BQ355" i="5"/>
  <c r="BR355" i="5"/>
  <c r="BS355" i="5"/>
  <c r="BT355" i="5"/>
  <c r="BU355" i="5"/>
  <c r="BV355" i="5"/>
  <c r="BW355" i="5"/>
  <c r="BX355" i="5"/>
  <c r="BY355" i="5"/>
  <c r="BZ355" i="5"/>
  <c r="CA355" i="5"/>
  <c r="CB355" i="5"/>
  <c r="CC355" i="5"/>
  <c r="CD355" i="5"/>
  <c r="CE355" i="5"/>
  <c r="CF355" i="5"/>
  <c r="CG355" i="5"/>
  <c r="CH355" i="5"/>
  <c r="CI355" i="5"/>
  <c r="CJ355" i="5"/>
  <c r="CK355" i="5"/>
  <c r="BO356" i="5"/>
  <c r="BP356" i="5"/>
  <c r="BQ356" i="5"/>
  <c r="BR356" i="5"/>
  <c r="BS356" i="5"/>
  <c r="BT356" i="5"/>
  <c r="BU356" i="5"/>
  <c r="BV356" i="5"/>
  <c r="BW356" i="5"/>
  <c r="BX356" i="5"/>
  <c r="BY356" i="5"/>
  <c r="BZ356" i="5"/>
  <c r="CA356" i="5"/>
  <c r="CB356" i="5"/>
  <c r="CC356" i="5"/>
  <c r="CD356" i="5"/>
  <c r="CE356" i="5"/>
  <c r="CF356" i="5"/>
  <c r="CG356" i="5"/>
  <c r="CH356" i="5"/>
  <c r="CI356" i="5"/>
  <c r="CJ356" i="5"/>
  <c r="CK356" i="5"/>
  <c r="BO357" i="5"/>
  <c r="BP357" i="5"/>
  <c r="BQ357" i="5"/>
  <c r="BR357" i="5"/>
  <c r="BS357" i="5"/>
  <c r="BT357" i="5"/>
  <c r="BU357" i="5"/>
  <c r="BV357" i="5"/>
  <c r="BW357" i="5"/>
  <c r="BX357" i="5"/>
  <c r="BY357" i="5"/>
  <c r="BZ357" i="5"/>
  <c r="CA357" i="5"/>
  <c r="CB357" i="5"/>
  <c r="CC357" i="5"/>
  <c r="CD357" i="5"/>
  <c r="CE357" i="5"/>
  <c r="CF357" i="5"/>
  <c r="CG357" i="5"/>
  <c r="CH357" i="5"/>
  <c r="CI357" i="5"/>
  <c r="CJ357" i="5"/>
  <c r="CK357" i="5"/>
  <c r="BO358" i="5"/>
  <c r="BP358" i="5"/>
  <c r="BQ358" i="5"/>
  <c r="BR358" i="5"/>
  <c r="BS358" i="5"/>
  <c r="BT358" i="5"/>
  <c r="BU358" i="5"/>
  <c r="BV358" i="5"/>
  <c r="BW358" i="5"/>
  <c r="BX358" i="5"/>
  <c r="BY358" i="5"/>
  <c r="BZ358" i="5"/>
  <c r="CA358" i="5"/>
  <c r="CB358" i="5"/>
  <c r="CC358" i="5"/>
  <c r="CD358" i="5"/>
  <c r="CE358" i="5"/>
  <c r="CF358" i="5"/>
  <c r="CG358" i="5"/>
  <c r="CH358" i="5"/>
  <c r="CI358" i="5"/>
  <c r="CJ358" i="5"/>
  <c r="CK358" i="5"/>
  <c r="BO359" i="5"/>
  <c r="BP359" i="5"/>
  <c r="BQ359" i="5"/>
  <c r="BR359" i="5"/>
  <c r="BS359" i="5"/>
  <c r="BT359" i="5"/>
  <c r="BU359" i="5"/>
  <c r="BV359" i="5"/>
  <c r="BW359" i="5"/>
  <c r="BX359" i="5"/>
  <c r="BY359" i="5"/>
  <c r="BZ359" i="5"/>
  <c r="CA359" i="5"/>
  <c r="CB359" i="5"/>
  <c r="CC359" i="5"/>
  <c r="CD359" i="5"/>
  <c r="CE359" i="5"/>
  <c r="CF359" i="5"/>
  <c r="CG359" i="5"/>
  <c r="CH359" i="5"/>
  <c r="CI359" i="5"/>
  <c r="CJ359" i="5"/>
  <c r="CK359" i="5"/>
  <c r="BO360" i="5"/>
  <c r="BP360" i="5"/>
  <c r="BQ360" i="5"/>
  <c r="BR360" i="5"/>
  <c r="BS360" i="5"/>
  <c r="BT360" i="5"/>
  <c r="BU360" i="5"/>
  <c r="BV360" i="5"/>
  <c r="BW360" i="5"/>
  <c r="BX360" i="5"/>
  <c r="BY360" i="5"/>
  <c r="BZ360" i="5"/>
  <c r="CA360" i="5"/>
  <c r="CB360" i="5"/>
  <c r="CC360" i="5"/>
  <c r="CD360" i="5"/>
  <c r="CE360" i="5"/>
  <c r="CF360" i="5"/>
  <c r="CG360" i="5"/>
  <c r="CH360" i="5"/>
  <c r="CI360" i="5"/>
  <c r="CJ360" i="5"/>
  <c r="CK360" i="5"/>
  <c r="BO361" i="5"/>
  <c r="BP361" i="5"/>
  <c r="BQ361" i="5"/>
  <c r="BR361" i="5"/>
  <c r="BS361" i="5"/>
  <c r="BT361" i="5"/>
  <c r="BU361" i="5"/>
  <c r="BV361" i="5"/>
  <c r="BW361" i="5"/>
  <c r="BX361" i="5"/>
  <c r="BY361" i="5"/>
  <c r="BZ361" i="5"/>
  <c r="CA361" i="5"/>
  <c r="CB361" i="5"/>
  <c r="CC361" i="5"/>
  <c r="CD361" i="5"/>
  <c r="CE361" i="5"/>
  <c r="CF361" i="5"/>
  <c r="CG361" i="5"/>
  <c r="CH361" i="5"/>
  <c r="CI361" i="5"/>
  <c r="CJ361" i="5"/>
  <c r="CK361" i="5"/>
  <c r="BO362" i="5"/>
  <c r="BP362" i="5"/>
  <c r="BQ362" i="5"/>
  <c r="BR362" i="5"/>
  <c r="BS362" i="5"/>
  <c r="BT362" i="5"/>
  <c r="BU362" i="5"/>
  <c r="BV362" i="5"/>
  <c r="BW362" i="5"/>
  <c r="BX362" i="5"/>
  <c r="BY362" i="5"/>
  <c r="BZ362" i="5"/>
  <c r="CA362" i="5"/>
  <c r="CB362" i="5"/>
  <c r="CC362" i="5"/>
  <c r="CD362" i="5"/>
  <c r="CE362" i="5"/>
  <c r="CF362" i="5"/>
  <c r="CG362" i="5"/>
  <c r="CH362" i="5"/>
  <c r="CI362" i="5"/>
  <c r="CJ362" i="5"/>
  <c r="CK362" i="5"/>
  <c r="BO363" i="5"/>
  <c r="BP363" i="5"/>
  <c r="BQ363" i="5"/>
  <c r="BR363" i="5"/>
  <c r="BS363" i="5"/>
  <c r="BT363" i="5"/>
  <c r="BU363" i="5"/>
  <c r="BV363" i="5"/>
  <c r="BW363" i="5"/>
  <c r="BX363" i="5"/>
  <c r="BY363" i="5"/>
  <c r="BZ363" i="5"/>
  <c r="CA363" i="5"/>
  <c r="CB363" i="5"/>
  <c r="CC363" i="5"/>
  <c r="CD363" i="5"/>
  <c r="CE363" i="5"/>
  <c r="CF363" i="5"/>
  <c r="CG363" i="5"/>
  <c r="CH363" i="5"/>
  <c r="CI363" i="5"/>
  <c r="CJ363" i="5"/>
  <c r="CK363" i="5"/>
  <c r="BO364" i="5"/>
  <c r="BP364" i="5"/>
  <c r="BQ364" i="5"/>
  <c r="BR364" i="5"/>
  <c r="BS364" i="5"/>
  <c r="BT364" i="5"/>
  <c r="BU364" i="5"/>
  <c r="BV364" i="5"/>
  <c r="BW364" i="5"/>
  <c r="BX364" i="5"/>
  <c r="BY364" i="5"/>
  <c r="BZ364" i="5"/>
  <c r="CA364" i="5"/>
  <c r="CB364" i="5"/>
  <c r="CC364" i="5"/>
  <c r="CD364" i="5"/>
  <c r="CE364" i="5"/>
  <c r="CF364" i="5"/>
  <c r="CG364" i="5"/>
  <c r="CH364" i="5"/>
  <c r="CI364" i="5"/>
  <c r="CJ364" i="5"/>
  <c r="CK364" i="5"/>
  <c r="BO365" i="5"/>
  <c r="BP365" i="5"/>
  <c r="BQ365" i="5"/>
  <c r="BR365" i="5"/>
  <c r="BS365" i="5"/>
  <c r="BT365" i="5"/>
  <c r="BU365" i="5"/>
  <c r="BV365" i="5"/>
  <c r="BW365" i="5"/>
  <c r="BX365" i="5"/>
  <c r="BY365" i="5"/>
  <c r="BZ365" i="5"/>
  <c r="CA365" i="5"/>
  <c r="CB365" i="5"/>
  <c r="CC365" i="5"/>
  <c r="CD365" i="5"/>
  <c r="CE365" i="5"/>
  <c r="CF365" i="5"/>
  <c r="CG365" i="5"/>
  <c r="CH365" i="5"/>
  <c r="CI365" i="5"/>
  <c r="CJ365" i="5"/>
  <c r="CK365" i="5"/>
  <c r="BO366" i="5"/>
  <c r="BP366" i="5"/>
  <c r="BQ366" i="5"/>
  <c r="BR366" i="5"/>
  <c r="BS366" i="5"/>
  <c r="BT366" i="5"/>
  <c r="BU366" i="5"/>
  <c r="BV366" i="5"/>
  <c r="BW366" i="5"/>
  <c r="BX366" i="5"/>
  <c r="BY366" i="5"/>
  <c r="BZ366" i="5"/>
  <c r="CA366" i="5"/>
  <c r="CB366" i="5"/>
  <c r="CC366" i="5"/>
  <c r="CD366" i="5"/>
  <c r="CE366" i="5"/>
  <c r="CF366" i="5"/>
  <c r="CG366" i="5"/>
  <c r="CH366" i="5"/>
  <c r="CI366" i="5"/>
  <c r="CJ366" i="5"/>
  <c r="CK366" i="5"/>
  <c r="BO367" i="5"/>
  <c r="BP367" i="5"/>
  <c r="BQ367" i="5"/>
  <c r="BR367" i="5"/>
  <c r="BS367" i="5"/>
  <c r="BT367" i="5"/>
  <c r="BU367" i="5"/>
  <c r="BV367" i="5"/>
  <c r="BW367" i="5"/>
  <c r="BX367" i="5"/>
  <c r="BY367" i="5"/>
  <c r="BZ367" i="5"/>
  <c r="CA367" i="5"/>
  <c r="CB367" i="5"/>
  <c r="CC367" i="5"/>
  <c r="CD367" i="5"/>
  <c r="CE367" i="5"/>
  <c r="CF367" i="5"/>
  <c r="CG367" i="5"/>
  <c r="CH367" i="5"/>
  <c r="CI367" i="5"/>
  <c r="CJ367" i="5"/>
  <c r="CK367" i="5"/>
  <c r="BO368" i="5"/>
  <c r="BP368" i="5"/>
  <c r="BQ368" i="5"/>
  <c r="BR368" i="5"/>
  <c r="BS368" i="5"/>
  <c r="BT368" i="5"/>
  <c r="BU368" i="5"/>
  <c r="BV368" i="5"/>
  <c r="BW368" i="5"/>
  <c r="BX368" i="5"/>
  <c r="BY368" i="5"/>
  <c r="BZ368" i="5"/>
  <c r="CA368" i="5"/>
  <c r="CB368" i="5"/>
  <c r="CC368" i="5"/>
  <c r="CD368" i="5"/>
  <c r="CE368" i="5"/>
  <c r="CF368" i="5"/>
  <c r="CG368" i="5"/>
  <c r="CH368" i="5"/>
  <c r="CI368" i="5"/>
  <c r="CJ368" i="5"/>
  <c r="CK368" i="5"/>
  <c r="BO369" i="5"/>
  <c r="BP369" i="5"/>
  <c r="BQ369" i="5"/>
  <c r="BR369" i="5"/>
  <c r="BS369" i="5"/>
  <c r="BT369" i="5"/>
  <c r="BU369" i="5"/>
  <c r="BV369" i="5"/>
  <c r="BW369" i="5"/>
  <c r="BX369" i="5"/>
  <c r="BY369" i="5"/>
  <c r="BZ369" i="5"/>
  <c r="CA369" i="5"/>
  <c r="CB369" i="5"/>
  <c r="CC369" i="5"/>
  <c r="CD369" i="5"/>
  <c r="CE369" i="5"/>
  <c r="CF369" i="5"/>
  <c r="CG369" i="5"/>
  <c r="CH369" i="5"/>
  <c r="CI369" i="5"/>
  <c r="CJ369" i="5"/>
  <c r="CK369" i="5"/>
  <c r="BO370" i="5"/>
  <c r="BP370" i="5"/>
  <c r="BQ370" i="5"/>
  <c r="BR370" i="5"/>
  <c r="BS370" i="5"/>
  <c r="BT370" i="5"/>
  <c r="BU370" i="5"/>
  <c r="BV370" i="5"/>
  <c r="BW370" i="5"/>
  <c r="BX370" i="5"/>
  <c r="BY370" i="5"/>
  <c r="BZ370" i="5"/>
  <c r="CA370" i="5"/>
  <c r="CB370" i="5"/>
  <c r="CC370" i="5"/>
  <c r="CD370" i="5"/>
  <c r="CE370" i="5"/>
  <c r="CF370" i="5"/>
  <c r="CG370" i="5"/>
  <c r="CH370" i="5"/>
  <c r="CI370" i="5"/>
  <c r="CJ370" i="5"/>
  <c r="CK370" i="5"/>
  <c r="BO371" i="5"/>
  <c r="BP371" i="5"/>
  <c r="BQ371" i="5"/>
  <c r="BR371" i="5"/>
  <c r="BS371" i="5"/>
  <c r="BT371" i="5"/>
  <c r="BU371" i="5"/>
  <c r="BV371" i="5"/>
  <c r="BW371" i="5"/>
  <c r="BX371" i="5"/>
  <c r="BY371" i="5"/>
  <c r="BZ371" i="5"/>
  <c r="CA371" i="5"/>
  <c r="CB371" i="5"/>
  <c r="CC371" i="5"/>
  <c r="CD371" i="5"/>
  <c r="CE371" i="5"/>
  <c r="CF371" i="5"/>
  <c r="CG371" i="5"/>
  <c r="CH371" i="5"/>
  <c r="CI371" i="5"/>
  <c r="CJ371" i="5"/>
  <c r="CK371" i="5"/>
  <c r="BO372" i="5"/>
  <c r="BP372" i="5"/>
  <c r="BQ372" i="5"/>
  <c r="BR372" i="5"/>
  <c r="BS372" i="5"/>
  <c r="BT372" i="5"/>
  <c r="BU372" i="5"/>
  <c r="BV372" i="5"/>
  <c r="BW372" i="5"/>
  <c r="BX372" i="5"/>
  <c r="BY372" i="5"/>
  <c r="BZ372" i="5"/>
  <c r="CA372" i="5"/>
  <c r="CB372" i="5"/>
  <c r="CC372" i="5"/>
  <c r="CD372" i="5"/>
  <c r="CE372" i="5"/>
  <c r="CF372" i="5"/>
  <c r="CG372" i="5"/>
  <c r="CH372" i="5"/>
  <c r="CI372" i="5"/>
  <c r="CJ372" i="5"/>
  <c r="CK372" i="5"/>
  <c r="BO373" i="5"/>
  <c r="BP373" i="5"/>
  <c r="BQ373" i="5"/>
  <c r="BR373" i="5"/>
  <c r="BS373" i="5"/>
  <c r="BT373" i="5"/>
  <c r="BU373" i="5"/>
  <c r="BV373" i="5"/>
  <c r="BW373" i="5"/>
  <c r="BX373" i="5"/>
  <c r="BY373" i="5"/>
  <c r="BZ373" i="5"/>
  <c r="CA373" i="5"/>
  <c r="CB373" i="5"/>
  <c r="CC373" i="5"/>
  <c r="CD373" i="5"/>
  <c r="CE373" i="5"/>
  <c r="CF373" i="5"/>
  <c r="CG373" i="5"/>
  <c r="CH373" i="5"/>
  <c r="CI373" i="5"/>
  <c r="CJ373" i="5"/>
  <c r="CK373" i="5"/>
  <c r="BO374" i="5"/>
  <c r="BP374" i="5"/>
  <c r="BQ374" i="5"/>
  <c r="BR374" i="5"/>
  <c r="BS374" i="5"/>
  <c r="BT374" i="5"/>
  <c r="BU374" i="5"/>
  <c r="BV374" i="5"/>
  <c r="BW374" i="5"/>
  <c r="BX374" i="5"/>
  <c r="BY374" i="5"/>
  <c r="BZ374" i="5"/>
  <c r="CA374" i="5"/>
  <c r="CB374" i="5"/>
  <c r="CC374" i="5"/>
  <c r="CD374" i="5"/>
  <c r="CE374" i="5"/>
  <c r="CF374" i="5"/>
  <c r="CG374" i="5"/>
  <c r="CH374" i="5"/>
  <c r="CI374" i="5"/>
  <c r="CJ374" i="5"/>
  <c r="CK374" i="5"/>
  <c r="BO375" i="5"/>
  <c r="BP375" i="5"/>
  <c r="BQ375" i="5"/>
  <c r="BR375" i="5"/>
  <c r="BS375" i="5"/>
  <c r="BT375" i="5"/>
  <c r="BU375" i="5"/>
  <c r="BV375" i="5"/>
  <c r="BW375" i="5"/>
  <c r="BX375" i="5"/>
  <c r="BY375" i="5"/>
  <c r="BZ375" i="5"/>
  <c r="CA375" i="5"/>
  <c r="CB375" i="5"/>
  <c r="CC375" i="5"/>
  <c r="CD375" i="5"/>
  <c r="CE375" i="5"/>
  <c r="CF375" i="5"/>
  <c r="CG375" i="5"/>
  <c r="CH375" i="5"/>
  <c r="CI375" i="5"/>
  <c r="CJ375" i="5"/>
  <c r="CK375" i="5"/>
  <c r="BO376" i="5"/>
  <c r="BP376" i="5"/>
  <c r="BQ376" i="5"/>
  <c r="BR376" i="5"/>
  <c r="BS376" i="5"/>
  <c r="BT376" i="5"/>
  <c r="BU376" i="5"/>
  <c r="BV376" i="5"/>
  <c r="BW376" i="5"/>
  <c r="BX376" i="5"/>
  <c r="BY376" i="5"/>
  <c r="BZ376" i="5"/>
  <c r="CA376" i="5"/>
  <c r="CB376" i="5"/>
  <c r="CC376" i="5"/>
  <c r="CD376" i="5"/>
  <c r="CE376" i="5"/>
  <c r="CF376" i="5"/>
  <c r="CG376" i="5"/>
  <c r="CH376" i="5"/>
  <c r="CI376" i="5"/>
  <c r="CJ376" i="5"/>
  <c r="CK376" i="5"/>
  <c r="BO377" i="5"/>
  <c r="BP377" i="5"/>
  <c r="BQ377" i="5"/>
  <c r="BR377" i="5"/>
  <c r="BS377" i="5"/>
  <c r="BT377" i="5"/>
  <c r="BU377" i="5"/>
  <c r="BV377" i="5"/>
  <c r="BW377" i="5"/>
  <c r="BX377" i="5"/>
  <c r="BY377" i="5"/>
  <c r="BZ377" i="5"/>
  <c r="CA377" i="5"/>
  <c r="CB377" i="5"/>
  <c r="CC377" i="5"/>
  <c r="CD377" i="5"/>
  <c r="CE377" i="5"/>
  <c r="CF377" i="5"/>
  <c r="CG377" i="5"/>
  <c r="CH377" i="5"/>
  <c r="CI377" i="5"/>
  <c r="CJ377" i="5"/>
  <c r="CK377" i="5"/>
  <c r="BO378" i="5"/>
  <c r="BP378" i="5"/>
  <c r="BQ378" i="5"/>
  <c r="BR378" i="5"/>
  <c r="BS378" i="5"/>
  <c r="BT378" i="5"/>
  <c r="BU378" i="5"/>
  <c r="BV378" i="5"/>
  <c r="BW378" i="5"/>
  <c r="BX378" i="5"/>
  <c r="BY378" i="5"/>
  <c r="BZ378" i="5"/>
  <c r="CA378" i="5"/>
  <c r="CB378" i="5"/>
  <c r="CC378" i="5"/>
  <c r="CD378" i="5"/>
  <c r="CE378" i="5"/>
  <c r="CF378" i="5"/>
  <c r="CG378" i="5"/>
  <c r="CH378" i="5"/>
  <c r="CI378" i="5"/>
  <c r="CJ378" i="5"/>
  <c r="CK378" i="5"/>
  <c r="BO379" i="5"/>
  <c r="BP379" i="5"/>
  <c r="BQ379" i="5"/>
  <c r="BR379" i="5"/>
  <c r="BS379" i="5"/>
  <c r="BT379" i="5"/>
  <c r="BU379" i="5"/>
  <c r="BV379" i="5"/>
  <c r="BW379" i="5"/>
  <c r="BX379" i="5"/>
  <c r="BY379" i="5"/>
  <c r="BZ379" i="5"/>
  <c r="CA379" i="5"/>
  <c r="CB379" i="5"/>
  <c r="CC379" i="5"/>
  <c r="CD379" i="5"/>
  <c r="CE379" i="5"/>
  <c r="CF379" i="5"/>
  <c r="CG379" i="5"/>
  <c r="CH379" i="5"/>
  <c r="CI379" i="5"/>
  <c r="CJ379" i="5"/>
  <c r="CK379" i="5"/>
  <c r="BO380" i="5"/>
  <c r="BP380" i="5"/>
  <c r="BQ380" i="5"/>
  <c r="BR380" i="5"/>
  <c r="BS380" i="5"/>
  <c r="BT380" i="5"/>
  <c r="BU380" i="5"/>
  <c r="BV380" i="5"/>
  <c r="BW380" i="5"/>
  <c r="BX380" i="5"/>
  <c r="BY380" i="5"/>
  <c r="BZ380" i="5"/>
  <c r="CA380" i="5"/>
  <c r="CB380" i="5"/>
  <c r="CC380" i="5"/>
  <c r="CD380" i="5"/>
  <c r="CE380" i="5"/>
  <c r="CF380" i="5"/>
  <c r="CG380" i="5"/>
  <c r="CH380" i="5"/>
  <c r="CI380" i="5"/>
  <c r="CJ380" i="5"/>
  <c r="CK380" i="5"/>
  <c r="BO381" i="5"/>
  <c r="BP381" i="5"/>
  <c r="BQ381" i="5"/>
  <c r="BR381" i="5"/>
  <c r="BS381" i="5"/>
  <c r="BT381" i="5"/>
  <c r="BU381" i="5"/>
  <c r="BV381" i="5"/>
  <c r="BW381" i="5"/>
  <c r="BX381" i="5"/>
  <c r="BY381" i="5"/>
  <c r="BZ381" i="5"/>
  <c r="CA381" i="5"/>
  <c r="CB381" i="5"/>
  <c r="CC381" i="5"/>
  <c r="CD381" i="5"/>
  <c r="CE381" i="5"/>
  <c r="CF381" i="5"/>
  <c r="CG381" i="5"/>
  <c r="CH381" i="5"/>
  <c r="CI381" i="5"/>
  <c r="CJ381" i="5"/>
  <c r="CK381" i="5"/>
  <c r="BO382" i="5"/>
  <c r="BP382" i="5"/>
  <c r="BQ382" i="5"/>
  <c r="BR382" i="5"/>
  <c r="BS382" i="5"/>
  <c r="BT382" i="5"/>
  <c r="BU382" i="5"/>
  <c r="BV382" i="5"/>
  <c r="BW382" i="5"/>
  <c r="BX382" i="5"/>
  <c r="BY382" i="5"/>
  <c r="BZ382" i="5"/>
  <c r="CA382" i="5"/>
  <c r="CB382" i="5"/>
  <c r="CC382" i="5"/>
  <c r="CD382" i="5"/>
  <c r="CE382" i="5"/>
  <c r="CF382" i="5"/>
  <c r="CG382" i="5"/>
  <c r="CH382" i="5"/>
  <c r="CI382" i="5"/>
  <c r="CJ382" i="5"/>
  <c r="CK382" i="5"/>
  <c r="BO383" i="5"/>
  <c r="BP383" i="5"/>
  <c r="BQ383" i="5"/>
  <c r="BR383" i="5"/>
  <c r="BS383" i="5"/>
  <c r="BT383" i="5"/>
  <c r="BU383" i="5"/>
  <c r="BV383" i="5"/>
  <c r="BW383" i="5"/>
  <c r="BX383" i="5"/>
  <c r="BY383" i="5"/>
  <c r="BZ383" i="5"/>
  <c r="CA383" i="5"/>
  <c r="CB383" i="5"/>
  <c r="CC383" i="5"/>
  <c r="CD383" i="5"/>
  <c r="CE383" i="5"/>
  <c r="CF383" i="5"/>
  <c r="CG383" i="5"/>
  <c r="CH383" i="5"/>
  <c r="CI383" i="5"/>
  <c r="CJ383" i="5"/>
  <c r="CK383" i="5"/>
  <c r="BO384" i="5"/>
  <c r="BP384" i="5"/>
  <c r="BQ384" i="5"/>
  <c r="BR384" i="5"/>
  <c r="BS384" i="5"/>
  <c r="BT384" i="5"/>
  <c r="BU384" i="5"/>
  <c r="BV384" i="5"/>
  <c r="BW384" i="5"/>
  <c r="BX384" i="5"/>
  <c r="BY384" i="5"/>
  <c r="BZ384" i="5"/>
  <c r="CA384" i="5"/>
  <c r="CB384" i="5"/>
  <c r="CC384" i="5"/>
  <c r="CD384" i="5"/>
  <c r="CE384" i="5"/>
  <c r="CF384" i="5"/>
  <c r="CG384" i="5"/>
  <c r="CH384" i="5"/>
  <c r="CI384" i="5"/>
  <c r="CJ384" i="5"/>
  <c r="CK384" i="5"/>
  <c r="BO385" i="5"/>
  <c r="BP385" i="5"/>
  <c r="BQ385" i="5"/>
  <c r="BR385" i="5"/>
  <c r="BS385" i="5"/>
  <c r="BT385" i="5"/>
  <c r="BU385" i="5"/>
  <c r="BV385" i="5"/>
  <c r="BW385" i="5"/>
  <c r="BX385" i="5"/>
  <c r="BY385" i="5"/>
  <c r="BZ385" i="5"/>
  <c r="CA385" i="5"/>
  <c r="CB385" i="5"/>
  <c r="CC385" i="5"/>
  <c r="CD385" i="5"/>
  <c r="CE385" i="5"/>
  <c r="CF385" i="5"/>
  <c r="CG385" i="5"/>
  <c r="CH385" i="5"/>
  <c r="CI385" i="5"/>
  <c r="CJ385" i="5"/>
  <c r="CK385" i="5"/>
  <c r="BO386" i="5"/>
  <c r="BP386" i="5"/>
  <c r="BQ386" i="5"/>
  <c r="BR386" i="5"/>
  <c r="BS386" i="5"/>
  <c r="BT386" i="5"/>
  <c r="BU386" i="5"/>
  <c r="BV386" i="5"/>
  <c r="BW386" i="5"/>
  <c r="BX386" i="5"/>
  <c r="BY386" i="5"/>
  <c r="BZ386" i="5"/>
  <c r="CA386" i="5"/>
  <c r="CB386" i="5"/>
  <c r="CC386" i="5"/>
  <c r="CD386" i="5"/>
  <c r="CE386" i="5"/>
  <c r="CF386" i="5"/>
  <c r="CG386" i="5"/>
  <c r="CH386" i="5"/>
  <c r="CI386" i="5"/>
  <c r="CJ386" i="5"/>
  <c r="CK386" i="5"/>
  <c r="BO387" i="5"/>
  <c r="BP387" i="5"/>
  <c r="BQ387" i="5"/>
  <c r="BR387" i="5"/>
  <c r="BS387" i="5"/>
  <c r="BT387" i="5"/>
  <c r="BU387" i="5"/>
  <c r="BV387" i="5"/>
  <c r="BW387" i="5"/>
  <c r="BX387" i="5"/>
  <c r="BY387" i="5"/>
  <c r="BZ387" i="5"/>
  <c r="CA387" i="5"/>
  <c r="CB387" i="5"/>
  <c r="CC387" i="5"/>
  <c r="CD387" i="5"/>
  <c r="CE387" i="5"/>
  <c r="CF387" i="5"/>
  <c r="CG387" i="5"/>
  <c r="CH387" i="5"/>
  <c r="CI387" i="5"/>
  <c r="CJ387" i="5"/>
  <c r="CK387" i="5"/>
  <c r="BO388" i="5"/>
  <c r="BP388" i="5"/>
  <c r="BQ388" i="5"/>
  <c r="BR388" i="5"/>
  <c r="BS388" i="5"/>
  <c r="BT388" i="5"/>
  <c r="BU388" i="5"/>
  <c r="BV388" i="5"/>
  <c r="BW388" i="5"/>
  <c r="BX388" i="5"/>
  <c r="BY388" i="5"/>
  <c r="BZ388" i="5"/>
  <c r="CA388" i="5"/>
  <c r="CB388" i="5"/>
  <c r="CC388" i="5"/>
  <c r="CD388" i="5"/>
  <c r="CE388" i="5"/>
  <c r="CF388" i="5"/>
  <c r="CG388" i="5"/>
  <c r="CH388" i="5"/>
  <c r="CI388" i="5"/>
  <c r="CJ388" i="5"/>
  <c r="CK388" i="5"/>
  <c r="BO389" i="5"/>
  <c r="BP389" i="5"/>
  <c r="BQ389" i="5"/>
  <c r="BR389" i="5"/>
  <c r="BS389" i="5"/>
  <c r="BT389" i="5"/>
  <c r="BU389" i="5"/>
  <c r="BV389" i="5"/>
  <c r="BW389" i="5"/>
  <c r="BX389" i="5"/>
  <c r="BY389" i="5"/>
  <c r="BZ389" i="5"/>
  <c r="CA389" i="5"/>
  <c r="CB389" i="5"/>
  <c r="CC389" i="5"/>
  <c r="CD389" i="5"/>
  <c r="CE389" i="5"/>
  <c r="CF389" i="5"/>
  <c r="CG389" i="5"/>
  <c r="CH389" i="5"/>
  <c r="CI389" i="5"/>
  <c r="CJ389" i="5"/>
  <c r="CK389" i="5"/>
  <c r="BO390" i="5"/>
  <c r="BP390" i="5"/>
  <c r="BQ390" i="5"/>
  <c r="BR390" i="5"/>
  <c r="BS390" i="5"/>
  <c r="BT390" i="5"/>
  <c r="BU390" i="5"/>
  <c r="BV390" i="5"/>
  <c r="BW390" i="5"/>
  <c r="BX390" i="5"/>
  <c r="BY390" i="5"/>
  <c r="BZ390" i="5"/>
  <c r="CA390" i="5"/>
  <c r="CB390" i="5"/>
  <c r="CC390" i="5"/>
  <c r="CD390" i="5"/>
  <c r="CE390" i="5"/>
  <c r="CF390" i="5"/>
  <c r="CG390" i="5"/>
  <c r="CH390" i="5"/>
  <c r="CI390" i="5"/>
  <c r="CJ390" i="5"/>
  <c r="CK390" i="5"/>
  <c r="BO391" i="5"/>
  <c r="BP391" i="5"/>
  <c r="BQ391" i="5"/>
  <c r="BR391" i="5"/>
  <c r="BS391" i="5"/>
  <c r="BT391" i="5"/>
  <c r="BU391" i="5"/>
  <c r="BV391" i="5"/>
  <c r="BW391" i="5"/>
  <c r="BX391" i="5"/>
  <c r="BY391" i="5"/>
  <c r="BZ391" i="5"/>
  <c r="CA391" i="5"/>
  <c r="CB391" i="5"/>
  <c r="CC391" i="5"/>
  <c r="CD391" i="5"/>
  <c r="CE391" i="5"/>
  <c r="CF391" i="5"/>
  <c r="CG391" i="5"/>
  <c r="CH391" i="5"/>
  <c r="CI391" i="5"/>
  <c r="CJ391" i="5"/>
  <c r="CK391" i="5"/>
  <c r="BO392" i="5"/>
  <c r="BP392" i="5"/>
  <c r="BQ392" i="5"/>
  <c r="BR392" i="5"/>
  <c r="BS392" i="5"/>
  <c r="BT392" i="5"/>
  <c r="BU392" i="5"/>
  <c r="BV392" i="5"/>
  <c r="BW392" i="5"/>
  <c r="BX392" i="5"/>
  <c r="BY392" i="5"/>
  <c r="BZ392" i="5"/>
  <c r="CA392" i="5"/>
  <c r="CB392" i="5"/>
  <c r="CC392" i="5"/>
  <c r="CD392" i="5"/>
  <c r="CE392" i="5"/>
  <c r="CF392" i="5"/>
  <c r="CG392" i="5"/>
  <c r="CH392" i="5"/>
  <c r="CI392" i="5"/>
  <c r="CJ392" i="5"/>
  <c r="CK392" i="5"/>
  <c r="BO393" i="5"/>
  <c r="BP393" i="5"/>
  <c r="BQ393" i="5"/>
  <c r="BR393" i="5"/>
  <c r="BS393" i="5"/>
  <c r="BT393" i="5"/>
  <c r="BU393" i="5"/>
  <c r="BV393" i="5"/>
  <c r="BW393" i="5"/>
  <c r="BX393" i="5"/>
  <c r="BY393" i="5"/>
  <c r="BZ393" i="5"/>
  <c r="CA393" i="5"/>
  <c r="CB393" i="5"/>
  <c r="CC393" i="5"/>
  <c r="CD393" i="5"/>
  <c r="CE393" i="5"/>
  <c r="CF393" i="5"/>
  <c r="CG393" i="5"/>
  <c r="CH393" i="5"/>
  <c r="CI393" i="5"/>
  <c r="CJ393" i="5"/>
  <c r="CK393" i="5"/>
  <c r="CK333" i="5"/>
  <c r="CJ333" i="5"/>
  <c r="CI333" i="5"/>
  <c r="CH333" i="5"/>
  <c r="CG333" i="5"/>
  <c r="CF333" i="5"/>
  <c r="CE333" i="5"/>
  <c r="CD333" i="5"/>
  <c r="CC333" i="5"/>
  <c r="CB333" i="5"/>
  <c r="CA333" i="5"/>
  <c r="BZ333" i="5"/>
  <c r="BY333" i="5"/>
  <c r="BX333" i="5"/>
  <c r="BW333" i="5"/>
  <c r="BV333" i="5"/>
  <c r="BU333" i="5"/>
  <c r="BT333" i="5"/>
  <c r="BS333" i="5"/>
  <c r="BR333" i="5"/>
  <c r="BQ333" i="5"/>
  <c r="BP333" i="5"/>
  <c r="BO333" i="5"/>
  <c r="BI309" i="5"/>
  <c r="BO303" i="5"/>
  <c r="BP303" i="5"/>
  <c r="BQ303" i="5"/>
  <c r="BR303" i="5"/>
  <c r="BS303" i="5"/>
  <c r="BT303" i="5"/>
  <c r="BU303" i="5"/>
  <c r="BV303" i="5"/>
  <c r="BW303" i="5"/>
  <c r="BX303" i="5"/>
  <c r="BY303" i="5"/>
  <c r="BZ303" i="5"/>
  <c r="CA303" i="5"/>
  <c r="CB303" i="5"/>
  <c r="CC303" i="5"/>
  <c r="CD303" i="5"/>
  <c r="CE303" i="5"/>
  <c r="CF303" i="5"/>
  <c r="CG303" i="5"/>
  <c r="CH303" i="5"/>
  <c r="CI303" i="5"/>
  <c r="CJ303" i="5"/>
  <c r="CK303" i="5"/>
  <c r="BO304" i="5"/>
  <c r="BP304" i="5"/>
  <c r="BQ304" i="5"/>
  <c r="BR304" i="5"/>
  <c r="BS304" i="5"/>
  <c r="BT304" i="5"/>
  <c r="BU304" i="5"/>
  <c r="BV304" i="5"/>
  <c r="BW304" i="5"/>
  <c r="BX304" i="5"/>
  <c r="BY304" i="5"/>
  <c r="BZ304" i="5"/>
  <c r="CA304" i="5"/>
  <c r="CB304" i="5"/>
  <c r="CC304" i="5"/>
  <c r="CD304" i="5"/>
  <c r="CE304" i="5"/>
  <c r="CF304" i="5"/>
  <c r="CG304" i="5"/>
  <c r="CH304" i="5"/>
  <c r="CI304" i="5"/>
  <c r="CJ304" i="5"/>
  <c r="CK304" i="5"/>
  <c r="BO305" i="5"/>
  <c r="BP305" i="5"/>
  <c r="BQ305" i="5"/>
  <c r="BR305" i="5"/>
  <c r="BS305" i="5"/>
  <c r="BT305" i="5"/>
  <c r="BU305" i="5"/>
  <c r="BV305" i="5"/>
  <c r="BW305" i="5"/>
  <c r="BX305" i="5"/>
  <c r="BY305" i="5"/>
  <c r="BZ305" i="5"/>
  <c r="CA305" i="5"/>
  <c r="CB305" i="5"/>
  <c r="CC305" i="5"/>
  <c r="CD305" i="5"/>
  <c r="CE305" i="5"/>
  <c r="CF305" i="5"/>
  <c r="CG305" i="5"/>
  <c r="CH305" i="5"/>
  <c r="CI305" i="5"/>
  <c r="CJ305" i="5"/>
  <c r="CK305" i="5"/>
  <c r="BO306" i="5"/>
  <c r="BP306" i="5"/>
  <c r="BQ306" i="5"/>
  <c r="BR306" i="5"/>
  <c r="BS306" i="5"/>
  <c r="BT306" i="5"/>
  <c r="BU306" i="5"/>
  <c r="BV306" i="5"/>
  <c r="BW306" i="5"/>
  <c r="BX306" i="5"/>
  <c r="BY306" i="5"/>
  <c r="BZ306" i="5"/>
  <c r="CA306" i="5"/>
  <c r="CB306" i="5"/>
  <c r="CC306" i="5"/>
  <c r="CD306" i="5"/>
  <c r="CE306" i="5"/>
  <c r="CF306" i="5"/>
  <c r="CG306" i="5"/>
  <c r="CH306" i="5"/>
  <c r="CI306" i="5"/>
  <c r="CJ306" i="5"/>
  <c r="CK306" i="5"/>
  <c r="BO307" i="5"/>
  <c r="BP307" i="5"/>
  <c r="BQ307" i="5"/>
  <c r="BR307" i="5"/>
  <c r="BS307" i="5"/>
  <c r="BT307" i="5"/>
  <c r="BU307" i="5"/>
  <c r="BV307" i="5"/>
  <c r="BW307" i="5"/>
  <c r="BX307" i="5"/>
  <c r="BY307" i="5"/>
  <c r="BZ307" i="5"/>
  <c r="CA307" i="5"/>
  <c r="CB307" i="5"/>
  <c r="CC307" i="5"/>
  <c r="CD307" i="5"/>
  <c r="CE307" i="5"/>
  <c r="CF307" i="5"/>
  <c r="CG307" i="5"/>
  <c r="CH307" i="5"/>
  <c r="CI307" i="5"/>
  <c r="CJ307" i="5"/>
  <c r="CK307" i="5"/>
  <c r="BO308" i="5"/>
  <c r="BP308" i="5"/>
  <c r="BQ308" i="5"/>
  <c r="BR308" i="5"/>
  <c r="BS308" i="5"/>
  <c r="BT308" i="5"/>
  <c r="BU308" i="5"/>
  <c r="BV308" i="5"/>
  <c r="BW308" i="5"/>
  <c r="BX308" i="5"/>
  <c r="BY308" i="5"/>
  <c r="BZ308" i="5"/>
  <c r="CA308" i="5"/>
  <c r="CB308" i="5"/>
  <c r="CC308" i="5"/>
  <c r="CD308" i="5"/>
  <c r="CE308" i="5"/>
  <c r="CF308" i="5"/>
  <c r="CG308" i="5"/>
  <c r="CH308" i="5"/>
  <c r="CI308" i="5"/>
  <c r="CJ308" i="5"/>
  <c r="CK308" i="5"/>
  <c r="BO309" i="5"/>
  <c r="BP309" i="5"/>
  <c r="BQ309" i="5"/>
  <c r="BR309" i="5"/>
  <c r="BS309" i="5"/>
  <c r="BT309" i="5"/>
  <c r="BU309" i="5"/>
  <c r="BV309" i="5"/>
  <c r="BW309" i="5"/>
  <c r="BX309" i="5"/>
  <c r="BY309" i="5"/>
  <c r="BZ309" i="5"/>
  <c r="CA309" i="5"/>
  <c r="CB309" i="5"/>
  <c r="CC309" i="5"/>
  <c r="CD309" i="5"/>
  <c r="CE309" i="5"/>
  <c r="CF309" i="5"/>
  <c r="CG309" i="5"/>
  <c r="CH309" i="5"/>
  <c r="CI309" i="5"/>
  <c r="CJ309" i="5"/>
  <c r="CK309" i="5"/>
  <c r="BO310" i="5"/>
  <c r="BP310" i="5"/>
  <c r="BQ310" i="5"/>
  <c r="BR310" i="5"/>
  <c r="BS310" i="5"/>
  <c r="BT310" i="5"/>
  <c r="BU310" i="5"/>
  <c r="BV310" i="5"/>
  <c r="BW310" i="5"/>
  <c r="BX310" i="5"/>
  <c r="BY310" i="5"/>
  <c r="BZ310" i="5"/>
  <c r="CA310" i="5"/>
  <c r="CB310" i="5"/>
  <c r="CC310" i="5"/>
  <c r="CD310" i="5"/>
  <c r="CE310" i="5"/>
  <c r="CF310" i="5"/>
  <c r="CG310" i="5"/>
  <c r="CH310" i="5"/>
  <c r="CI310" i="5"/>
  <c r="CJ310" i="5"/>
  <c r="CK310" i="5"/>
  <c r="BO311" i="5"/>
  <c r="BP311" i="5"/>
  <c r="BQ311" i="5"/>
  <c r="BR311" i="5"/>
  <c r="BS311" i="5"/>
  <c r="BT311" i="5"/>
  <c r="BU311" i="5"/>
  <c r="BV311" i="5"/>
  <c r="BW311" i="5"/>
  <c r="BX311" i="5"/>
  <c r="BY311" i="5"/>
  <c r="BZ311" i="5"/>
  <c r="CA311" i="5"/>
  <c r="CB311" i="5"/>
  <c r="CC311" i="5"/>
  <c r="CD311" i="5"/>
  <c r="CE311" i="5"/>
  <c r="CF311" i="5"/>
  <c r="CG311" i="5"/>
  <c r="CH311" i="5"/>
  <c r="CI311" i="5"/>
  <c r="CJ311" i="5"/>
  <c r="CK311" i="5"/>
  <c r="BO312" i="5"/>
  <c r="BP312" i="5"/>
  <c r="BQ312" i="5"/>
  <c r="BR312" i="5"/>
  <c r="BS312" i="5"/>
  <c r="BT312" i="5"/>
  <c r="BU312" i="5"/>
  <c r="BV312" i="5"/>
  <c r="BW312" i="5"/>
  <c r="BX312" i="5"/>
  <c r="BY312" i="5"/>
  <c r="BZ312" i="5"/>
  <c r="CA312" i="5"/>
  <c r="CB312" i="5"/>
  <c r="CC312" i="5"/>
  <c r="CD312" i="5"/>
  <c r="CE312" i="5"/>
  <c r="CF312" i="5"/>
  <c r="CG312" i="5"/>
  <c r="CH312" i="5"/>
  <c r="CI312" i="5"/>
  <c r="CJ312" i="5"/>
  <c r="CK312" i="5"/>
  <c r="BO313" i="5"/>
  <c r="BP313" i="5"/>
  <c r="BQ313" i="5"/>
  <c r="BR313" i="5"/>
  <c r="BS313" i="5"/>
  <c r="BT313" i="5"/>
  <c r="BU313" i="5"/>
  <c r="BV313" i="5"/>
  <c r="BW313" i="5"/>
  <c r="BX313" i="5"/>
  <c r="BY313" i="5"/>
  <c r="BZ313" i="5"/>
  <c r="CA313" i="5"/>
  <c r="CB313" i="5"/>
  <c r="CC313" i="5"/>
  <c r="CD313" i="5"/>
  <c r="CE313" i="5"/>
  <c r="CF313" i="5"/>
  <c r="CG313" i="5"/>
  <c r="CH313" i="5"/>
  <c r="CI313" i="5"/>
  <c r="CJ313" i="5"/>
  <c r="CK313" i="5"/>
  <c r="CK302" i="5"/>
  <c r="CJ302" i="5"/>
  <c r="CI302" i="5"/>
  <c r="CH302" i="5"/>
  <c r="CG302" i="5"/>
  <c r="CF302" i="5"/>
  <c r="CE302" i="5"/>
  <c r="CD302" i="5"/>
  <c r="CC302" i="5"/>
  <c r="CB302" i="5"/>
  <c r="CA302" i="5"/>
  <c r="BZ302" i="5"/>
  <c r="BY302" i="5"/>
  <c r="BX302" i="5"/>
  <c r="BW302" i="5"/>
  <c r="BV302" i="5"/>
  <c r="BU302" i="5"/>
  <c r="BT302" i="5"/>
  <c r="BS302" i="5"/>
  <c r="BR302" i="5"/>
  <c r="BQ302" i="5"/>
  <c r="BP302" i="5"/>
  <c r="BO302" i="5"/>
  <c r="AW547" i="5"/>
  <c r="B551" i="5" s="1"/>
  <c r="AX547" i="5"/>
  <c r="AZ529" i="5"/>
  <c r="AY529" i="5"/>
  <c r="B510" i="5"/>
  <c r="AG493" i="5"/>
  <c r="AG440" i="5"/>
  <c r="B461" i="5" s="1"/>
  <c r="AL448" i="5"/>
  <c r="AK440" i="5" l="1"/>
  <c r="AM440" i="5" s="1"/>
  <c r="AL440" i="5"/>
  <c r="AK441" i="5"/>
  <c r="AM441" i="5" s="1"/>
  <c r="AL441" i="5"/>
  <c r="AK442" i="5"/>
  <c r="AL442" i="5"/>
  <c r="AM442" i="5" s="1"/>
  <c r="AK443" i="5"/>
  <c r="AL443" i="5"/>
  <c r="AM443" i="5" s="1"/>
  <c r="AK444" i="5"/>
  <c r="AL444" i="5"/>
  <c r="AK445" i="5"/>
  <c r="AL445" i="5"/>
  <c r="AK446" i="5"/>
  <c r="AL446" i="5"/>
  <c r="AK447" i="5"/>
  <c r="AL447" i="5"/>
  <c r="AM447" i="5" s="1"/>
  <c r="AK448" i="5"/>
  <c r="AM448" i="5" s="1"/>
  <c r="AK449" i="5"/>
  <c r="AL449" i="5"/>
  <c r="AK450" i="5"/>
  <c r="AL450" i="5"/>
  <c r="AK451" i="5"/>
  <c r="AL451" i="5"/>
  <c r="AK452" i="5"/>
  <c r="AL452" i="5"/>
  <c r="AK453" i="5"/>
  <c r="AL453" i="5"/>
  <c r="AK454" i="5"/>
  <c r="AL454" i="5"/>
  <c r="AK455" i="5"/>
  <c r="AL455" i="5"/>
  <c r="AM455" i="5"/>
  <c r="AI440" i="5"/>
  <c r="AH440" i="5"/>
  <c r="AM452" i="5" l="1"/>
  <c r="AJ440" i="5"/>
  <c r="AM450" i="5"/>
  <c r="AM446" i="5"/>
  <c r="AM445" i="5"/>
  <c r="AM453" i="5"/>
  <c r="AM449" i="5"/>
  <c r="AM444" i="5"/>
  <c r="AM451" i="5"/>
  <c r="AM454" i="5"/>
  <c r="AU455" i="5" l="1"/>
  <c r="AS441" i="5"/>
  <c r="AT441" i="5"/>
  <c r="AU441" i="5"/>
  <c r="AS442" i="5"/>
  <c r="AU442" i="5"/>
  <c r="AS443" i="5"/>
  <c r="AT443" i="5"/>
  <c r="AU443" i="5"/>
  <c r="AS444" i="5"/>
  <c r="AT444" i="5"/>
  <c r="AU444" i="5"/>
  <c r="AS445" i="5"/>
  <c r="AT445" i="5"/>
  <c r="AU445" i="5"/>
  <c r="AS446" i="5"/>
  <c r="AT446" i="5"/>
  <c r="AU446" i="5"/>
  <c r="AS447" i="5"/>
  <c r="AT447" i="5"/>
  <c r="AU447" i="5"/>
  <c r="AS448" i="5"/>
  <c r="AT448" i="5"/>
  <c r="AU448" i="5"/>
  <c r="AS449" i="5"/>
  <c r="AT449" i="5"/>
  <c r="AU449" i="5"/>
  <c r="AS450" i="5"/>
  <c r="AT450" i="5"/>
  <c r="AU450" i="5"/>
  <c r="AS451" i="5"/>
  <c r="AT451" i="5"/>
  <c r="AU451" i="5"/>
  <c r="AS452" i="5"/>
  <c r="AT452" i="5"/>
  <c r="AU452" i="5"/>
  <c r="AS453" i="5"/>
  <c r="AT453" i="5"/>
  <c r="AU453" i="5"/>
  <c r="AS454" i="5"/>
  <c r="AT454" i="5"/>
  <c r="AU454" i="5"/>
  <c r="AS455" i="5"/>
  <c r="AT455" i="5"/>
  <c r="AU440" i="5"/>
  <c r="AT440" i="5"/>
  <c r="AS440" i="5"/>
  <c r="AO441" i="5"/>
  <c r="AP441" i="5"/>
  <c r="AQ441" i="5"/>
  <c r="AO442" i="5"/>
  <c r="AP442" i="5"/>
  <c r="AQ442" i="5"/>
  <c r="AO443" i="5"/>
  <c r="AP443" i="5"/>
  <c r="AQ443" i="5"/>
  <c r="AO444" i="5"/>
  <c r="AP444" i="5"/>
  <c r="AQ444" i="5"/>
  <c r="AO445" i="5"/>
  <c r="AP445" i="5"/>
  <c r="AQ445" i="5"/>
  <c r="AO446" i="5"/>
  <c r="AP446" i="5"/>
  <c r="AQ446" i="5"/>
  <c r="AO447" i="5"/>
  <c r="AP447" i="5"/>
  <c r="AQ447" i="5"/>
  <c r="AO448" i="5"/>
  <c r="AP448" i="5"/>
  <c r="AQ448" i="5"/>
  <c r="AO449" i="5"/>
  <c r="AP449" i="5"/>
  <c r="AQ449" i="5"/>
  <c r="AO450" i="5"/>
  <c r="AP450" i="5"/>
  <c r="AQ450" i="5"/>
  <c r="AO451" i="5"/>
  <c r="AP451" i="5"/>
  <c r="AQ451" i="5"/>
  <c r="AO452" i="5"/>
  <c r="AP452" i="5"/>
  <c r="AQ452" i="5"/>
  <c r="AO453" i="5"/>
  <c r="AP453" i="5"/>
  <c r="AQ453" i="5"/>
  <c r="AO454" i="5"/>
  <c r="AP454" i="5"/>
  <c r="AQ454" i="5"/>
  <c r="AO455" i="5"/>
  <c r="AP455" i="5"/>
  <c r="AQ455" i="5"/>
  <c r="AQ440" i="5"/>
  <c r="AP440" i="5"/>
  <c r="AO440" i="5"/>
  <c r="BI422" i="5"/>
  <c r="BG412" i="5"/>
  <c r="BH412" i="5"/>
  <c r="BI412" i="5"/>
  <c r="BG413" i="5"/>
  <c r="BH413" i="5"/>
  <c r="BI413" i="5"/>
  <c r="BG414" i="5"/>
  <c r="BH414" i="5"/>
  <c r="BI414" i="5"/>
  <c r="BG415" i="5"/>
  <c r="BH415" i="5"/>
  <c r="BI415" i="5"/>
  <c r="BG416" i="5"/>
  <c r="BH416" i="5"/>
  <c r="BI416" i="5"/>
  <c r="BG417" i="5"/>
  <c r="BH417" i="5"/>
  <c r="BI417" i="5"/>
  <c r="BG418" i="5"/>
  <c r="BH418" i="5"/>
  <c r="BI418" i="5"/>
  <c r="BG419" i="5"/>
  <c r="BH419" i="5"/>
  <c r="BI419" i="5"/>
  <c r="BG420" i="5"/>
  <c r="BH420" i="5"/>
  <c r="BI420" i="5"/>
  <c r="BG421" i="5"/>
  <c r="BH421" i="5"/>
  <c r="BI421" i="5"/>
  <c r="BG422" i="5"/>
  <c r="BH422" i="5"/>
  <c r="BI411" i="5"/>
  <c r="BH411" i="5"/>
  <c r="BG411" i="5"/>
  <c r="BD422" i="5"/>
  <c r="BB412" i="5"/>
  <c r="BC412" i="5"/>
  <c r="BD412" i="5"/>
  <c r="BB413" i="5"/>
  <c r="BC413" i="5"/>
  <c r="BD413" i="5"/>
  <c r="BB414" i="5"/>
  <c r="BC414" i="5"/>
  <c r="BD414" i="5"/>
  <c r="BB415" i="5"/>
  <c r="BC415" i="5"/>
  <c r="BD415" i="5"/>
  <c r="BB416" i="5"/>
  <c r="BC416" i="5"/>
  <c r="BD416" i="5"/>
  <c r="BB417" i="5"/>
  <c r="BC417" i="5"/>
  <c r="BD417" i="5"/>
  <c r="BB418" i="5"/>
  <c r="BC418" i="5"/>
  <c r="BD418" i="5"/>
  <c r="BB419" i="5"/>
  <c r="BC419" i="5"/>
  <c r="BD419" i="5"/>
  <c r="BB420" i="5"/>
  <c r="BC420" i="5"/>
  <c r="BD420" i="5"/>
  <c r="BB421" i="5"/>
  <c r="BC421" i="5"/>
  <c r="BD421" i="5"/>
  <c r="BB422" i="5"/>
  <c r="BC422" i="5"/>
  <c r="BD411" i="5"/>
  <c r="BC411" i="5"/>
  <c r="BB411" i="5"/>
  <c r="AK144" i="11"/>
  <c r="AL144" i="11"/>
  <c r="B43" i="5" l="1"/>
  <c r="AR40" i="5"/>
  <c r="AQ40" i="5"/>
  <c r="AP40" i="5" s="1"/>
  <c r="AO40" i="5" a="1"/>
  <c r="AO40" i="5" s="1"/>
  <c r="AN40" i="5"/>
  <c r="AM40" i="5"/>
  <c r="AL40" i="5"/>
  <c r="AK40" i="5"/>
  <c r="AJ40" i="5"/>
  <c r="AI40" i="5"/>
  <c r="AH40" i="5"/>
  <c r="AG40" i="5"/>
  <c r="B211" i="11" l="1"/>
  <c r="AK145" i="11"/>
  <c r="AK146" i="11"/>
  <c r="AK147" i="11"/>
  <c r="AK148" i="11"/>
  <c r="AK149" i="11"/>
  <c r="AK150" i="11"/>
  <c r="AK151" i="11"/>
  <c r="AK152" i="11"/>
  <c r="AK153" i="11"/>
  <c r="AK154" i="11"/>
  <c r="AK155" i="11"/>
  <c r="AK156" i="11"/>
  <c r="AK157" i="11"/>
  <c r="AK158" i="11"/>
  <c r="AK159" i="11"/>
  <c r="AK160" i="11"/>
  <c r="AK161" i="11"/>
  <c r="AK162" i="11"/>
  <c r="AK163" i="11"/>
  <c r="AK164" i="11"/>
  <c r="AK165" i="11"/>
  <c r="AK166" i="11"/>
  <c r="AK167" i="11"/>
  <c r="AK168" i="11"/>
  <c r="AK169" i="11"/>
  <c r="AK170" i="11"/>
  <c r="AK171" i="11"/>
  <c r="AK172" i="11"/>
  <c r="AK173" i="11"/>
  <c r="AK174" i="11"/>
  <c r="AK175" i="11"/>
  <c r="AK176" i="11"/>
  <c r="AK177" i="11"/>
  <c r="AK178" i="11"/>
  <c r="AK179" i="11"/>
  <c r="AK180" i="11"/>
  <c r="AK181" i="11"/>
  <c r="AK182" i="11"/>
  <c r="AK183" i="11"/>
  <c r="AK184" i="11"/>
  <c r="AK185" i="11"/>
  <c r="AK186" i="11"/>
  <c r="AK187" i="11"/>
  <c r="AK188" i="11"/>
  <c r="AK189" i="11"/>
  <c r="AK190" i="11"/>
  <c r="AK191" i="11"/>
  <c r="AK192" i="11"/>
  <c r="AK193" i="11"/>
  <c r="AK194" i="11"/>
  <c r="AK195" i="11"/>
  <c r="AK196" i="11"/>
  <c r="AK197" i="11"/>
  <c r="AK198" i="11"/>
  <c r="AK199" i="11"/>
  <c r="AK200" i="11"/>
  <c r="AK201" i="11"/>
  <c r="AK202" i="11"/>
  <c r="AK203" i="11"/>
  <c r="AG151" i="11" l="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Q24" i="9" l="1"/>
  <c r="AN786" i="6"/>
  <c r="AQ739" i="6"/>
  <c r="AN765" i="6"/>
  <c r="AM765" i="6"/>
  <c r="AL765" i="6"/>
  <c r="AK765" i="6"/>
  <c r="AN739" i="6"/>
  <c r="AM739" i="6"/>
  <c r="AL739" i="6"/>
  <c r="AK739" i="6"/>
  <c r="AO27" i="9"/>
  <c r="AO28" i="9"/>
  <c r="AO29" i="9"/>
  <c r="AO30" i="9"/>
  <c r="AO35" i="9"/>
  <c r="AO36" i="9"/>
  <c r="AO37" i="9"/>
  <c r="AO38" i="9"/>
  <c r="AO43" i="9"/>
  <c r="AO44" i="9"/>
  <c r="AO45" i="9"/>
  <c r="AO46" i="9"/>
  <c r="AO51" i="9"/>
  <c r="AO52" i="9"/>
  <c r="AO53" i="9"/>
  <c r="AO54" i="9"/>
  <c r="AO59" i="9"/>
  <c r="AO60" i="9"/>
  <c r="AO61" i="9"/>
  <c r="AO62" i="9"/>
  <c r="AO67" i="9"/>
  <c r="AO68" i="9"/>
  <c r="AO69" i="9"/>
  <c r="AO70" i="9"/>
  <c r="AO75" i="9"/>
  <c r="AO76" i="9"/>
  <c r="AO77" i="9"/>
  <c r="AO78" i="9"/>
  <c r="AP24" i="9"/>
  <c r="B8" i="10"/>
  <c r="B8" i="9"/>
  <c r="B8" i="14"/>
  <c r="B8" i="6"/>
  <c r="B8" i="13"/>
  <c r="B8" i="12"/>
  <c r="B8" i="5"/>
  <c r="B8" i="11"/>
  <c r="B8" i="8"/>
  <c r="B7" i="1"/>
  <c r="N8" i="2"/>
  <c r="AL565" i="2" s="1"/>
  <c r="AM565" i="2" s="1"/>
  <c r="AN565" i="2" s="1"/>
  <c r="AP25" i="9"/>
  <c r="AQ25" i="9"/>
  <c r="AQ26" i="9"/>
  <c r="AP27" i="9"/>
  <c r="AQ27" i="9"/>
  <c r="AQ28" i="9"/>
  <c r="AP29" i="9"/>
  <c r="AQ29" i="9"/>
  <c r="AQ30" i="9"/>
  <c r="AP31" i="9"/>
  <c r="AQ31" i="9"/>
  <c r="AQ32" i="9"/>
  <c r="AQ33" i="9"/>
  <c r="AQ34" i="9"/>
  <c r="AP35" i="9"/>
  <c r="AQ35" i="9"/>
  <c r="AQ36" i="9"/>
  <c r="AP37" i="9"/>
  <c r="AQ37" i="9"/>
  <c r="AQ38" i="9"/>
  <c r="AP39" i="9"/>
  <c r="AQ39" i="9"/>
  <c r="AQ40" i="9"/>
  <c r="AQ41" i="9"/>
  <c r="AQ42" i="9"/>
  <c r="AQ43" i="9"/>
  <c r="AQ44" i="9"/>
  <c r="AP45" i="9"/>
  <c r="AQ45" i="9"/>
  <c r="AP46" i="9"/>
  <c r="AQ46" i="9"/>
  <c r="AP47" i="9"/>
  <c r="AQ47" i="9"/>
  <c r="AQ48" i="9"/>
  <c r="AP49" i="9"/>
  <c r="AQ49" i="9"/>
  <c r="AQ50" i="9"/>
  <c r="AQ51" i="9"/>
  <c r="AQ52" i="9"/>
  <c r="AP53" i="9"/>
  <c r="AQ53" i="9"/>
  <c r="AQ54" i="9"/>
  <c r="AP55" i="9"/>
  <c r="AQ55" i="9"/>
  <c r="AQ56" i="9"/>
  <c r="AP57" i="9"/>
  <c r="AQ57" i="9"/>
  <c r="AQ58" i="9"/>
  <c r="AQ59" i="9"/>
  <c r="AQ60" i="9"/>
  <c r="AP61" i="9"/>
  <c r="AQ61" i="9"/>
  <c r="AQ62" i="9"/>
  <c r="AP63" i="9"/>
  <c r="AQ63" i="9"/>
  <c r="AQ64" i="9"/>
  <c r="AQ65" i="9"/>
  <c r="AP66" i="9"/>
  <c r="AQ66" i="9"/>
  <c r="AQ67" i="9"/>
  <c r="AQ68" i="9"/>
  <c r="AP69" i="9"/>
  <c r="AQ69" i="9"/>
  <c r="AQ70" i="9"/>
  <c r="AP71" i="9"/>
  <c r="AQ71" i="9"/>
  <c r="AQ72" i="9"/>
  <c r="AQ73" i="9"/>
  <c r="AP74" i="9"/>
  <c r="AQ74" i="9"/>
  <c r="AQ75" i="9"/>
  <c r="AQ76" i="9"/>
  <c r="AP77" i="9"/>
  <c r="AQ77" i="9"/>
  <c r="AP78" i="9"/>
  <c r="AQ78" i="9"/>
  <c r="AP79" i="9"/>
  <c r="AQ79" i="9"/>
  <c r="AQ80" i="9"/>
  <c r="AQ81" i="9"/>
  <c r="AP82" i="9"/>
  <c r="AQ82" i="9"/>
  <c r="AP83" i="9"/>
  <c r="AQ83" i="9"/>
  <c r="AR81" i="9" a="1"/>
  <c r="AS72" i="9" a="1"/>
  <c r="AR82" i="9" a="1"/>
  <c r="AS71" i="9" a="1"/>
  <c r="AS54" i="9" a="1"/>
  <c r="AS30" i="9" a="1"/>
  <c r="AS74" i="9" a="1"/>
  <c r="AR47" i="9" a="1"/>
  <c r="AR71" i="9" a="1"/>
  <c r="AS82" i="9" a="1"/>
  <c r="AS80" i="9" a="1"/>
  <c r="AR66" i="9" a="1"/>
  <c r="AS58" i="9" a="1"/>
  <c r="AS47" i="9" a="1"/>
  <c r="AR50" i="9" a="1"/>
  <c r="AS52" i="9" a="1"/>
  <c r="AR27" i="9" a="1"/>
  <c r="AR29" i="9" a="1"/>
  <c r="AR33" i="9" a="1"/>
  <c r="AS77" i="9" a="1"/>
  <c r="AR53" i="9" a="1"/>
  <c r="AR76" i="9" a="1"/>
  <c r="AR79" i="9" a="1"/>
  <c r="AR64" i="9" a="1"/>
  <c r="AR42" i="9" a="1"/>
  <c r="AS73" i="9" a="1"/>
  <c r="AS35" i="9" a="1"/>
  <c r="AR36" i="9" a="1"/>
  <c r="AR39" i="9" a="1"/>
  <c r="AR59" i="9" a="1"/>
  <c r="AS57" i="9" a="1"/>
  <c r="AR57" i="9" a="1"/>
  <c r="AS59" i="9" a="1"/>
  <c r="AR78" i="9" a="1"/>
  <c r="AS64" i="9" a="1"/>
  <c r="AS44" i="9" a="1"/>
  <c r="AR38" i="9" a="1"/>
  <c r="AS31" i="9" a="1"/>
  <c r="AS43" i="9" a="1"/>
  <c r="AS67" i="9" a="1"/>
  <c r="AR54" i="9" a="1"/>
  <c r="AR65" i="9" a="1"/>
  <c r="AS83" i="9" a="1"/>
  <c r="AS33" i="9" a="1"/>
  <c r="AR40" i="9" a="1"/>
  <c r="AS32" i="9" a="1"/>
  <c r="AR68" i="9" a="1"/>
  <c r="AR80" i="9" a="1"/>
  <c r="AS28" i="9" a="1"/>
  <c r="AR25" i="9" a="1"/>
  <c r="AR73" i="9" a="1"/>
  <c r="AR44" i="9" a="1"/>
  <c r="AS48" i="9" a="1"/>
  <c r="AS75" i="9" a="1"/>
  <c r="AS27" i="9" a="1"/>
  <c r="AR48" i="9" a="1"/>
  <c r="AS56" i="9" a="1"/>
  <c r="AS53" i="9" a="1"/>
  <c r="AS42" i="9" a="1"/>
  <c r="AR74" i="9" a="1"/>
  <c r="AR77" i="9" a="1"/>
  <c r="AR45" i="9" a="1"/>
  <c r="AS50" i="9" a="1"/>
  <c r="AS40" i="9" a="1"/>
  <c r="AS55" i="9" a="1"/>
  <c r="AS38" i="9" a="1"/>
  <c r="AS29" i="9" a="1"/>
  <c r="AS49" i="9" a="1"/>
  <c r="AR70" i="9" a="1"/>
  <c r="AR31" i="9" a="1"/>
  <c r="AR46" i="9" a="1"/>
  <c r="AR35" i="9" a="1"/>
  <c r="AS51" i="9" a="1"/>
  <c r="AS66" i="9" a="1"/>
  <c r="AS41" i="9" a="1"/>
  <c r="AR61" i="9" a="1"/>
  <c r="AR58" i="9" a="1"/>
  <c r="AS79" i="9" a="1"/>
  <c r="AS24" i="9" a="1"/>
  <c r="AS26" i="9" a="1"/>
  <c r="AS25" i="9" a="1"/>
  <c r="AS76" i="9" a="1"/>
  <c r="AS69" i="9" a="1"/>
  <c r="AS81" i="9" a="1"/>
  <c r="AR62" i="9" a="1"/>
  <c r="AS36" i="9" a="1"/>
  <c r="AS61" i="9" a="1"/>
  <c r="AS46" i="9" a="1"/>
  <c r="AS78" i="9" a="1"/>
  <c r="AR72" i="9" a="1"/>
  <c r="AR75" i="9" a="1"/>
  <c r="AS45" i="9" a="1"/>
  <c r="AS65" i="9" a="1"/>
  <c r="AR24" i="9" a="1"/>
  <c r="AS39" i="9" a="1"/>
  <c r="AR30" i="9" a="1"/>
  <c r="AR83" i="9" a="1"/>
  <c r="AS70" i="9" a="1"/>
  <c r="AR26" i="9" a="1"/>
  <c r="AS68" i="9" a="1"/>
  <c r="AR69" i="9" a="1"/>
  <c r="AS37" i="9" a="1"/>
  <c r="AR51" i="9" a="1"/>
  <c r="AR43" i="9" a="1"/>
  <c r="AR34" i="9" a="1"/>
  <c r="AS34" i="9" a="1"/>
  <c r="AR60" i="9" a="1"/>
  <c r="AR32" i="9" a="1"/>
  <c r="AR63" i="9" a="1"/>
  <c r="AS60" i="9" a="1"/>
  <c r="AS63" i="9" a="1"/>
  <c r="AR55" i="9" a="1"/>
  <c r="AR28" i="9" a="1"/>
  <c r="AR49" i="9" a="1"/>
  <c r="AS62" i="9" a="1"/>
  <c r="AR56" i="9" a="1"/>
  <c r="AR52" i="9" a="1"/>
  <c r="AR41" i="9" a="1"/>
  <c r="AR67" i="9" a="1"/>
  <c r="AR37" i="9" a="1"/>
  <c r="AP60" i="9" l="1"/>
  <c r="AP44" i="9"/>
  <c r="AP68" i="9"/>
  <c r="AP52" i="9"/>
  <c r="AP36" i="9"/>
  <c r="AP28" i="9"/>
  <c r="AP51" i="9"/>
  <c r="AP76" i="9"/>
  <c r="AV69" i="9"/>
  <c r="AV37" i="9"/>
  <c r="AQ84" i="9"/>
  <c r="B91" i="9" s="1"/>
  <c r="AV78" i="9"/>
  <c r="AV46" i="9"/>
  <c r="AL9" i="2"/>
  <c r="AM9" i="2" s="1"/>
  <c r="AN9" i="2" s="1"/>
  <c r="AL17" i="2"/>
  <c r="AM17" i="2" s="1"/>
  <c r="AN17" i="2" s="1"/>
  <c r="AL25" i="2"/>
  <c r="AM25" i="2" s="1"/>
  <c r="AN25" i="2" s="1"/>
  <c r="AL33" i="2"/>
  <c r="AM33" i="2" s="1"/>
  <c r="AN33" i="2" s="1"/>
  <c r="AL41" i="2"/>
  <c r="AM41" i="2" s="1"/>
  <c r="AN41" i="2" s="1"/>
  <c r="AL49" i="2"/>
  <c r="AM49" i="2" s="1"/>
  <c r="AN49" i="2" s="1"/>
  <c r="AL57" i="2"/>
  <c r="AM57" i="2" s="1"/>
  <c r="AN57" i="2" s="1"/>
  <c r="AL69" i="2"/>
  <c r="AM69" i="2" s="1"/>
  <c r="AN69" i="2" s="1"/>
  <c r="AL81" i="2"/>
  <c r="AM81" i="2" s="1"/>
  <c r="AN81" i="2" s="1"/>
  <c r="AL118" i="2"/>
  <c r="AM118" i="2" s="1"/>
  <c r="AN118" i="2" s="1"/>
  <c r="AL196" i="2"/>
  <c r="AM196" i="2" s="1"/>
  <c r="AN196" i="2" s="1"/>
  <c r="AL283" i="2"/>
  <c r="AM283" i="2" s="1"/>
  <c r="AN283" i="2" s="1"/>
  <c r="AL372" i="2"/>
  <c r="AM372" i="2" s="1"/>
  <c r="AN372" i="2" s="1"/>
  <c r="N7" i="1"/>
  <c r="AV77" i="9"/>
  <c r="AV45" i="9"/>
  <c r="AL8" i="2"/>
  <c r="AM8" i="2" s="1"/>
  <c r="AN8" i="2" s="1"/>
  <c r="AL16" i="2"/>
  <c r="AM16" i="2" s="1"/>
  <c r="AN16" i="2" s="1"/>
  <c r="AL32" i="2"/>
  <c r="AM32" i="2" s="1"/>
  <c r="AN32" i="2" s="1"/>
  <c r="AL48" i="2"/>
  <c r="AM48" i="2" s="1"/>
  <c r="AN48" i="2" s="1"/>
  <c r="AL67" i="2"/>
  <c r="AM67" i="2" s="1"/>
  <c r="AN67" i="2" s="1"/>
  <c r="AL79" i="2"/>
  <c r="AM79" i="2" s="1"/>
  <c r="AN79" i="2" s="1"/>
  <c r="AL111" i="2"/>
  <c r="AM111" i="2" s="1"/>
  <c r="AN111" i="2" s="1"/>
  <c r="AL190" i="2"/>
  <c r="AM190" i="2" s="1"/>
  <c r="AN190" i="2" s="1"/>
  <c r="AL275" i="2"/>
  <c r="AM275" i="2" s="1"/>
  <c r="AN275" i="2" s="1"/>
  <c r="AL365" i="2"/>
  <c r="AM365" i="2" s="1"/>
  <c r="AN365" i="2" s="1"/>
  <c r="AP59" i="9"/>
  <c r="AP54" i="9"/>
  <c r="AP30" i="9"/>
  <c r="AL10" i="2"/>
  <c r="AM10" i="2" s="1"/>
  <c r="AN10" i="2" s="1"/>
  <c r="AL18" i="2"/>
  <c r="AM18" i="2" s="1"/>
  <c r="AN18" i="2" s="1"/>
  <c r="AL26" i="2"/>
  <c r="AM26" i="2" s="1"/>
  <c r="AN26" i="2" s="1"/>
  <c r="AL34" i="2"/>
  <c r="AM34" i="2" s="1"/>
  <c r="AN34" i="2" s="1"/>
  <c r="AL42" i="2"/>
  <c r="AM42" i="2" s="1"/>
  <c r="AN42" i="2" s="1"/>
  <c r="AL50" i="2"/>
  <c r="AM50" i="2" s="1"/>
  <c r="AN50" i="2" s="1"/>
  <c r="AL58" i="2"/>
  <c r="AM58" i="2" s="1"/>
  <c r="AN58" i="2" s="1"/>
  <c r="AL70" i="2"/>
  <c r="AM70" i="2" s="1"/>
  <c r="AN70" i="2" s="1"/>
  <c r="AL82" i="2"/>
  <c r="AM82" i="2" s="1"/>
  <c r="AN82" i="2" s="1"/>
  <c r="AL119" i="2"/>
  <c r="AM119" i="2" s="1"/>
  <c r="AN119" i="2" s="1"/>
  <c r="AL199" i="2"/>
  <c r="AM199" i="2" s="1"/>
  <c r="AN199" i="2" s="1"/>
  <c r="AL285" i="2"/>
  <c r="AM285" i="2" s="1"/>
  <c r="AN285" i="2" s="1"/>
  <c r="AL375" i="2"/>
  <c r="AM375" i="2" s="1"/>
  <c r="AN375" i="2" s="1"/>
  <c r="N8" i="3"/>
  <c r="AV70" i="9"/>
  <c r="AV38" i="9"/>
  <c r="AL24" i="2"/>
  <c r="AM24" i="2" s="1"/>
  <c r="AN24" i="2" s="1"/>
  <c r="AL11" i="2"/>
  <c r="AM11" i="2" s="1"/>
  <c r="AN11" i="2" s="1"/>
  <c r="AL27" i="2"/>
  <c r="AM27" i="2" s="1"/>
  <c r="AN27" i="2" s="1"/>
  <c r="AL35" i="2"/>
  <c r="AM35" i="2" s="1"/>
  <c r="AN35" i="2" s="1"/>
  <c r="AL51" i="2"/>
  <c r="AM51" i="2" s="1"/>
  <c r="AN51" i="2" s="1"/>
  <c r="AL206" i="2"/>
  <c r="AM206" i="2" s="1"/>
  <c r="AN206" i="2" s="1"/>
  <c r="N8" i="8"/>
  <c r="AP67" i="9"/>
  <c r="AP62" i="9"/>
  <c r="AL4" i="2"/>
  <c r="AM4" i="2" s="1"/>
  <c r="AN4" i="2" s="1"/>
  <c r="AL12" i="2"/>
  <c r="AM12" i="2" s="1"/>
  <c r="AN12" i="2" s="1"/>
  <c r="AL20" i="2"/>
  <c r="AM20" i="2" s="1"/>
  <c r="AN20" i="2" s="1"/>
  <c r="AL28" i="2"/>
  <c r="AM28" i="2" s="1"/>
  <c r="AN28" i="2" s="1"/>
  <c r="AL36" i="2"/>
  <c r="AM36" i="2" s="1"/>
  <c r="AN36" i="2" s="1"/>
  <c r="AL44" i="2"/>
  <c r="AM44" i="2" s="1"/>
  <c r="AN44" i="2" s="1"/>
  <c r="AL52" i="2"/>
  <c r="AM52" i="2" s="1"/>
  <c r="AN52" i="2" s="1"/>
  <c r="AL60" i="2"/>
  <c r="AM60" i="2" s="1"/>
  <c r="AN60" i="2" s="1"/>
  <c r="AL74" i="2"/>
  <c r="AM74" i="2" s="1"/>
  <c r="AN74" i="2" s="1"/>
  <c r="AL95" i="2"/>
  <c r="AM95" i="2" s="1"/>
  <c r="AN95" i="2" s="1"/>
  <c r="AL147" i="2"/>
  <c r="AM147" i="2" s="1"/>
  <c r="AN147" i="2" s="1"/>
  <c r="AL232" i="2"/>
  <c r="AM232" i="2" s="1"/>
  <c r="AN232" i="2" s="1"/>
  <c r="AL323" i="2"/>
  <c r="AM323" i="2" s="1"/>
  <c r="AN323" i="2" s="1"/>
  <c r="AL407" i="2"/>
  <c r="AM407" i="2" s="1"/>
  <c r="AN407" i="2" s="1"/>
  <c r="N8" i="14"/>
  <c r="AV82" i="9"/>
  <c r="AO82" i="9"/>
  <c r="AV74" i="9"/>
  <c r="AO74" i="9"/>
  <c r="AV66" i="9"/>
  <c r="AO66" i="9"/>
  <c r="AP58" i="9"/>
  <c r="AO58" i="9"/>
  <c r="AP50" i="9"/>
  <c r="AO50" i="9"/>
  <c r="AP42" i="9"/>
  <c r="AO42" i="9"/>
  <c r="AP34" i="9"/>
  <c r="AO34" i="9"/>
  <c r="AP26" i="9"/>
  <c r="AO26" i="9"/>
  <c r="AV62" i="9"/>
  <c r="AV30" i="9"/>
  <c r="AL19" i="2"/>
  <c r="AM19" i="2" s="1"/>
  <c r="AN19" i="2" s="1"/>
  <c r="AL59" i="2"/>
  <c r="AM59" i="2" s="1"/>
  <c r="AN59" i="2" s="1"/>
  <c r="AL85" i="2"/>
  <c r="AM85" i="2" s="1"/>
  <c r="AN85" i="2" s="1"/>
  <c r="AL382" i="2"/>
  <c r="AM382" i="2" s="1"/>
  <c r="AN382" i="2" s="1"/>
  <c r="AV83" i="9"/>
  <c r="AO83" i="9"/>
  <c r="AP38" i="9"/>
  <c r="AL5" i="2"/>
  <c r="AM5" i="2" s="1"/>
  <c r="AN5" i="2" s="1"/>
  <c r="AL13" i="2"/>
  <c r="AM13" i="2" s="1"/>
  <c r="AN13" i="2" s="1"/>
  <c r="AL21" i="2"/>
  <c r="AM21" i="2" s="1"/>
  <c r="AN21" i="2" s="1"/>
  <c r="AL29" i="2"/>
  <c r="AM29" i="2" s="1"/>
  <c r="AN29" i="2" s="1"/>
  <c r="AL37" i="2"/>
  <c r="AM37" i="2" s="1"/>
  <c r="AN37" i="2" s="1"/>
  <c r="AL45" i="2"/>
  <c r="AM45" i="2" s="1"/>
  <c r="AN45" i="2" s="1"/>
  <c r="AL53" i="2"/>
  <c r="AM53" i="2" s="1"/>
  <c r="AN53" i="2" s="1"/>
  <c r="AL62" i="2"/>
  <c r="AM62" i="2" s="1"/>
  <c r="AN62" i="2" s="1"/>
  <c r="AL75" i="2"/>
  <c r="AM75" i="2" s="1"/>
  <c r="AN75" i="2" s="1"/>
  <c r="AL98" i="2"/>
  <c r="AM98" i="2" s="1"/>
  <c r="AN98" i="2" s="1"/>
  <c r="AL156" i="2"/>
  <c r="AM156" i="2" s="1"/>
  <c r="AN156" i="2" s="1"/>
  <c r="AL239" i="2"/>
  <c r="AM239" i="2" s="1"/>
  <c r="AN239" i="2" s="1"/>
  <c r="AL330" i="2"/>
  <c r="AM330" i="2" s="1"/>
  <c r="AN330" i="2" s="1"/>
  <c r="AL414" i="2"/>
  <c r="AM414" i="2" s="1"/>
  <c r="AN414" i="2" s="1"/>
  <c r="N8" i="9"/>
  <c r="AV81" i="9"/>
  <c r="AO81" i="9"/>
  <c r="AV73" i="9"/>
  <c r="AO73" i="9"/>
  <c r="AV65" i="9"/>
  <c r="AO65" i="9"/>
  <c r="AV57" i="9"/>
  <c r="AO57" i="9"/>
  <c r="AV49" i="9"/>
  <c r="AO49" i="9"/>
  <c r="AV41" i="9"/>
  <c r="AO41" i="9"/>
  <c r="AV33" i="9"/>
  <c r="AO33" i="9"/>
  <c r="AV25" i="9"/>
  <c r="AV61" i="9"/>
  <c r="AV29" i="9"/>
  <c r="AL56" i="2"/>
  <c r="AM56" i="2" s="1"/>
  <c r="AN56" i="2" s="1"/>
  <c r="AL126" i="2"/>
  <c r="AM126" i="2" s="1"/>
  <c r="AN126" i="2" s="1"/>
  <c r="AP75" i="9"/>
  <c r="AP43" i="9"/>
  <c r="AL6" i="2"/>
  <c r="AM6" i="2" s="1"/>
  <c r="AN6" i="2" s="1"/>
  <c r="AL14" i="2"/>
  <c r="AM14" i="2" s="1"/>
  <c r="AN14" i="2" s="1"/>
  <c r="AL22" i="2"/>
  <c r="AM22" i="2" s="1"/>
  <c r="AN22" i="2" s="1"/>
  <c r="AL30" i="2"/>
  <c r="AM30" i="2" s="1"/>
  <c r="AN30" i="2" s="1"/>
  <c r="AL38" i="2"/>
  <c r="AM38" i="2" s="1"/>
  <c r="AN38" i="2" s="1"/>
  <c r="AL46" i="2"/>
  <c r="AM46" i="2" s="1"/>
  <c r="AN46" i="2" s="1"/>
  <c r="AL54" i="2"/>
  <c r="AM54" i="2" s="1"/>
  <c r="AN54" i="2" s="1"/>
  <c r="AL63" i="2"/>
  <c r="AM63" i="2" s="1"/>
  <c r="AN63" i="2" s="1"/>
  <c r="AL77" i="2"/>
  <c r="AM77" i="2" s="1"/>
  <c r="AN77" i="2" s="1"/>
  <c r="AL99" i="2"/>
  <c r="AM99" i="2" s="1"/>
  <c r="AN99" i="2" s="1"/>
  <c r="AL158" i="2"/>
  <c r="AM158" i="2" s="1"/>
  <c r="AN158" i="2" s="1"/>
  <c r="AL241" i="2"/>
  <c r="AM241" i="2" s="1"/>
  <c r="AN241" i="2" s="1"/>
  <c r="AL332" i="2"/>
  <c r="AM332" i="2" s="1"/>
  <c r="AN332" i="2" s="1"/>
  <c r="AL417" i="2"/>
  <c r="AM417" i="2" s="1"/>
  <c r="AN417" i="2" s="1"/>
  <c r="N8" i="10"/>
  <c r="AP80" i="9"/>
  <c r="AO80" i="9"/>
  <c r="AP72" i="9"/>
  <c r="AO72" i="9"/>
  <c r="AP64" i="9"/>
  <c r="AO64" i="9"/>
  <c r="AP56" i="9"/>
  <c r="AO56" i="9"/>
  <c r="AP48" i="9"/>
  <c r="AO48" i="9"/>
  <c r="AP40" i="9"/>
  <c r="AO40" i="9"/>
  <c r="AP32" i="9"/>
  <c r="AO32" i="9"/>
  <c r="AV54" i="9"/>
  <c r="AL40" i="2"/>
  <c r="AM40" i="2" s="1"/>
  <c r="AN40" i="2" s="1"/>
  <c r="AL43" i="2"/>
  <c r="AM43" i="2" s="1"/>
  <c r="AN43" i="2" s="1"/>
  <c r="AL71" i="2"/>
  <c r="AM71" i="2" s="1"/>
  <c r="AN71" i="2" s="1"/>
  <c r="AL295" i="2"/>
  <c r="AM295" i="2" s="1"/>
  <c r="AN295" i="2" s="1"/>
  <c r="AP70" i="9"/>
  <c r="AL7" i="2"/>
  <c r="AM7" i="2" s="1"/>
  <c r="AN7" i="2" s="1"/>
  <c r="AL15" i="2"/>
  <c r="AM15" i="2" s="1"/>
  <c r="AN15" i="2" s="1"/>
  <c r="AL23" i="2"/>
  <c r="AM23" i="2" s="1"/>
  <c r="AN23" i="2" s="1"/>
  <c r="AL31" i="2"/>
  <c r="AM31" i="2" s="1"/>
  <c r="AN31" i="2" s="1"/>
  <c r="AL39" i="2"/>
  <c r="AM39" i="2" s="1"/>
  <c r="AN39" i="2" s="1"/>
  <c r="AL47" i="2"/>
  <c r="AM47" i="2" s="1"/>
  <c r="AN47" i="2" s="1"/>
  <c r="AL55" i="2"/>
  <c r="AM55" i="2" s="1"/>
  <c r="AN55" i="2" s="1"/>
  <c r="AL64" i="2"/>
  <c r="AM64" i="2" s="1"/>
  <c r="AN64" i="2" s="1"/>
  <c r="AL78" i="2"/>
  <c r="AM78" i="2" s="1"/>
  <c r="AN78" i="2" s="1"/>
  <c r="AL102" i="2"/>
  <c r="AM102" i="2" s="1"/>
  <c r="AN102" i="2" s="1"/>
  <c r="AL166" i="2"/>
  <c r="AM166" i="2" s="1"/>
  <c r="AN166" i="2" s="1"/>
  <c r="AL249" i="2"/>
  <c r="AM249" i="2" s="1"/>
  <c r="AN249" i="2" s="1"/>
  <c r="AL340" i="2"/>
  <c r="AM340" i="2" s="1"/>
  <c r="AN340" i="2" s="1"/>
  <c r="AL425" i="2"/>
  <c r="AM425" i="2" s="1"/>
  <c r="AN425" i="2" s="1"/>
  <c r="AV79" i="9"/>
  <c r="AO79" i="9"/>
  <c r="AV71" i="9"/>
  <c r="AO71" i="9"/>
  <c r="AV63" i="9"/>
  <c r="AO63" i="9"/>
  <c r="AV55" i="9"/>
  <c r="AO55" i="9"/>
  <c r="AV47" i="9"/>
  <c r="AO47" i="9"/>
  <c r="AV39" i="9"/>
  <c r="AO39" i="9"/>
  <c r="AV31" i="9"/>
  <c r="AO31" i="9"/>
  <c r="AV53" i="9"/>
  <c r="AP65" i="9"/>
  <c r="AP33" i="9"/>
  <c r="AL86" i="2"/>
  <c r="AM86" i="2" s="1"/>
  <c r="AN86" i="2" s="1"/>
  <c r="AL103" i="2"/>
  <c r="AM103" i="2" s="1"/>
  <c r="AN103" i="2" s="1"/>
  <c r="AL128" i="2"/>
  <c r="AM128" i="2" s="1"/>
  <c r="AN128" i="2" s="1"/>
  <c r="AL168" i="2"/>
  <c r="AM168" i="2" s="1"/>
  <c r="AN168" i="2" s="1"/>
  <c r="AL208" i="2"/>
  <c r="AM208" i="2" s="1"/>
  <c r="AN208" i="2" s="1"/>
  <c r="AL252" i="2"/>
  <c r="AM252" i="2" s="1"/>
  <c r="AN252" i="2" s="1"/>
  <c r="AL298" i="2"/>
  <c r="AM298" i="2" s="1"/>
  <c r="AN298" i="2" s="1"/>
  <c r="AL343" i="2"/>
  <c r="AM343" i="2" s="1"/>
  <c r="AN343" i="2" s="1"/>
  <c r="AL384" i="2"/>
  <c r="AM384" i="2" s="1"/>
  <c r="AN384" i="2" s="1"/>
  <c r="AL428" i="2"/>
  <c r="AM428" i="2" s="1"/>
  <c r="AN428" i="2" s="1"/>
  <c r="N8" i="11"/>
  <c r="AV76" i="9"/>
  <c r="AV68" i="9"/>
  <c r="AV60" i="9"/>
  <c r="AV52" i="9"/>
  <c r="AV44" i="9"/>
  <c r="AV36" i="9"/>
  <c r="AV28" i="9"/>
  <c r="AL88" i="2"/>
  <c r="AM88" i="2" s="1"/>
  <c r="AN88" i="2" s="1"/>
  <c r="AL106" i="2"/>
  <c r="AM106" i="2" s="1"/>
  <c r="AN106" i="2" s="1"/>
  <c r="AL135" i="2"/>
  <c r="AM135" i="2" s="1"/>
  <c r="AN135" i="2" s="1"/>
  <c r="AL177" i="2"/>
  <c r="AM177" i="2" s="1"/>
  <c r="AN177" i="2" s="1"/>
  <c r="AL220" i="2"/>
  <c r="AM220" i="2" s="1"/>
  <c r="AN220" i="2" s="1"/>
  <c r="AL259" i="2"/>
  <c r="AM259" i="2" s="1"/>
  <c r="AN259" i="2" s="1"/>
  <c r="AL307" i="2"/>
  <c r="AM307" i="2" s="1"/>
  <c r="AN307" i="2" s="1"/>
  <c r="AL352" i="2"/>
  <c r="AM352" i="2" s="1"/>
  <c r="AN352" i="2" s="1"/>
  <c r="AL392" i="2"/>
  <c r="AM392" i="2" s="1"/>
  <c r="AN392" i="2" s="1"/>
  <c r="AL446" i="2"/>
  <c r="AM446" i="2" s="1"/>
  <c r="AN446" i="2" s="1"/>
  <c r="N8" i="5"/>
  <c r="AV75" i="9"/>
  <c r="AV67" i="9"/>
  <c r="AV59" i="9"/>
  <c r="AV51" i="9"/>
  <c r="AV43" i="9"/>
  <c r="AV35" i="9"/>
  <c r="AV27" i="9"/>
  <c r="AL89" i="2"/>
  <c r="AM89" i="2" s="1"/>
  <c r="AN89" i="2" s="1"/>
  <c r="AL107" i="2"/>
  <c r="AM107" i="2" s="1"/>
  <c r="AN107" i="2" s="1"/>
  <c r="AL138" i="2"/>
  <c r="AM138" i="2" s="1"/>
  <c r="AN138" i="2" s="1"/>
  <c r="AL180" i="2"/>
  <c r="AM180" i="2" s="1"/>
  <c r="AN180" i="2" s="1"/>
  <c r="AL221" i="2"/>
  <c r="AM221" i="2" s="1"/>
  <c r="AN221" i="2" s="1"/>
  <c r="AL263" i="2"/>
  <c r="AM263" i="2" s="1"/>
  <c r="AN263" i="2" s="1"/>
  <c r="AL309" i="2"/>
  <c r="AM309" i="2" s="1"/>
  <c r="AN309" i="2" s="1"/>
  <c r="AL354" i="2"/>
  <c r="AM354" i="2" s="1"/>
  <c r="AN354" i="2" s="1"/>
  <c r="AL395" i="2"/>
  <c r="AM395" i="2" s="1"/>
  <c r="AN395" i="2" s="1"/>
  <c r="AL456" i="2"/>
  <c r="AM456" i="2" s="1"/>
  <c r="AN456" i="2" s="1"/>
  <c r="N8" i="12"/>
  <c r="AV58" i="9"/>
  <c r="AV50" i="9"/>
  <c r="AV42" i="9"/>
  <c r="AV34" i="9"/>
  <c r="AV26" i="9"/>
  <c r="AP73" i="9"/>
  <c r="AP81" i="9"/>
  <c r="AP41" i="9"/>
  <c r="AL92" i="2"/>
  <c r="AM92" i="2" s="1"/>
  <c r="AN92" i="2" s="1"/>
  <c r="AL110" i="2"/>
  <c r="AM110" i="2" s="1"/>
  <c r="AN110" i="2" s="1"/>
  <c r="AL145" i="2"/>
  <c r="AM145" i="2" s="1"/>
  <c r="AN145" i="2" s="1"/>
  <c r="AL187" i="2"/>
  <c r="AM187" i="2" s="1"/>
  <c r="AN187" i="2" s="1"/>
  <c r="AL229" i="2"/>
  <c r="AM229" i="2" s="1"/>
  <c r="AN229" i="2" s="1"/>
  <c r="AL273" i="2"/>
  <c r="AM273" i="2" s="1"/>
  <c r="AN273" i="2" s="1"/>
  <c r="AL320" i="2"/>
  <c r="AM320" i="2" s="1"/>
  <c r="AN320" i="2" s="1"/>
  <c r="AL362" i="2"/>
  <c r="AM362" i="2" s="1"/>
  <c r="AN362" i="2" s="1"/>
  <c r="AL405" i="2"/>
  <c r="AM405" i="2" s="1"/>
  <c r="AN405" i="2" s="1"/>
  <c r="AL552" i="2"/>
  <c r="AM552" i="2" s="1"/>
  <c r="AN552" i="2" s="1"/>
  <c r="N8" i="13"/>
  <c r="N8" i="6"/>
  <c r="AV80" i="9"/>
  <c r="AV72" i="9"/>
  <c r="AV64" i="9"/>
  <c r="AV56" i="9"/>
  <c r="AV48" i="9"/>
  <c r="AV40" i="9"/>
  <c r="AV32" i="9"/>
  <c r="AV24" i="9"/>
  <c r="AL84" i="2"/>
  <c r="AM84" i="2" s="1"/>
  <c r="AN84" i="2" s="1"/>
  <c r="AL91" i="2"/>
  <c r="AM91" i="2" s="1"/>
  <c r="AN91" i="2" s="1"/>
  <c r="AL97" i="2"/>
  <c r="AM97" i="2" s="1"/>
  <c r="AN97" i="2" s="1"/>
  <c r="AL105" i="2"/>
  <c r="AM105" i="2" s="1"/>
  <c r="AN105" i="2" s="1"/>
  <c r="AL115" i="2"/>
  <c r="AM115" i="2" s="1"/>
  <c r="AN115" i="2" s="1"/>
  <c r="AL132" i="2"/>
  <c r="AM132" i="2" s="1"/>
  <c r="AN132" i="2" s="1"/>
  <c r="AL153" i="2"/>
  <c r="AM153" i="2" s="1"/>
  <c r="AN153" i="2" s="1"/>
  <c r="AL173" i="2"/>
  <c r="AM173" i="2" s="1"/>
  <c r="AN173" i="2" s="1"/>
  <c r="AL193" i="2"/>
  <c r="AM193" i="2" s="1"/>
  <c r="AN193" i="2" s="1"/>
  <c r="AL217" i="2"/>
  <c r="AM217" i="2" s="1"/>
  <c r="AN217" i="2" s="1"/>
  <c r="AL237" i="2"/>
  <c r="AM237" i="2" s="1"/>
  <c r="AN237" i="2" s="1"/>
  <c r="AL257" i="2"/>
  <c r="AM257" i="2" s="1"/>
  <c r="AN257" i="2" s="1"/>
  <c r="AL280" i="2"/>
  <c r="AM280" i="2" s="1"/>
  <c r="AN280" i="2" s="1"/>
  <c r="AL305" i="2"/>
  <c r="AM305" i="2" s="1"/>
  <c r="AN305" i="2" s="1"/>
  <c r="AL327" i="2"/>
  <c r="AM327" i="2" s="1"/>
  <c r="AN327" i="2" s="1"/>
  <c r="AL347" i="2"/>
  <c r="AM347" i="2" s="1"/>
  <c r="AN347" i="2" s="1"/>
  <c r="AL369" i="2"/>
  <c r="AM369" i="2" s="1"/>
  <c r="AN369" i="2" s="1"/>
  <c r="AL390" i="2"/>
  <c r="AM390" i="2" s="1"/>
  <c r="AN390" i="2" s="1"/>
  <c r="AL413" i="2"/>
  <c r="AM413" i="2" s="1"/>
  <c r="AN413" i="2" s="1"/>
  <c r="AL441" i="2"/>
  <c r="AM441" i="2" s="1"/>
  <c r="AN441" i="2" s="1"/>
  <c r="AL65" i="2"/>
  <c r="AM65" i="2" s="1"/>
  <c r="AN65" i="2" s="1"/>
  <c r="AL72" i="2"/>
  <c r="AM72" i="2" s="1"/>
  <c r="AN72" i="2" s="1"/>
  <c r="AL87" i="2"/>
  <c r="AM87" i="2" s="1"/>
  <c r="AN87" i="2" s="1"/>
  <c r="AL93" i="2"/>
  <c r="AM93" i="2" s="1"/>
  <c r="AN93" i="2" s="1"/>
  <c r="AL100" i="2"/>
  <c r="AM100" i="2" s="1"/>
  <c r="AN100" i="2" s="1"/>
  <c r="AL108" i="2"/>
  <c r="AM108" i="2" s="1"/>
  <c r="AN108" i="2" s="1"/>
  <c r="AL122" i="2"/>
  <c r="AM122" i="2" s="1"/>
  <c r="AN122" i="2" s="1"/>
  <c r="AL139" i="2"/>
  <c r="AM139" i="2" s="1"/>
  <c r="AN139" i="2" s="1"/>
  <c r="AL160" i="2"/>
  <c r="AM160" i="2" s="1"/>
  <c r="AN160" i="2" s="1"/>
  <c r="AL184" i="2"/>
  <c r="AM184" i="2" s="1"/>
  <c r="AN184" i="2" s="1"/>
  <c r="AL201" i="2"/>
  <c r="AM201" i="2" s="1"/>
  <c r="AN201" i="2" s="1"/>
  <c r="AL224" i="2"/>
  <c r="AM224" i="2" s="1"/>
  <c r="AN224" i="2" s="1"/>
  <c r="AL243" i="2"/>
  <c r="AM243" i="2" s="1"/>
  <c r="AN243" i="2" s="1"/>
  <c r="AL268" i="2"/>
  <c r="AM268" i="2" s="1"/>
  <c r="AN268" i="2" s="1"/>
  <c r="AL288" i="2"/>
  <c r="AM288" i="2" s="1"/>
  <c r="AN288" i="2" s="1"/>
  <c r="AL313" i="2"/>
  <c r="AM313" i="2" s="1"/>
  <c r="AN313" i="2" s="1"/>
  <c r="AL336" i="2"/>
  <c r="AM336" i="2" s="1"/>
  <c r="AN336" i="2" s="1"/>
  <c r="AL357" i="2"/>
  <c r="AM357" i="2" s="1"/>
  <c r="AN357" i="2" s="1"/>
  <c r="AL377" i="2"/>
  <c r="AM377" i="2" s="1"/>
  <c r="AN377" i="2" s="1"/>
  <c r="AL399" i="2"/>
  <c r="AM399" i="2" s="1"/>
  <c r="AN399" i="2" s="1"/>
  <c r="AL420" i="2"/>
  <c r="AM420" i="2" s="1"/>
  <c r="AN420" i="2" s="1"/>
  <c r="AL472" i="2"/>
  <c r="AM472" i="2" s="1"/>
  <c r="AN472" i="2" s="1"/>
  <c r="AL66" i="2"/>
  <c r="AM66" i="2" s="1"/>
  <c r="AN66" i="2" s="1"/>
  <c r="AL73" i="2"/>
  <c r="AM73" i="2" s="1"/>
  <c r="AN73" i="2" s="1"/>
  <c r="AL80" i="2"/>
  <c r="AM80" i="2" s="1"/>
  <c r="AN80" i="2" s="1"/>
  <c r="AL94" i="2"/>
  <c r="AM94" i="2" s="1"/>
  <c r="AN94" i="2" s="1"/>
  <c r="AL101" i="2"/>
  <c r="AM101" i="2" s="1"/>
  <c r="AN101" i="2" s="1"/>
  <c r="AL109" i="2"/>
  <c r="AM109" i="2" s="1"/>
  <c r="AN109" i="2" s="1"/>
  <c r="AL124" i="2"/>
  <c r="AM124" i="2" s="1"/>
  <c r="AN124" i="2" s="1"/>
  <c r="AL142" i="2"/>
  <c r="AM142" i="2" s="1"/>
  <c r="AN142" i="2" s="1"/>
  <c r="AL163" i="2"/>
  <c r="AM163" i="2" s="1"/>
  <c r="AN163" i="2" s="1"/>
  <c r="AL186" i="2"/>
  <c r="AM186" i="2" s="1"/>
  <c r="AN186" i="2" s="1"/>
  <c r="AL203" i="2"/>
  <c r="AM203" i="2" s="1"/>
  <c r="AN203" i="2" s="1"/>
  <c r="AL227" i="2"/>
  <c r="AM227" i="2" s="1"/>
  <c r="AN227" i="2" s="1"/>
  <c r="AL245" i="2"/>
  <c r="AM245" i="2" s="1"/>
  <c r="AN245" i="2" s="1"/>
  <c r="AL270" i="2"/>
  <c r="AM270" i="2" s="1"/>
  <c r="AN270" i="2" s="1"/>
  <c r="AL292" i="2"/>
  <c r="AM292" i="2" s="1"/>
  <c r="AN292" i="2" s="1"/>
  <c r="AL316" i="2"/>
  <c r="AM316" i="2" s="1"/>
  <c r="AN316" i="2" s="1"/>
  <c r="AL339" i="2"/>
  <c r="AM339" i="2" s="1"/>
  <c r="AN339" i="2" s="1"/>
  <c r="AL360" i="2"/>
  <c r="AM360" i="2" s="1"/>
  <c r="AN360" i="2" s="1"/>
  <c r="AL380" i="2"/>
  <c r="AM380" i="2" s="1"/>
  <c r="AN380" i="2" s="1"/>
  <c r="AL402" i="2"/>
  <c r="AM402" i="2" s="1"/>
  <c r="AN402" i="2" s="1"/>
  <c r="AL422" i="2"/>
  <c r="AM422" i="2" s="1"/>
  <c r="AN422" i="2" s="1"/>
  <c r="AL504" i="2"/>
  <c r="AM504" i="2" s="1"/>
  <c r="AN504" i="2" s="1"/>
  <c r="AL61" i="2"/>
  <c r="AM61" i="2" s="1"/>
  <c r="AN61" i="2" s="1"/>
  <c r="AL68" i="2"/>
  <c r="AM68" i="2" s="1"/>
  <c r="AN68" i="2" s="1"/>
  <c r="AL76" i="2"/>
  <c r="AM76" i="2" s="1"/>
  <c r="AN76" i="2" s="1"/>
  <c r="AL83" i="2"/>
  <c r="AM83" i="2" s="1"/>
  <c r="AN83" i="2" s="1"/>
  <c r="AL90" i="2"/>
  <c r="AM90" i="2" s="1"/>
  <c r="AN90" i="2" s="1"/>
  <c r="AL96" i="2"/>
  <c r="AM96" i="2" s="1"/>
  <c r="AN96" i="2" s="1"/>
  <c r="AL104" i="2"/>
  <c r="AM104" i="2" s="1"/>
  <c r="AN104" i="2" s="1"/>
  <c r="AL113" i="2"/>
  <c r="AM113" i="2" s="1"/>
  <c r="AN113" i="2" s="1"/>
  <c r="AL130" i="2"/>
  <c r="AM130" i="2" s="1"/>
  <c r="AN130" i="2" s="1"/>
  <c r="AL151" i="2"/>
  <c r="AM151" i="2" s="1"/>
  <c r="AN151" i="2" s="1"/>
  <c r="AL171" i="2"/>
  <c r="AM171" i="2" s="1"/>
  <c r="AN171" i="2" s="1"/>
  <c r="AL192" i="2"/>
  <c r="AM192" i="2" s="1"/>
  <c r="AN192" i="2" s="1"/>
  <c r="AL211" i="2"/>
  <c r="AM211" i="2" s="1"/>
  <c r="AN211" i="2" s="1"/>
  <c r="AL235" i="2"/>
  <c r="AM235" i="2" s="1"/>
  <c r="AN235" i="2" s="1"/>
  <c r="AL255" i="2"/>
  <c r="AM255" i="2" s="1"/>
  <c r="AN255" i="2" s="1"/>
  <c r="AL277" i="2"/>
  <c r="AM277" i="2" s="1"/>
  <c r="AN277" i="2" s="1"/>
  <c r="AL300" i="2"/>
  <c r="AM300" i="2" s="1"/>
  <c r="AN300" i="2" s="1"/>
  <c r="AL326" i="2"/>
  <c r="AM326" i="2" s="1"/>
  <c r="AN326" i="2" s="1"/>
  <c r="AL345" i="2"/>
  <c r="AM345" i="2" s="1"/>
  <c r="AN345" i="2" s="1"/>
  <c r="AL367" i="2"/>
  <c r="AM367" i="2" s="1"/>
  <c r="AN367" i="2" s="1"/>
  <c r="AL387" i="2"/>
  <c r="AM387" i="2" s="1"/>
  <c r="AN387" i="2" s="1"/>
  <c r="AL410" i="2"/>
  <c r="AM410" i="2" s="1"/>
  <c r="AN410" i="2" s="1"/>
  <c r="AL435" i="2"/>
  <c r="AM435" i="2" s="1"/>
  <c r="AN435" i="2" s="1"/>
  <c r="AL114" i="2"/>
  <c r="AM114" i="2" s="1"/>
  <c r="AN114" i="2" s="1"/>
  <c r="AL120" i="2"/>
  <c r="AM120" i="2" s="1"/>
  <c r="AN120" i="2" s="1"/>
  <c r="AL133" i="2"/>
  <c r="AM133" i="2" s="1"/>
  <c r="AN133" i="2" s="1"/>
  <c r="AL140" i="2"/>
  <c r="AM140" i="2" s="1"/>
  <c r="AN140" i="2" s="1"/>
  <c r="AL148" i="2"/>
  <c r="AM148" i="2" s="1"/>
  <c r="AN148" i="2" s="1"/>
  <c r="AL154" i="2"/>
  <c r="AM154" i="2" s="1"/>
  <c r="AN154" i="2" s="1"/>
  <c r="AL161" i="2"/>
  <c r="AM161" i="2" s="1"/>
  <c r="AN161" i="2" s="1"/>
  <c r="AL169" i="2"/>
  <c r="AM169" i="2" s="1"/>
  <c r="AN169" i="2" s="1"/>
  <c r="AL175" i="2"/>
  <c r="AM175" i="2" s="1"/>
  <c r="AN175" i="2" s="1"/>
  <c r="AL182" i="2"/>
  <c r="AM182" i="2" s="1"/>
  <c r="AN182" i="2" s="1"/>
  <c r="AL188" i="2"/>
  <c r="AM188" i="2" s="1"/>
  <c r="AN188" i="2" s="1"/>
  <c r="AL194" i="2"/>
  <c r="AM194" i="2" s="1"/>
  <c r="AN194" i="2" s="1"/>
  <c r="AL202" i="2"/>
  <c r="AM202" i="2" s="1"/>
  <c r="AN202" i="2" s="1"/>
  <c r="AL209" i="2"/>
  <c r="AM209" i="2" s="1"/>
  <c r="AN209" i="2" s="1"/>
  <c r="AL215" i="2"/>
  <c r="AM215" i="2" s="1"/>
  <c r="AN215" i="2" s="1"/>
  <c r="AL222" i="2"/>
  <c r="AM222" i="2" s="1"/>
  <c r="AN222" i="2" s="1"/>
  <c r="AL230" i="2"/>
  <c r="AM230" i="2" s="1"/>
  <c r="AN230" i="2" s="1"/>
  <c r="AL238" i="2"/>
  <c r="AM238" i="2" s="1"/>
  <c r="AN238" i="2" s="1"/>
  <c r="AL244" i="2"/>
  <c r="AM244" i="2" s="1"/>
  <c r="AN244" i="2" s="1"/>
  <c r="AL250" i="2"/>
  <c r="AM250" i="2" s="1"/>
  <c r="AN250" i="2" s="1"/>
  <c r="AL258" i="2"/>
  <c r="AM258" i="2" s="1"/>
  <c r="AN258" i="2" s="1"/>
  <c r="AL264" i="2"/>
  <c r="AM264" i="2" s="1"/>
  <c r="AN264" i="2" s="1"/>
  <c r="AL271" i="2"/>
  <c r="AM271" i="2" s="1"/>
  <c r="AN271" i="2" s="1"/>
  <c r="AL278" i="2"/>
  <c r="AM278" i="2" s="1"/>
  <c r="AN278" i="2" s="1"/>
  <c r="AL286" i="2"/>
  <c r="AM286" i="2" s="1"/>
  <c r="AN286" i="2" s="1"/>
  <c r="AL293" i="2"/>
  <c r="AM293" i="2" s="1"/>
  <c r="AN293" i="2" s="1"/>
  <c r="AL301" i="2"/>
  <c r="AM301" i="2" s="1"/>
  <c r="AN301" i="2" s="1"/>
  <c r="AL314" i="2"/>
  <c r="AM314" i="2" s="1"/>
  <c r="AN314" i="2" s="1"/>
  <c r="AL321" i="2"/>
  <c r="AM321" i="2" s="1"/>
  <c r="AN321" i="2" s="1"/>
  <c r="AL328" i="2"/>
  <c r="AM328" i="2" s="1"/>
  <c r="AN328" i="2" s="1"/>
  <c r="AL334" i="2"/>
  <c r="AM334" i="2" s="1"/>
  <c r="AN334" i="2" s="1"/>
  <c r="AL341" i="2"/>
  <c r="AM341" i="2" s="1"/>
  <c r="AN341" i="2" s="1"/>
  <c r="AL348" i="2"/>
  <c r="AM348" i="2" s="1"/>
  <c r="AN348" i="2" s="1"/>
  <c r="AL355" i="2"/>
  <c r="AM355" i="2" s="1"/>
  <c r="AN355" i="2" s="1"/>
  <c r="AL363" i="2"/>
  <c r="AM363" i="2" s="1"/>
  <c r="AN363" i="2" s="1"/>
  <c r="AL370" i="2"/>
  <c r="AM370" i="2" s="1"/>
  <c r="AN370" i="2" s="1"/>
  <c r="AL378" i="2"/>
  <c r="AM378" i="2" s="1"/>
  <c r="AN378" i="2" s="1"/>
  <c r="AL385" i="2"/>
  <c r="AM385" i="2" s="1"/>
  <c r="AN385" i="2" s="1"/>
  <c r="AL393" i="2"/>
  <c r="AM393" i="2" s="1"/>
  <c r="AN393" i="2" s="1"/>
  <c r="AL400" i="2"/>
  <c r="AM400" i="2" s="1"/>
  <c r="AN400" i="2" s="1"/>
  <c r="AL408" i="2"/>
  <c r="AM408" i="2" s="1"/>
  <c r="AN408" i="2" s="1"/>
  <c r="AL415" i="2"/>
  <c r="AM415" i="2" s="1"/>
  <c r="AN415" i="2" s="1"/>
  <c r="AL423" i="2"/>
  <c r="AM423" i="2" s="1"/>
  <c r="AN423" i="2" s="1"/>
  <c r="AL430" i="2"/>
  <c r="AM430" i="2" s="1"/>
  <c r="AN430" i="2" s="1"/>
  <c r="AL451" i="2"/>
  <c r="AM451" i="2" s="1"/>
  <c r="AN451" i="2" s="1"/>
  <c r="AL520" i="2"/>
  <c r="AM520" i="2" s="1"/>
  <c r="AN520" i="2" s="1"/>
  <c r="AL121" i="2"/>
  <c r="AM121" i="2" s="1"/>
  <c r="AN121" i="2" s="1"/>
  <c r="AL127" i="2"/>
  <c r="AM127" i="2" s="1"/>
  <c r="AN127" i="2" s="1"/>
  <c r="AL134" i="2"/>
  <c r="AM134" i="2" s="1"/>
  <c r="AN134" i="2" s="1"/>
  <c r="AL141" i="2"/>
  <c r="AM141" i="2" s="1"/>
  <c r="AN141" i="2" s="1"/>
  <c r="AL149" i="2"/>
  <c r="AM149" i="2" s="1"/>
  <c r="AN149" i="2" s="1"/>
  <c r="AL155" i="2"/>
  <c r="AM155" i="2" s="1"/>
  <c r="AN155" i="2" s="1"/>
  <c r="AL162" i="2"/>
  <c r="AM162" i="2" s="1"/>
  <c r="AN162" i="2" s="1"/>
  <c r="AL170" i="2"/>
  <c r="AM170" i="2" s="1"/>
  <c r="AN170" i="2" s="1"/>
  <c r="AL176" i="2"/>
  <c r="AM176" i="2" s="1"/>
  <c r="AN176" i="2" s="1"/>
  <c r="AL183" i="2"/>
  <c r="AM183" i="2" s="1"/>
  <c r="AN183" i="2" s="1"/>
  <c r="AL189" i="2"/>
  <c r="AM189" i="2" s="1"/>
  <c r="AN189" i="2" s="1"/>
  <c r="AL195" i="2"/>
  <c r="AM195" i="2" s="1"/>
  <c r="AN195" i="2" s="1"/>
  <c r="AL210" i="2"/>
  <c r="AM210" i="2" s="1"/>
  <c r="AN210" i="2" s="1"/>
  <c r="AL216" i="2"/>
  <c r="AM216" i="2" s="1"/>
  <c r="AN216" i="2" s="1"/>
  <c r="AL223" i="2"/>
  <c r="AM223" i="2" s="1"/>
  <c r="AN223" i="2" s="1"/>
  <c r="AL231" i="2"/>
  <c r="AM231" i="2" s="1"/>
  <c r="AN231" i="2" s="1"/>
  <c r="AL251" i="2"/>
  <c r="AM251" i="2" s="1"/>
  <c r="AN251" i="2" s="1"/>
  <c r="AL265" i="2"/>
  <c r="AM265" i="2" s="1"/>
  <c r="AN265" i="2" s="1"/>
  <c r="AL272" i="2"/>
  <c r="AM272" i="2" s="1"/>
  <c r="AN272" i="2" s="1"/>
  <c r="AL279" i="2"/>
  <c r="AM279" i="2" s="1"/>
  <c r="AN279" i="2" s="1"/>
  <c r="AL287" i="2"/>
  <c r="AM287" i="2" s="1"/>
  <c r="AN287" i="2" s="1"/>
  <c r="AL294" i="2"/>
  <c r="AM294" i="2" s="1"/>
  <c r="AN294" i="2" s="1"/>
  <c r="AL302" i="2"/>
  <c r="AM302" i="2" s="1"/>
  <c r="AN302" i="2" s="1"/>
  <c r="AL308" i="2"/>
  <c r="AM308" i="2" s="1"/>
  <c r="AN308" i="2" s="1"/>
  <c r="AL315" i="2"/>
  <c r="AM315" i="2" s="1"/>
  <c r="AN315" i="2" s="1"/>
  <c r="AL322" i="2"/>
  <c r="AM322" i="2" s="1"/>
  <c r="AN322" i="2" s="1"/>
  <c r="AL329" i="2"/>
  <c r="AM329" i="2" s="1"/>
  <c r="AN329" i="2" s="1"/>
  <c r="AL335" i="2"/>
  <c r="AM335" i="2" s="1"/>
  <c r="AN335" i="2" s="1"/>
  <c r="AL342" i="2"/>
  <c r="AM342" i="2" s="1"/>
  <c r="AN342" i="2" s="1"/>
  <c r="AL349" i="2"/>
  <c r="AM349" i="2" s="1"/>
  <c r="AN349" i="2" s="1"/>
  <c r="AL356" i="2"/>
  <c r="AM356" i="2" s="1"/>
  <c r="AN356" i="2" s="1"/>
  <c r="AL364" i="2"/>
  <c r="AM364" i="2" s="1"/>
  <c r="AN364" i="2" s="1"/>
  <c r="AL371" i="2"/>
  <c r="AM371" i="2" s="1"/>
  <c r="AN371" i="2" s="1"/>
  <c r="AL379" i="2"/>
  <c r="AM379" i="2" s="1"/>
  <c r="AN379" i="2" s="1"/>
  <c r="AL386" i="2"/>
  <c r="AM386" i="2" s="1"/>
  <c r="AN386" i="2" s="1"/>
  <c r="AL394" i="2"/>
  <c r="AM394" i="2" s="1"/>
  <c r="AN394" i="2" s="1"/>
  <c r="AL401" i="2"/>
  <c r="AM401" i="2" s="1"/>
  <c r="AN401" i="2" s="1"/>
  <c r="AL409" i="2"/>
  <c r="AM409" i="2" s="1"/>
  <c r="AN409" i="2" s="1"/>
  <c r="AL416" i="2"/>
  <c r="AM416" i="2" s="1"/>
  <c r="AN416" i="2" s="1"/>
  <c r="AL424" i="2"/>
  <c r="AM424" i="2" s="1"/>
  <c r="AN424" i="2" s="1"/>
  <c r="AL431" i="2"/>
  <c r="AM431" i="2" s="1"/>
  <c r="AN431" i="2" s="1"/>
  <c r="AL452" i="2"/>
  <c r="AM452" i="2" s="1"/>
  <c r="AN452" i="2" s="1"/>
  <c r="AL536" i="2"/>
  <c r="AM536" i="2" s="1"/>
  <c r="AN536" i="2" s="1"/>
  <c r="AL116" i="2"/>
  <c r="AM116" i="2" s="1"/>
  <c r="AN116" i="2" s="1"/>
  <c r="AL136" i="2"/>
  <c r="AM136" i="2" s="1"/>
  <c r="AN136" i="2" s="1"/>
  <c r="AL143" i="2"/>
  <c r="AM143" i="2" s="1"/>
  <c r="AN143" i="2" s="1"/>
  <c r="AL150" i="2"/>
  <c r="AM150" i="2" s="1"/>
  <c r="AN150" i="2" s="1"/>
  <c r="AL164" i="2"/>
  <c r="AM164" i="2" s="1"/>
  <c r="AN164" i="2" s="1"/>
  <c r="AL172" i="2"/>
  <c r="AM172" i="2" s="1"/>
  <c r="AN172" i="2" s="1"/>
  <c r="AL178" i="2"/>
  <c r="AM178" i="2" s="1"/>
  <c r="AN178" i="2" s="1"/>
  <c r="AL197" i="2"/>
  <c r="AM197" i="2" s="1"/>
  <c r="AN197" i="2" s="1"/>
  <c r="AL204" i="2"/>
  <c r="AM204" i="2" s="1"/>
  <c r="AN204" i="2" s="1"/>
  <c r="AL212" i="2"/>
  <c r="AM212" i="2" s="1"/>
  <c r="AN212" i="2" s="1"/>
  <c r="AL218" i="2"/>
  <c r="AM218" i="2" s="1"/>
  <c r="AN218" i="2" s="1"/>
  <c r="AL225" i="2"/>
  <c r="AM225" i="2" s="1"/>
  <c r="AN225" i="2" s="1"/>
  <c r="AL233" i="2"/>
  <c r="AM233" i="2" s="1"/>
  <c r="AN233" i="2" s="1"/>
  <c r="AL240" i="2"/>
  <c r="AM240" i="2" s="1"/>
  <c r="AN240" i="2" s="1"/>
  <c r="AL246" i="2"/>
  <c r="AM246" i="2" s="1"/>
  <c r="AN246" i="2" s="1"/>
  <c r="AL253" i="2"/>
  <c r="AM253" i="2" s="1"/>
  <c r="AN253" i="2" s="1"/>
  <c r="AL260" i="2"/>
  <c r="AM260" i="2" s="1"/>
  <c r="AN260" i="2" s="1"/>
  <c r="AL266" i="2"/>
  <c r="AM266" i="2" s="1"/>
  <c r="AN266" i="2" s="1"/>
  <c r="AL281" i="2"/>
  <c r="AM281" i="2" s="1"/>
  <c r="AN281" i="2" s="1"/>
  <c r="AL289" i="2"/>
  <c r="AM289" i="2" s="1"/>
  <c r="AN289" i="2" s="1"/>
  <c r="AL296" i="2"/>
  <c r="AM296" i="2" s="1"/>
  <c r="AN296" i="2" s="1"/>
  <c r="AL303" i="2"/>
  <c r="AM303" i="2" s="1"/>
  <c r="AN303" i="2" s="1"/>
  <c r="AL310" i="2"/>
  <c r="AM310" i="2" s="1"/>
  <c r="AN310" i="2" s="1"/>
  <c r="AL317" i="2"/>
  <c r="AM317" i="2" s="1"/>
  <c r="AN317" i="2" s="1"/>
  <c r="AL324" i="2"/>
  <c r="AM324" i="2" s="1"/>
  <c r="AN324" i="2" s="1"/>
  <c r="AL337" i="2"/>
  <c r="AM337" i="2" s="1"/>
  <c r="AN337" i="2" s="1"/>
  <c r="AL350" i="2"/>
  <c r="AM350" i="2" s="1"/>
  <c r="AN350" i="2" s="1"/>
  <c r="AL358" i="2"/>
  <c r="AM358" i="2" s="1"/>
  <c r="AN358" i="2" s="1"/>
  <c r="AL373" i="2"/>
  <c r="AM373" i="2" s="1"/>
  <c r="AN373" i="2" s="1"/>
  <c r="AL381" i="2"/>
  <c r="AM381" i="2" s="1"/>
  <c r="AN381" i="2" s="1"/>
  <c r="AL388" i="2"/>
  <c r="AM388" i="2" s="1"/>
  <c r="AN388" i="2" s="1"/>
  <c r="AL396" i="2"/>
  <c r="AM396" i="2" s="1"/>
  <c r="AN396" i="2" s="1"/>
  <c r="AL403" i="2"/>
  <c r="AM403" i="2" s="1"/>
  <c r="AN403" i="2" s="1"/>
  <c r="AL411" i="2"/>
  <c r="AM411" i="2" s="1"/>
  <c r="AN411" i="2" s="1"/>
  <c r="AL418" i="2"/>
  <c r="AM418" i="2" s="1"/>
  <c r="AN418" i="2" s="1"/>
  <c r="AL426" i="2"/>
  <c r="AM426" i="2" s="1"/>
  <c r="AN426" i="2" s="1"/>
  <c r="AL436" i="2"/>
  <c r="AM436" i="2" s="1"/>
  <c r="AN436" i="2" s="1"/>
  <c r="AL457" i="2"/>
  <c r="AM457" i="2" s="1"/>
  <c r="AN457" i="2" s="1"/>
  <c r="AL557" i="2"/>
  <c r="AM557" i="2" s="1"/>
  <c r="AN557" i="2" s="1"/>
  <c r="AL117" i="2"/>
  <c r="AM117" i="2" s="1"/>
  <c r="AN117" i="2" s="1"/>
  <c r="AL123" i="2"/>
  <c r="AM123" i="2" s="1"/>
  <c r="AN123" i="2" s="1"/>
  <c r="AL129" i="2"/>
  <c r="AM129" i="2" s="1"/>
  <c r="AN129" i="2" s="1"/>
  <c r="AL137" i="2"/>
  <c r="AM137" i="2" s="1"/>
  <c r="AN137" i="2" s="1"/>
  <c r="AL144" i="2"/>
  <c r="AM144" i="2" s="1"/>
  <c r="AN144" i="2" s="1"/>
  <c r="AL157" i="2"/>
  <c r="AM157" i="2" s="1"/>
  <c r="AN157" i="2" s="1"/>
  <c r="AL165" i="2"/>
  <c r="AM165" i="2" s="1"/>
  <c r="AN165" i="2" s="1"/>
  <c r="AL179" i="2"/>
  <c r="AM179" i="2" s="1"/>
  <c r="AN179" i="2" s="1"/>
  <c r="AL185" i="2"/>
  <c r="AM185" i="2" s="1"/>
  <c r="AN185" i="2" s="1"/>
  <c r="AL191" i="2"/>
  <c r="AM191" i="2" s="1"/>
  <c r="AN191" i="2" s="1"/>
  <c r="AL198" i="2"/>
  <c r="AM198" i="2" s="1"/>
  <c r="AN198" i="2" s="1"/>
  <c r="AL205" i="2"/>
  <c r="AM205" i="2" s="1"/>
  <c r="AN205" i="2" s="1"/>
  <c r="AL213" i="2"/>
  <c r="AM213" i="2" s="1"/>
  <c r="AN213" i="2" s="1"/>
  <c r="AL219" i="2"/>
  <c r="AM219" i="2" s="1"/>
  <c r="AN219" i="2" s="1"/>
  <c r="AL226" i="2"/>
  <c r="AM226" i="2" s="1"/>
  <c r="AN226" i="2" s="1"/>
  <c r="AL234" i="2"/>
  <c r="AM234" i="2" s="1"/>
  <c r="AN234" i="2" s="1"/>
  <c r="AL247" i="2"/>
  <c r="AM247" i="2" s="1"/>
  <c r="AN247" i="2" s="1"/>
  <c r="AL254" i="2"/>
  <c r="AM254" i="2" s="1"/>
  <c r="AN254" i="2" s="1"/>
  <c r="AL261" i="2"/>
  <c r="AM261" i="2" s="1"/>
  <c r="AN261" i="2" s="1"/>
  <c r="AL267" i="2"/>
  <c r="AM267" i="2" s="1"/>
  <c r="AN267" i="2" s="1"/>
  <c r="AL274" i="2"/>
  <c r="AM274" i="2" s="1"/>
  <c r="AN274" i="2" s="1"/>
  <c r="AL282" i="2"/>
  <c r="AM282" i="2" s="1"/>
  <c r="AN282" i="2" s="1"/>
  <c r="AL290" i="2"/>
  <c r="AM290" i="2" s="1"/>
  <c r="AN290" i="2" s="1"/>
  <c r="AL297" i="2"/>
  <c r="AM297" i="2" s="1"/>
  <c r="AN297" i="2" s="1"/>
  <c r="AL304" i="2"/>
  <c r="AM304" i="2" s="1"/>
  <c r="AN304" i="2" s="1"/>
  <c r="AL311" i="2"/>
  <c r="AM311" i="2" s="1"/>
  <c r="AN311" i="2" s="1"/>
  <c r="AL318" i="2"/>
  <c r="AM318" i="2" s="1"/>
  <c r="AN318" i="2" s="1"/>
  <c r="AL325" i="2"/>
  <c r="AM325" i="2" s="1"/>
  <c r="AN325" i="2" s="1"/>
  <c r="AL331" i="2"/>
  <c r="AM331" i="2" s="1"/>
  <c r="AN331" i="2" s="1"/>
  <c r="AL338" i="2"/>
  <c r="AM338" i="2" s="1"/>
  <c r="AN338" i="2" s="1"/>
  <c r="AL344" i="2"/>
  <c r="AM344" i="2" s="1"/>
  <c r="AN344" i="2" s="1"/>
  <c r="AL351" i="2"/>
  <c r="AM351" i="2" s="1"/>
  <c r="AN351" i="2" s="1"/>
  <c r="AL359" i="2"/>
  <c r="AM359" i="2" s="1"/>
  <c r="AN359" i="2" s="1"/>
  <c r="AL366" i="2"/>
  <c r="AM366" i="2" s="1"/>
  <c r="AN366" i="2" s="1"/>
  <c r="AL374" i="2"/>
  <c r="AM374" i="2" s="1"/>
  <c r="AN374" i="2" s="1"/>
  <c r="AL389" i="2"/>
  <c r="AM389" i="2" s="1"/>
  <c r="AN389" i="2" s="1"/>
  <c r="AL397" i="2"/>
  <c r="AM397" i="2" s="1"/>
  <c r="AN397" i="2" s="1"/>
  <c r="AL404" i="2"/>
  <c r="AM404" i="2" s="1"/>
  <c r="AN404" i="2" s="1"/>
  <c r="AL412" i="2"/>
  <c r="AM412" i="2" s="1"/>
  <c r="AN412" i="2" s="1"/>
  <c r="AL419" i="2"/>
  <c r="AM419" i="2" s="1"/>
  <c r="AN419" i="2" s="1"/>
  <c r="AL427" i="2"/>
  <c r="AM427" i="2" s="1"/>
  <c r="AN427" i="2" s="1"/>
  <c r="AL440" i="2"/>
  <c r="AM440" i="2" s="1"/>
  <c r="AN440" i="2" s="1"/>
  <c r="AL458" i="2"/>
  <c r="AM458" i="2" s="1"/>
  <c r="AN458" i="2" s="1"/>
  <c r="AL570" i="2"/>
  <c r="AM570" i="2" s="1"/>
  <c r="AN570" i="2" s="1"/>
  <c r="AL112" i="2"/>
  <c r="AM112" i="2" s="1"/>
  <c r="AN112" i="2" s="1"/>
  <c r="AL125" i="2"/>
  <c r="AM125" i="2" s="1"/>
  <c r="AN125" i="2" s="1"/>
  <c r="AL131" i="2"/>
  <c r="AM131" i="2" s="1"/>
  <c r="AN131" i="2" s="1"/>
  <c r="AL146" i="2"/>
  <c r="AM146" i="2" s="1"/>
  <c r="AN146" i="2" s="1"/>
  <c r="AL152" i="2"/>
  <c r="AM152" i="2" s="1"/>
  <c r="AN152" i="2" s="1"/>
  <c r="AL159" i="2"/>
  <c r="AM159" i="2" s="1"/>
  <c r="AN159" i="2" s="1"/>
  <c r="AL167" i="2"/>
  <c r="AM167" i="2" s="1"/>
  <c r="AN167" i="2" s="1"/>
  <c r="AL174" i="2"/>
  <c r="AM174" i="2" s="1"/>
  <c r="AN174" i="2" s="1"/>
  <c r="AL181" i="2"/>
  <c r="AM181" i="2" s="1"/>
  <c r="AN181" i="2" s="1"/>
  <c r="AL200" i="2"/>
  <c r="AM200" i="2" s="1"/>
  <c r="AN200" i="2" s="1"/>
  <c r="AL207" i="2"/>
  <c r="AM207" i="2" s="1"/>
  <c r="AN207" i="2" s="1"/>
  <c r="AL214" i="2"/>
  <c r="AM214" i="2" s="1"/>
  <c r="AN214" i="2" s="1"/>
  <c r="AL228" i="2"/>
  <c r="AM228" i="2" s="1"/>
  <c r="AN228" i="2" s="1"/>
  <c r="AL236" i="2"/>
  <c r="AM236" i="2" s="1"/>
  <c r="AN236" i="2" s="1"/>
  <c r="AL242" i="2"/>
  <c r="AM242" i="2" s="1"/>
  <c r="AN242" i="2" s="1"/>
  <c r="AL248" i="2"/>
  <c r="AM248" i="2" s="1"/>
  <c r="AN248" i="2" s="1"/>
  <c r="AL256" i="2"/>
  <c r="AM256" i="2" s="1"/>
  <c r="AN256" i="2" s="1"/>
  <c r="AL262" i="2"/>
  <c r="AM262" i="2" s="1"/>
  <c r="AN262" i="2" s="1"/>
  <c r="AL269" i="2"/>
  <c r="AM269" i="2" s="1"/>
  <c r="AN269" i="2" s="1"/>
  <c r="AL276" i="2"/>
  <c r="AM276" i="2" s="1"/>
  <c r="AN276" i="2" s="1"/>
  <c r="AL284" i="2"/>
  <c r="AM284" i="2" s="1"/>
  <c r="AN284" i="2" s="1"/>
  <c r="AL291" i="2"/>
  <c r="AM291" i="2" s="1"/>
  <c r="AN291" i="2" s="1"/>
  <c r="AL299" i="2"/>
  <c r="AM299" i="2" s="1"/>
  <c r="AN299" i="2" s="1"/>
  <c r="AL306" i="2"/>
  <c r="AM306" i="2" s="1"/>
  <c r="AN306" i="2" s="1"/>
  <c r="AL312" i="2"/>
  <c r="AM312" i="2" s="1"/>
  <c r="AN312" i="2" s="1"/>
  <c r="AL319" i="2"/>
  <c r="AM319" i="2" s="1"/>
  <c r="AN319" i="2" s="1"/>
  <c r="AL333" i="2"/>
  <c r="AM333" i="2" s="1"/>
  <c r="AN333" i="2" s="1"/>
  <c r="AL346" i="2"/>
  <c r="AM346" i="2" s="1"/>
  <c r="AN346" i="2" s="1"/>
  <c r="AL353" i="2"/>
  <c r="AM353" i="2" s="1"/>
  <c r="AN353" i="2" s="1"/>
  <c r="AL361" i="2"/>
  <c r="AM361" i="2" s="1"/>
  <c r="AN361" i="2" s="1"/>
  <c r="AL368" i="2"/>
  <c r="AM368" i="2" s="1"/>
  <c r="AN368" i="2" s="1"/>
  <c r="AL376" i="2"/>
  <c r="AM376" i="2" s="1"/>
  <c r="AN376" i="2" s="1"/>
  <c r="AL383" i="2"/>
  <c r="AM383" i="2" s="1"/>
  <c r="AN383" i="2" s="1"/>
  <c r="AL391" i="2"/>
  <c r="AM391" i="2" s="1"/>
  <c r="AN391" i="2" s="1"/>
  <c r="AL398" i="2"/>
  <c r="AM398" i="2" s="1"/>
  <c r="AN398" i="2" s="1"/>
  <c r="AL406" i="2"/>
  <c r="AM406" i="2" s="1"/>
  <c r="AN406" i="2" s="1"/>
  <c r="AL421" i="2"/>
  <c r="AM421" i="2" s="1"/>
  <c r="AN421" i="2" s="1"/>
  <c r="AL429" i="2"/>
  <c r="AM429" i="2" s="1"/>
  <c r="AN429" i="2" s="1"/>
  <c r="AL442" i="2"/>
  <c r="AM442" i="2" s="1"/>
  <c r="AN442" i="2" s="1"/>
  <c r="AL488" i="2"/>
  <c r="AM488" i="2" s="1"/>
  <c r="AN488" i="2" s="1"/>
  <c r="AL462" i="2"/>
  <c r="AM462" i="2" s="1"/>
  <c r="AN462" i="2" s="1"/>
  <c r="AL467" i="2"/>
  <c r="AM467" i="2" s="1"/>
  <c r="AN467" i="2" s="1"/>
  <c r="AL473" i="2"/>
  <c r="AM473" i="2" s="1"/>
  <c r="AN473" i="2" s="1"/>
  <c r="AL478" i="2"/>
  <c r="AM478" i="2" s="1"/>
  <c r="AN478" i="2" s="1"/>
  <c r="AL483" i="2"/>
  <c r="AM483" i="2" s="1"/>
  <c r="AN483" i="2" s="1"/>
  <c r="AL489" i="2"/>
  <c r="AM489" i="2" s="1"/>
  <c r="AN489" i="2" s="1"/>
  <c r="AL494" i="2"/>
  <c r="AM494" i="2" s="1"/>
  <c r="AN494" i="2" s="1"/>
  <c r="AL499" i="2"/>
  <c r="AM499" i="2" s="1"/>
  <c r="AN499" i="2" s="1"/>
  <c r="AL505" i="2"/>
  <c r="AM505" i="2" s="1"/>
  <c r="AN505" i="2" s="1"/>
  <c r="AL510" i="2"/>
  <c r="AM510" i="2" s="1"/>
  <c r="AN510" i="2" s="1"/>
  <c r="AL515" i="2"/>
  <c r="AM515" i="2" s="1"/>
  <c r="AN515" i="2" s="1"/>
  <c r="AL521" i="2"/>
  <c r="AM521" i="2" s="1"/>
  <c r="AN521" i="2" s="1"/>
  <c r="AL526" i="2"/>
  <c r="AM526" i="2" s="1"/>
  <c r="AN526" i="2" s="1"/>
  <c r="AL531" i="2"/>
  <c r="AM531" i="2" s="1"/>
  <c r="AN531" i="2" s="1"/>
  <c r="AL537" i="2"/>
  <c r="AM537" i="2" s="1"/>
  <c r="AN537" i="2" s="1"/>
  <c r="AL542" i="2"/>
  <c r="AM542" i="2" s="1"/>
  <c r="AN542" i="2" s="1"/>
  <c r="AL553" i="2"/>
  <c r="AM553" i="2" s="1"/>
  <c r="AN553" i="2" s="1"/>
  <c r="AL562" i="2"/>
  <c r="AM562" i="2" s="1"/>
  <c r="AN562" i="2" s="1"/>
  <c r="AL566" i="2"/>
  <c r="AM566" i="2" s="1"/>
  <c r="AN566" i="2" s="1"/>
  <c r="AL468" i="2"/>
  <c r="AM468" i="2" s="1"/>
  <c r="AN468" i="2" s="1"/>
  <c r="AL474" i="2"/>
  <c r="AM474" i="2" s="1"/>
  <c r="AN474" i="2" s="1"/>
  <c r="AL484" i="2"/>
  <c r="AM484" i="2" s="1"/>
  <c r="AN484" i="2" s="1"/>
  <c r="AL490" i="2"/>
  <c r="AM490" i="2" s="1"/>
  <c r="AN490" i="2" s="1"/>
  <c r="AL500" i="2"/>
  <c r="AM500" i="2" s="1"/>
  <c r="AN500" i="2" s="1"/>
  <c r="AL506" i="2"/>
  <c r="AM506" i="2" s="1"/>
  <c r="AN506" i="2" s="1"/>
  <c r="AL516" i="2"/>
  <c r="AM516" i="2" s="1"/>
  <c r="AN516" i="2" s="1"/>
  <c r="AL522" i="2"/>
  <c r="AM522" i="2" s="1"/>
  <c r="AN522" i="2" s="1"/>
  <c r="AL532" i="2"/>
  <c r="AM532" i="2" s="1"/>
  <c r="AN532" i="2" s="1"/>
  <c r="AL538" i="2"/>
  <c r="AM538" i="2" s="1"/>
  <c r="AN538" i="2" s="1"/>
  <c r="AL547" i="2"/>
  <c r="AM547" i="2" s="1"/>
  <c r="AN547" i="2" s="1"/>
  <c r="AL558" i="2"/>
  <c r="AM558" i="2" s="1"/>
  <c r="AN558" i="2" s="1"/>
  <c r="AL567" i="2"/>
  <c r="AM567" i="2" s="1"/>
  <c r="AN567" i="2" s="1"/>
  <c r="AL571" i="2"/>
  <c r="AM571" i="2" s="1"/>
  <c r="AN571" i="2" s="1"/>
  <c r="AL437" i="2"/>
  <c r="AM437" i="2" s="1"/>
  <c r="AN437" i="2" s="1"/>
  <c r="AL447" i="2"/>
  <c r="AM447" i="2" s="1"/>
  <c r="AN447" i="2" s="1"/>
  <c r="AL453" i="2"/>
  <c r="AM453" i="2" s="1"/>
  <c r="AN453" i="2" s="1"/>
  <c r="AL463" i="2"/>
  <c r="AM463" i="2" s="1"/>
  <c r="AN463" i="2" s="1"/>
  <c r="AL469" i="2"/>
  <c r="AM469" i="2" s="1"/>
  <c r="AN469" i="2" s="1"/>
  <c r="AL479" i="2"/>
  <c r="AM479" i="2" s="1"/>
  <c r="AN479" i="2" s="1"/>
  <c r="AL485" i="2"/>
  <c r="AM485" i="2" s="1"/>
  <c r="AN485" i="2" s="1"/>
  <c r="AL495" i="2"/>
  <c r="AM495" i="2" s="1"/>
  <c r="AN495" i="2" s="1"/>
  <c r="AL501" i="2"/>
  <c r="AM501" i="2" s="1"/>
  <c r="AN501" i="2" s="1"/>
  <c r="AL511" i="2"/>
  <c r="AM511" i="2" s="1"/>
  <c r="AN511" i="2" s="1"/>
  <c r="AL517" i="2"/>
  <c r="AM517" i="2" s="1"/>
  <c r="AN517" i="2" s="1"/>
  <c r="AL527" i="2"/>
  <c r="AM527" i="2" s="1"/>
  <c r="AN527" i="2" s="1"/>
  <c r="AL533" i="2"/>
  <c r="AM533" i="2" s="1"/>
  <c r="AN533" i="2" s="1"/>
  <c r="AL543" i="2"/>
  <c r="AM543" i="2" s="1"/>
  <c r="AN543" i="2" s="1"/>
  <c r="AL548" i="2"/>
  <c r="AM548" i="2" s="1"/>
  <c r="AN548" i="2" s="1"/>
  <c r="AL554" i="2"/>
  <c r="AM554" i="2" s="1"/>
  <c r="AN554" i="2" s="1"/>
  <c r="AL559" i="2"/>
  <c r="AM559" i="2" s="1"/>
  <c r="AN559" i="2" s="1"/>
  <c r="AL432" i="2"/>
  <c r="AM432" i="2" s="1"/>
  <c r="AN432" i="2" s="1"/>
  <c r="AL448" i="2"/>
  <c r="AM448" i="2" s="1"/>
  <c r="AN448" i="2" s="1"/>
  <c r="AL464" i="2"/>
  <c r="AM464" i="2" s="1"/>
  <c r="AN464" i="2" s="1"/>
  <c r="AL480" i="2"/>
  <c r="AM480" i="2" s="1"/>
  <c r="AN480" i="2" s="1"/>
  <c r="AL496" i="2"/>
  <c r="AM496" i="2" s="1"/>
  <c r="AN496" i="2" s="1"/>
  <c r="AL512" i="2"/>
  <c r="AM512" i="2" s="1"/>
  <c r="AN512" i="2" s="1"/>
  <c r="AL528" i="2"/>
  <c r="AM528" i="2" s="1"/>
  <c r="AN528" i="2" s="1"/>
  <c r="AL544" i="2"/>
  <c r="AM544" i="2" s="1"/>
  <c r="AN544" i="2" s="1"/>
  <c r="AL549" i="2"/>
  <c r="AM549" i="2" s="1"/>
  <c r="AN549" i="2" s="1"/>
  <c r="AL563" i="2"/>
  <c r="AM563" i="2" s="1"/>
  <c r="AN563" i="2" s="1"/>
  <c r="AL572" i="2"/>
  <c r="AM572" i="2" s="1"/>
  <c r="AN572" i="2" s="1"/>
  <c r="AL433" i="2"/>
  <c r="AM433" i="2" s="1"/>
  <c r="AN433" i="2" s="1"/>
  <c r="AL438" i="2"/>
  <c r="AM438" i="2" s="1"/>
  <c r="AN438" i="2" s="1"/>
  <c r="AL443" i="2"/>
  <c r="AM443" i="2" s="1"/>
  <c r="AN443" i="2" s="1"/>
  <c r="AL449" i="2"/>
  <c r="AM449" i="2" s="1"/>
  <c r="AN449" i="2" s="1"/>
  <c r="AL454" i="2"/>
  <c r="AM454" i="2" s="1"/>
  <c r="AN454" i="2" s="1"/>
  <c r="AL459" i="2"/>
  <c r="AM459" i="2" s="1"/>
  <c r="AN459" i="2" s="1"/>
  <c r="AL465" i="2"/>
  <c r="AM465" i="2" s="1"/>
  <c r="AN465" i="2" s="1"/>
  <c r="AL470" i="2"/>
  <c r="AM470" i="2" s="1"/>
  <c r="AN470" i="2" s="1"/>
  <c r="AL475" i="2"/>
  <c r="AM475" i="2" s="1"/>
  <c r="AN475" i="2" s="1"/>
  <c r="AL481" i="2"/>
  <c r="AM481" i="2" s="1"/>
  <c r="AN481" i="2" s="1"/>
  <c r="AL486" i="2"/>
  <c r="AM486" i="2" s="1"/>
  <c r="AN486" i="2" s="1"/>
  <c r="AL491" i="2"/>
  <c r="AM491" i="2" s="1"/>
  <c r="AN491" i="2" s="1"/>
  <c r="AL497" i="2"/>
  <c r="AM497" i="2" s="1"/>
  <c r="AN497" i="2" s="1"/>
  <c r="AL502" i="2"/>
  <c r="AM502" i="2" s="1"/>
  <c r="AN502" i="2" s="1"/>
  <c r="AL507" i="2"/>
  <c r="AM507" i="2" s="1"/>
  <c r="AN507" i="2" s="1"/>
  <c r="AL513" i="2"/>
  <c r="AM513" i="2" s="1"/>
  <c r="AN513" i="2" s="1"/>
  <c r="AL518" i="2"/>
  <c r="AM518" i="2" s="1"/>
  <c r="AN518" i="2" s="1"/>
  <c r="AL523" i="2"/>
  <c r="AM523" i="2" s="1"/>
  <c r="AN523" i="2" s="1"/>
  <c r="AL529" i="2"/>
  <c r="AM529" i="2" s="1"/>
  <c r="AN529" i="2" s="1"/>
  <c r="AL534" i="2"/>
  <c r="AM534" i="2" s="1"/>
  <c r="AN534" i="2" s="1"/>
  <c r="AL539" i="2"/>
  <c r="AM539" i="2" s="1"/>
  <c r="AN539" i="2" s="1"/>
  <c r="AL545" i="2"/>
  <c r="AM545" i="2" s="1"/>
  <c r="AN545" i="2" s="1"/>
  <c r="AL568" i="2"/>
  <c r="AM568" i="2" s="1"/>
  <c r="AN568" i="2" s="1"/>
  <c r="AL573" i="2"/>
  <c r="AM573" i="2" s="1"/>
  <c r="AN573" i="2" s="1"/>
  <c r="AL434" i="2"/>
  <c r="AM434" i="2" s="1"/>
  <c r="AN434" i="2" s="1"/>
  <c r="AL444" i="2"/>
  <c r="AM444" i="2" s="1"/>
  <c r="AN444" i="2" s="1"/>
  <c r="AL450" i="2"/>
  <c r="AM450" i="2" s="1"/>
  <c r="AN450" i="2" s="1"/>
  <c r="AL460" i="2"/>
  <c r="AM460" i="2" s="1"/>
  <c r="AN460" i="2" s="1"/>
  <c r="AL466" i="2"/>
  <c r="AM466" i="2" s="1"/>
  <c r="AN466" i="2" s="1"/>
  <c r="AL476" i="2"/>
  <c r="AM476" i="2" s="1"/>
  <c r="AN476" i="2" s="1"/>
  <c r="AL482" i="2"/>
  <c r="AM482" i="2" s="1"/>
  <c r="AN482" i="2" s="1"/>
  <c r="AL492" i="2"/>
  <c r="AM492" i="2" s="1"/>
  <c r="AN492" i="2" s="1"/>
  <c r="AL498" i="2"/>
  <c r="AM498" i="2" s="1"/>
  <c r="AN498" i="2" s="1"/>
  <c r="AL508" i="2"/>
  <c r="AM508" i="2" s="1"/>
  <c r="AN508" i="2" s="1"/>
  <c r="AL514" i="2"/>
  <c r="AM514" i="2" s="1"/>
  <c r="AN514" i="2" s="1"/>
  <c r="AL524" i="2"/>
  <c r="AM524" i="2" s="1"/>
  <c r="AN524" i="2" s="1"/>
  <c r="AL530" i="2"/>
  <c r="AM530" i="2" s="1"/>
  <c r="AN530" i="2" s="1"/>
  <c r="AL540" i="2"/>
  <c r="AM540" i="2" s="1"/>
  <c r="AN540" i="2" s="1"/>
  <c r="AL550" i="2"/>
  <c r="AM550" i="2" s="1"/>
  <c r="AN550" i="2" s="1"/>
  <c r="AL555" i="2"/>
  <c r="AM555" i="2" s="1"/>
  <c r="AN555" i="2" s="1"/>
  <c r="AL560" i="2"/>
  <c r="AM560" i="2" s="1"/>
  <c r="AN560" i="2" s="1"/>
  <c r="AL564" i="2"/>
  <c r="AM564" i="2" s="1"/>
  <c r="AN564" i="2" s="1"/>
  <c r="AL569" i="2"/>
  <c r="AM569" i="2" s="1"/>
  <c r="AN569" i="2" s="1"/>
  <c r="AL574" i="2"/>
  <c r="AM574" i="2" s="1"/>
  <c r="AN574" i="2" s="1"/>
  <c r="AL439" i="2"/>
  <c r="AM439" i="2" s="1"/>
  <c r="AN439" i="2" s="1"/>
  <c r="AL445" i="2"/>
  <c r="AM445" i="2" s="1"/>
  <c r="AN445" i="2" s="1"/>
  <c r="AL455" i="2"/>
  <c r="AM455" i="2" s="1"/>
  <c r="AN455" i="2" s="1"/>
  <c r="AL461" i="2"/>
  <c r="AM461" i="2" s="1"/>
  <c r="AN461" i="2" s="1"/>
  <c r="AL471" i="2"/>
  <c r="AM471" i="2" s="1"/>
  <c r="AN471" i="2" s="1"/>
  <c r="AL477" i="2"/>
  <c r="AM477" i="2" s="1"/>
  <c r="AN477" i="2" s="1"/>
  <c r="AL487" i="2"/>
  <c r="AM487" i="2" s="1"/>
  <c r="AN487" i="2" s="1"/>
  <c r="AL493" i="2"/>
  <c r="AM493" i="2" s="1"/>
  <c r="AN493" i="2" s="1"/>
  <c r="AL503" i="2"/>
  <c r="AM503" i="2" s="1"/>
  <c r="AN503" i="2" s="1"/>
  <c r="AL509" i="2"/>
  <c r="AM509" i="2" s="1"/>
  <c r="AN509" i="2" s="1"/>
  <c r="AL519" i="2"/>
  <c r="AM519" i="2" s="1"/>
  <c r="AN519" i="2" s="1"/>
  <c r="AL525" i="2"/>
  <c r="AM525" i="2" s="1"/>
  <c r="AN525" i="2" s="1"/>
  <c r="AL535" i="2"/>
  <c r="AM535" i="2" s="1"/>
  <c r="AN535" i="2" s="1"/>
  <c r="AL541" i="2"/>
  <c r="AM541" i="2" s="1"/>
  <c r="AN541" i="2" s="1"/>
  <c r="AL546" i="2"/>
  <c r="AM546" i="2" s="1"/>
  <c r="AN546" i="2" s="1"/>
  <c r="AL551" i="2"/>
  <c r="AM551" i="2" s="1"/>
  <c r="AN551" i="2" s="1"/>
  <c r="AL556" i="2"/>
  <c r="AM556" i="2" s="1"/>
  <c r="AN556" i="2" s="1"/>
  <c r="AL561" i="2"/>
  <c r="AM561" i="2" s="1"/>
  <c r="AN561" i="2" s="1"/>
  <c r="AS81" i="9"/>
  <c r="AU81" i="9" s="1"/>
  <c r="AS79" i="9"/>
  <c r="AU79" i="9" s="1"/>
  <c r="AS77" i="9"/>
  <c r="AU77" i="9" s="1"/>
  <c r="AS75" i="9"/>
  <c r="AU75" i="9" s="1"/>
  <c r="AS72" i="9"/>
  <c r="AU72" i="9" s="1"/>
  <c r="AS70" i="9"/>
  <c r="AU70" i="9" s="1"/>
  <c r="AS68" i="9"/>
  <c r="AU68" i="9" s="1"/>
  <c r="AS66" i="9"/>
  <c r="AU66" i="9" s="1"/>
  <c r="AS63" i="9"/>
  <c r="AU63" i="9" s="1"/>
  <c r="AS61" i="9"/>
  <c r="AU61" i="9" s="1"/>
  <c r="AS59" i="9"/>
  <c r="AU59" i="9" s="1"/>
  <c r="AS57" i="9"/>
  <c r="AU57" i="9" s="1"/>
  <c r="AS55" i="9"/>
  <c r="AU55" i="9" s="1"/>
  <c r="AS54" i="9"/>
  <c r="AU54" i="9" s="1"/>
  <c r="AS52" i="9"/>
  <c r="AU52" i="9" s="1"/>
  <c r="AS51" i="9"/>
  <c r="AU51" i="9" s="1"/>
  <c r="AS50" i="9"/>
  <c r="AU50" i="9" s="1"/>
  <c r="AS49" i="9"/>
  <c r="AU49" i="9" s="1"/>
  <c r="AS48" i="9"/>
  <c r="AU48" i="9" s="1"/>
  <c r="AS46" i="9"/>
  <c r="AU46" i="9" s="1"/>
  <c r="AS45" i="9"/>
  <c r="AU45" i="9" s="1"/>
  <c r="AS44" i="9"/>
  <c r="AU44" i="9" s="1"/>
  <c r="AS43" i="9"/>
  <c r="AU43" i="9" s="1"/>
  <c r="AS42" i="9"/>
  <c r="AU42" i="9" s="1"/>
  <c r="AS41" i="9"/>
  <c r="AU41" i="9" s="1"/>
  <c r="AS40" i="9"/>
  <c r="AU40" i="9" s="1"/>
  <c r="AS39" i="9"/>
  <c r="AU39" i="9" s="1"/>
  <c r="AS38" i="9"/>
  <c r="AU38" i="9" s="1"/>
  <c r="AS37" i="9"/>
  <c r="AU37" i="9" s="1"/>
  <c r="AS36" i="9"/>
  <c r="AU36" i="9" s="1"/>
  <c r="AS35" i="9"/>
  <c r="AU35" i="9" s="1"/>
  <c r="AS34" i="9"/>
  <c r="AU34" i="9" s="1"/>
  <c r="AS33" i="9"/>
  <c r="AU33" i="9" s="1"/>
  <c r="AS32" i="9"/>
  <c r="AU32" i="9" s="1"/>
  <c r="AS31" i="9"/>
  <c r="AU31" i="9" s="1"/>
  <c r="AS30" i="9"/>
  <c r="AU30" i="9" s="1"/>
  <c r="AS29" i="9"/>
  <c r="AU29" i="9" s="1"/>
  <c r="AS28" i="9"/>
  <c r="AU28" i="9" s="1"/>
  <c r="AS27" i="9"/>
  <c r="AU27" i="9" s="1"/>
  <c r="AS26" i="9"/>
  <c r="AU26" i="9" s="1"/>
  <c r="AS25" i="9"/>
  <c r="AU25" i="9" s="1"/>
  <c r="AS83" i="9"/>
  <c r="AU83" i="9" s="1"/>
  <c r="AS82" i="9"/>
  <c r="AU82" i="9" s="1"/>
  <c r="AS80" i="9"/>
  <c r="AU80" i="9" s="1"/>
  <c r="AS78" i="9"/>
  <c r="AU78" i="9" s="1"/>
  <c r="AS76" i="9"/>
  <c r="AU76" i="9" s="1"/>
  <c r="AS74" i="9"/>
  <c r="AU74" i="9" s="1"/>
  <c r="AS73" i="9"/>
  <c r="AU73" i="9" s="1"/>
  <c r="AS71" i="9"/>
  <c r="AU71" i="9" s="1"/>
  <c r="AS69" i="9"/>
  <c r="AU69" i="9" s="1"/>
  <c r="AS67" i="9"/>
  <c r="AU67" i="9" s="1"/>
  <c r="AS65" i="9"/>
  <c r="AU65" i="9" s="1"/>
  <c r="AS64" i="9"/>
  <c r="AU64" i="9" s="1"/>
  <c r="AS62" i="9"/>
  <c r="AU62" i="9" s="1"/>
  <c r="AS60" i="9"/>
  <c r="AU60" i="9" s="1"/>
  <c r="AS58" i="9"/>
  <c r="AU58" i="9" s="1"/>
  <c r="AS56" i="9"/>
  <c r="AU56" i="9" s="1"/>
  <c r="AS53" i="9"/>
  <c r="AU53" i="9" s="1"/>
  <c r="AS47" i="9"/>
  <c r="AU47" i="9" s="1"/>
  <c r="AR83" i="9"/>
  <c r="AR82" i="9"/>
  <c r="AT82" i="9" s="1"/>
  <c r="AR81" i="9"/>
  <c r="AT81" i="9" s="1"/>
  <c r="AR80" i="9"/>
  <c r="AT80" i="9" s="1"/>
  <c r="AR79" i="9"/>
  <c r="AT79" i="9" s="1"/>
  <c r="AR78" i="9"/>
  <c r="AT78" i="9" s="1"/>
  <c r="AR77" i="9"/>
  <c r="AT77" i="9" s="1"/>
  <c r="AR76" i="9"/>
  <c r="AT76" i="9" s="1"/>
  <c r="AR75" i="9"/>
  <c r="AT75" i="9" s="1"/>
  <c r="AR74" i="9"/>
  <c r="AT74" i="9" s="1"/>
  <c r="AR73" i="9"/>
  <c r="AT73" i="9" s="1"/>
  <c r="AR72" i="9"/>
  <c r="AT72" i="9" s="1"/>
  <c r="AR71" i="9"/>
  <c r="AT71" i="9" s="1"/>
  <c r="AR70" i="9"/>
  <c r="AT70" i="9" s="1"/>
  <c r="AR69" i="9"/>
  <c r="AT69" i="9" s="1"/>
  <c r="AR68" i="9"/>
  <c r="AT68" i="9" s="1"/>
  <c r="AR67" i="9"/>
  <c r="AT67" i="9" s="1"/>
  <c r="AR66" i="9"/>
  <c r="AT66" i="9" s="1"/>
  <c r="AR65" i="9"/>
  <c r="AT65" i="9" s="1"/>
  <c r="AR64" i="9"/>
  <c r="AT64" i="9" s="1"/>
  <c r="AR63" i="9"/>
  <c r="AT63" i="9" s="1"/>
  <c r="AR62" i="9"/>
  <c r="AT62" i="9" s="1"/>
  <c r="AR61" i="9"/>
  <c r="AT61" i="9" s="1"/>
  <c r="AR60" i="9"/>
  <c r="AT60" i="9" s="1"/>
  <c r="AR59" i="9"/>
  <c r="AT59" i="9" s="1"/>
  <c r="AR58" i="9"/>
  <c r="AT58" i="9" s="1"/>
  <c r="AR57" i="9"/>
  <c r="AT57" i="9" s="1"/>
  <c r="AR56" i="9"/>
  <c r="AT56" i="9" s="1"/>
  <c r="AR55" i="9"/>
  <c r="AT55" i="9" s="1"/>
  <c r="AR54" i="9"/>
  <c r="AT54" i="9" s="1"/>
  <c r="AR53" i="9"/>
  <c r="AT53" i="9" s="1"/>
  <c r="AR52" i="9"/>
  <c r="AT52" i="9" s="1"/>
  <c r="AR51" i="9"/>
  <c r="AT51" i="9" s="1"/>
  <c r="AR50" i="9"/>
  <c r="AT50" i="9" s="1"/>
  <c r="AR49" i="9"/>
  <c r="AT49" i="9" s="1"/>
  <c r="AR48" i="9"/>
  <c r="AT48" i="9" s="1"/>
  <c r="AR47" i="9"/>
  <c r="AT47" i="9" s="1"/>
  <c r="AR46" i="9"/>
  <c r="AT46" i="9" s="1"/>
  <c r="AR45" i="9"/>
  <c r="AT45" i="9" s="1"/>
  <c r="AR44" i="9"/>
  <c r="AT44" i="9" s="1"/>
  <c r="AR43" i="9"/>
  <c r="AT43" i="9" s="1"/>
  <c r="AR42" i="9"/>
  <c r="AT42" i="9" s="1"/>
  <c r="AR41" i="9"/>
  <c r="AT41" i="9" s="1"/>
  <c r="AR40" i="9"/>
  <c r="AT40" i="9" s="1"/>
  <c r="AR39" i="9"/>
  <c r="AT39" i="9" s="1"/>
  <c r="AR38" i="9"/>
  <c r="AT38" i="9" s="1"/>
  <c r="AR37" i="9"/>
  <c r="AT37" i="9" s="1"/>
  <c r="AR36" i="9"/>
  <c r="AT36" i="9" s="1"/>
  <c r="AR35" i="9"/>
  <c r="AT35" i="9" s="1"/>
  <c r="AR34" i="9"/>
  <c r="AT34" i="9" s="1"/>
  <c r="AR33" i="9"/>
  <c r="AT33" i="9" s="1"/>
  <c r="AR32" i="9"/>
  <c r="AT32" i="9" s="1"/>
  <c r="AR31" i="9"/>
  <c r="AT31" i="9" s="1"/>
  <c r="AR30" i="9"/>
  <c r="AT30" i="9" s="1"/>
  <c r="AR29" i="9"/>
  <c r="AT29" i="9" s="1"/>
  <c r="AR28" i="9"/>
  <c r="AT28" i="9" s="1"/>
  <c r="AR27" i="9"/>
  <c r="AT27" i="9" s="1"/>
  <c r="AR26" i="9"/>
  <c r="AT26" i="9" s="1"/>
  <c r="AR25" i="9"/>
  <c r="AT25" i="9" s="1"/>
  <c r="AS24" i="9"/>
  <c r="AU24" i="9" s="1"/>
  <c r="AR24" i="9"/>
  <c r="AT24" i="9" s="1"/>
  <c r="AP84" i="9" l="1"/>
  <c r="B88" i="9" s="1"/>
  <c r="AV84" i="9"/>
  <c r="AT83" i="9"/>
  <c r="AT84" i="9" s="1"/>
  <c r="AU84" i="9"/>
  <c r="B89" i="9" l="1"/>
  <c r="D25" i="9"/>
  <c r="AO25" i="9" s="1"/>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44" i="14"/>
  <c r="B983" i="14"/>
  <c r="B981" i="14"/>
  <c r="AU977" i="14"/>
  <c r="AT977" i="14"/>
  <c r="AT981" i="14"/>
  <c r="AG976" i="14" s="1"/>
  <c r="B980" i="14" s="1"/>
  <c r="AM950" i="14"/>
  <c r="AN952" i="14" s="1"/>
  <c r="AR976" i="14"/>
  <c r="AQ976" i="14"/>
  <c r="AO976" i="14"/>
  <c r="AN976" i="14"/>
  <c r="AL976" i="14"/>
  <c r="AK976" i="14"/>
  <c r="AI976" i="14"/>
  <c r="AH976" i="14"/>
  <c r="AG998" i="6"/>
  <c r="AV999" i="6"/>
  <c r="AU999" i="6"/>
  <c r="AT999" i="6"/>
  <c r="AR998" i="6"/>
  <c r="AQ998" i="6"/>
  <c r="AO998" i="6"/>
  <c r="AN998" i="6"/>
  <c r="AL998" i="6"/>
  <c r="AK998" i="6"/>
  <c r="AY977" i="14"/>
  <c r="AX977" i="14"/>
  <c r="AW977" i="14"/>
  <c r="AV977" i="14"/>
  <c r="AY978" i="14" s="1"/>
  <c r="AY958" i="14"/>
  <c r="AY957" i="14"/>
  <c r="AY956" i="14"/>
  <c r="AY955" i="14"/>
  <c r="AY954" i="14"/>
  <c r="AY953" i="14"/>
  <c r="AY952" i="14"/>
  <c r="AY951" i="14"/>
  <c r="AY950" i="14"/>
  <c r="AY949" i="14"/>
  <c r="AY948" i="14"/>
  <c r="AY947" i="14"/>
  <c r="AR947" i="14"/>
  <c r="AQ947" i="14"/>
  <c r="AM947" i="14"/>
  <c r="AL958" i="14"/>
  <c r="AL957" i="14"/>
  <c r="AL956" i="14"/>
  <c r="AL955" i="14"/>
  <c r="AL954" i="14"/>
  <c r="AL953" i="14"/>
  <c r="AL952" i="14"/>
  <c r="AL951" i="14"/>
  <c r="AL950" i="14"/>
  <c r="AL949" i="14"/>
  <c r="AL948" i="14"/>
  <c r="AL947" i="14"/>
  <c r="AG923" i="14"/>
  <c r="AG917" i="14" s="1"/>
  <c r="AI947" i="14"/>
  <c r="AH947" i="14"/>
  <c r="AI958" i="14"/>
  <c r="AH958" i="14"/>
  <c r="AI957" i="14"/>
  <c r="AH957" i="14"/>
  <c r="AI956" i="14"/>
  <c r="AH956" i="14"/>
  <c r="AI955" i="14"/>
  <c r="AH955" i="14"/>
  <c r="AI954" i="14"/>
  <c r="AH954" i="14"/>
  <c r="AI953" i="14"/>
  <c r="AH953" i="14"/>
  <c r="AI952" i="14"/>
  <c r="AH952" i="14"/>
  <c r="AI951" i="14"/>
  <c r="AH951" i="14"/>
  <c r="AI950" i="14"/>
  <c r="AH950" i="14"/>
  <c r="AI949" i="14"/>
  <c r="AH949" i="14"/>
  <c r="AI948" i="14"/>
  <c r="AH948" i="14"/>
  <c r="AG920" i="14"/>
  <c r="B936" i="14"/>
  <c r="B934" i="14"/>
  <c r="AN917" i="14"/>
  <c r="AM917" i="14"/>
  <c r="AL917" i="14"/>
  <c r="AK917" i="14"/>
  <c r="AI917" i="14"/>
  <c r="AH917" i="14"/>
  <c r="B500" i="14"/>
  <c r="AJ495" i="14"/>
  <c r="AJ494" i="14"/>
  <c r="AI495" i="14"/>
  <c r="AI494" i="14"/>
  <c r="B499" i="14"/>
  <c r="B447" i="14"/>
  <c r="B445" i="6"/>
  <c r="AJ445" i="14"/>
  <c r="AJ444" i="14"/>
  <c r="AI445" i="14"/>
  <c r="B446" i="14"/>
  <c r="AI444" i="14"/>
  <c r="AI505" i="6"/>
  <c r="AH505" i="6"/>
  <c r="AJ444" i="6"/>
  <c r="AJ443" i="6"/>
  <c r="AI444" i="6"/>
  <c r="AI443" i="6"/>
  <c r="B115" i="5"/>
  <c r="B106" i="11"/>
  <c r="AG42" i="11"/>
  <c r="AN42" i="11"/>
  <c r="AM42" i="11"/>
  <c r="AK42" i="11"/>
  <c r="AL42" i="11" s="1"/>
  <c r="AI42" i="11"/>
  <c r="AJ42" i="11" s="1"/>
  <c r="AH42" i="11"/>
  <c r="AK408" i="14"/>
  <c r="AJ408" i="14"/>
  <c r="AJ410" i="14"/>
  <c r="AO84" i="9" l="1"/>
  <c r="B87" i="9" s="1"/>
  <c r="AN953" i="14"/>
  <c r="AN954" i="14"/>
  <c r="AN955" i="14"/>
  <c r="AN948" i="14"/>
  <c r="AN949" i="14"/>
  <c r="AN957" i="14"/>
  <c r="AN947" i="14"/>
  <c r="AN956" i="14"/>
  <c r="AN950" i="14"/>
  <c r="AN958" i="14"/>
  <c r="AN951" i="14"/>
  <c r="B982" i="14"/>
  <c r="AI959" i="14"/>
  <c r="AY959" i="14"/>
  <c r="B968" i="14" s="1"/>
  <c r="AW959" i="14"/>
  <c r="B967" i="14" s="1"/>
  <c r="B933" i="14"/>
  <c r="AL959" i="14"/>
  <c r="AJ959" i="14"/>
  <c r="B965" i="14" s="1"/>
  <c r="AH959" i="14"/>
  <c r="B964" i="14" s="1"/>
  <c r="AN959" i="14" l="1"/>
  <c r="B963" i="14" s="1"/>
  <c r="AG888" i="14"/>
  <c r="AG876" i="14" s="1"/>
  <c r="AI928" i="14"/>
  <c r="AH928" i="14"/>
  <c r="AI927" i="14"/>
  <c r="AH927" i="14"/>
  <c r="AI926" i="14"/>
  <c r="AH926" i="14"/>
  <c r="AI925" i="14"/>
  <c r="AH925" i="14"/>
  <c r="AI924" i="14"/>
  <c r="AH924" i="14"/>
  <c r="AI923" i="14"/>
  <c r="AH923" i="14"/>
  <c r="AI922" i="14"/>
  <c r="AH922" i="14"/>
  <c r="AI921" i="14"/>
  <c r="AH921" i="14"/>
  <c r="AI920" i="14"/>
  <c r="AH920" i="14"/>
  <c r="AI919" i="14"/>
  <c r="AH919" i="14"/>
  <c r="AI918" i="14"/>
  <c r="AH918" i="14"/>
  <c r="AT929" i="14"/>
  <c r="B937" i="14" s="1"/>
  <c r="AN918" i="14"/>
  <c r="AI929" i="14"/>
  <c r="AH929" i="14"/>
  <c r="AN876" i="14"/>
  <c r="AG884" i="14"/>
  <c r="AG880" i="14"/>
  <c r="AJ929" i="14" l="1"/>
  <c r="B935" i="14" s="1"/>
  <c r="B906" i="14"/>
  <c r="AM876" i="14"/>
  <c r="AL876" i="14"/>
  <c r="AK876" i="14"/>
  <c r="AI876" i="14"/>
  <c r="AI901" i="14" s="1"/>
  <c r="AH876" i="14"/>
  <c r="AH901" i="14" s="1"/>
  <c r="B905" i="14"/>
  <c r="AG772" i="14"/>
  <c r="AI900" i="14"/>
  <c r="AH900" i="14"/>
  <c r="AI899" i="14"/>
  <c r="AH899" i="14"/>
  <c r="AI898" i="14"/>
  <c r="AH898" i="14"/>
  <c r="AI897" i="14"/>
  <c r="AH897" i="14"/>
  <c r="AI896" i="14"/>
  <c r="AH896" i="14"/>
  <c r="AI895" i="14"/>
  <c r="AH895" i="14"/>
  <c r="AI894" i="14"/>
  <c r="AH894" i="14"/>
  <c r="AI893" i="14"/>
  <c r="AH893" i="14"/>
  <c r="AI892" i="14"/>
  <c r="AH892" i="14"/>
  <c r="AI891" i="14"/>
  <c r="AH891" i="14"/>
  <c r="AI890" i="14"/>
  <c r="AH890" i="14"/>
  <c r="AI889" i="14"/>
  <c r="AH889" i="14"/>
  <c r="AI888" i="14"/>
  <c r="AH888" i="14"/>
  <c r="AI887" i="14"/>
  <c r="AH887" i="14"/>
  <c r="AI886" i="14"/>
  <c r="AH886" i="14"/>
  <c r="AI885" i="14"/>
  <c r="AH885" i="14"/>
  <c r="AI884" i="14"/>
  <c r="AH884" i="14"/>
  <c r="AI883" i="14"/>
  <c r="AH883" i="14"/>
  <c r="AI882" i="14"/>
  <c r="AH882" i="14"/>
  <c r="AI881" i="14"/>
  <c r="AH881" i="14"/>
  <c r="AI880" i="14"/>
  <c r="AH880" i="14"/>
  <c r="AI879" i="14"/>
  <c r="AH879" i="14"/>
  <c r="AI878" i="14"/>
  <c r="AH878" i="14"/>
  <c r="AI877" i="14"/>
  <c r="AH877" i="14"/>
  <c r="B865" i="14"/>
  <c r="AR863" i="14"/>
  <c r="AP863" i="14"/>
  <c r="AN863" i="14"/>
  <c r="AL863" i="14"/>
  <c r="AN862" i="14"/>
  <c r="AY800" i="14"/>
  <c r="AY801" i="14"/>
  <c r="AY802" i="14"/>
  <c r="AY803" i="14"/>
  <c r="AY804" i="14"/>
  <c r="AY805" i="14"/>
  <c r="AY806" i="14"/>
  <c r="AY807" i="14"/>
  <c r="AY808" i="14"/>
  <c r="AY809" i="14"/>
  <c r="AY810" i="14"/>
  <c r="AY811" i="14"/>
  <c r="AY812" i="14"/>
  <c r="AY813" i="14"/>
  <c r="AY814" i="14"/>
  <c r="AY815" i="14"/>
  <c r="AY816" i="14"/>
  <c r="AY817" i="14"/>
  <c r="AY818" i="14"/>
  <c r="AY819" i="14"/>
  <c r="AY820" i="14"/>
  <c r="AY821" i="14"/>
  <c r="AY822" i="14"/>
  <c r="AY823" i="14"/>
  <c r="AY824" i="14"/>
  <c r="AY825" i="14"/>
  <c r="AY826" i="14"/>
  <c r="AY827" i="14"/>
  <c r="AY828" i="14"/>
  <c r="AY829" i="14"/>
  <c r="AY830" i="14"/>
  <c r="AY831" i="14"/>
  <c r="AY832" i="14"/>
  <c r="AY833" i="14"/>
  <c r="AY834" i="14"/>
  <c r="AY835" i="14"/>
  <c r="AY836" i="14"/>
  <c r="AY837" i="14"/>
  <c r="AY838" i="14"/>
  <c r="AY839" i="14"/>
  <c r="AY840" i="14"/>
  <c r="AY841" i="14"/>
  <c r="AY842" i="14"/>
  <c r="AY843" i="14"/>
  <c r="AY844" i="14"/>
  <c r="AY845" i="14"/>
  <c r="AY846" i="14"/>
  <c r="AY847" i="14"/>
  <c r="AY848" i="14"/>
  <c r="AY849" i="14"/>
  <c r="AY850" i="14"/>
  <c r="AY851" i="14"/>
  <c r="AY852" i="14"/>
  <c r="AY853" i="14"/>
  <c r="AY854" i="14"/>
  <c r="AY855" i="14"/>
  <c r="AY856" i="14"/>
  <c r="AY857" i="14"/>
  <c r="AY858" i="14"/>
  <c r="AY859" i="14"/>
  <c r="AM550" i="14"/>
  <c r="AX860" i="14"/>
  <c r="B867" i="14" s="1"/>
  <c r="AT860" i="14"/>
  <c r="AS860" i="14"/>
  <c r="AQ860" i="14"/>
  <c r="AP860" i="14"/>
  <c r="AN860" i="14"/>
  <c r="AM860" i="14"/>
  <c r="AK860" i="14"/>
  <c r="AJ860" i="14"/>
  <c r="AH860" i="14"/>
  <c r="AU800" i="14"/>
  <c r="AV800" i="14"/>
  <c r="AW800" i="14"/>
  <c r="AX800" i="14"/>
  <c r="AU801" i="14"/>
  <c r="AV801" i="14"/>
  <c r="AW801" i="14"/>
  <c r="AX801" i="14"/>
  <c r="AU802" i="14"/>
  <c r="AV802" i="14"/>
  <c r="AW802" i="14"/>
  <c r="AX802" i="14"/>
  <c r="AU803" i="14"/>
  <c r="AV803" i="14"/>
  <c r="AW803" i="14"/>
  <c r="AX803" i="14"/>
  <c r="AU804" i="14"/>
  <c r="AV804" i="14"/>
  <c r="AW804" i="14"/>
  <c r="AX804" i="14"/>
  <c r="AU805" i="14"/>
  <c r="AV805" i="14"/>
  <c r="AW805" i="14"/>
  <c r="AX805" i="14"/>
  <c r="AU806" i="14"/>
  <c r="AV806" i="14"/>
  <c r="AW806" i="14"/>
  <c r="AX806" i="14"/>
  <c r="AU807" i="14"/>
  <c r="AV807" i="14"/>
  <c r="AW807" i="14"/>
  <c r="AX807" i="14"/>
  <c r="AU808" i="14"/>
  <c r="AV808" i="14"/>
  <c r="AW808" i="14"/>
  <c r="AX808" i="14"/>
  <c r="AU809" i="14"/>
  <c r="AV809" i="14"/>
  <c r="AW809" i="14"/>
  <c r="AX809" i="14"/>
  <c r="AU810" i="14"/>
  <c r="AV810" i="14"/>
  <c r="AW810" i="14"/>
  <c r="AX810" i="14"/>
  <c r="AU811" i="14"/>
  <c r="AV811" i="14"/>
  <c r="AW811" i="14"/>
  <c r="AX811" i="14"/>
  <c r="AU812" i="14"/>
  <c r="AV812" i="14"/>
  <c r="AW812" i="14"/>
  <c r="AX812" i="14"/>
  <c r="AU813" i="14"/>
  <c r="AV813" i="14"/>
  <c r="AW813" i="14"/>
  <c r="AX813" i="14"/>
  <c r="AU814" i="14"/>
  <c r="AV814" i="14"/>
  <c r="AW814" i="14"/>
  <c r="AX814" i="14"/>
  <c r="AU815" i="14"/>
  <c r="AV815" i="14"/>
  <c r="AW815" i="14"/>
  <c r="AX815" i="14"/>
  <c r="AU816" i="14"/>
  <c r="AV816" i="14"/>
  <c r="AW816" i="14"/>
  <c r="AX816" i="14"/>
  <c r="AU817" i="14"/>
  <c r="AV817" i="14"/>
  <c r="AW817" i="14"/>
  <c r="AX817" i="14"/>
  <c r="AU818" i="14"/>
  <c r="AV818" i="14"/>
  <c r="AW818" i="14"/>
  <c r="AX818" i="14"/>
  <c r="AU819" i="14"/>
  <c r="AV819" i="14"/>
  <c r="AW819" i="14"/>
  <c r="AX819" i="14"/>
  <c r="AU820" i="14"/>
  <c r="AV820" i="14"/>
  <c r="AW820" i="14"/>
  <c r="AX820" i="14"/>
  <c r="AU821" i="14"/>
  <c r="AV821" i="14"/>
  <c r="AW821" i="14"/>
  <c r="AX821" i="14"/>
  <c r="AU822" i="14"/>
  <c r="AV822" i="14"/>
  <c r="AW822" i="14"/>
  <c r="AX822" i="14"/>
  <c r="AU823" i="14"/>
  <c r="AV823" i="14"/>
  <c r="AW823" i="14"/>
  <c r="AX823" i="14"/>
  <c r="AU824" i="14"/>
  <c r="AV824" i="14"/>
  <c r="AW824" i="14"/>
  <c r="AX824" i="14"/>
  <c r="AU825" i="14"/>
  <c r="AV825" i="14"/>
  <c r="AW825" i="14"/>
  <c r="AX825" i="14"/>
  <c r="AU826" i="14"/>
  <c r="AV826" i="14"/>
  <c r="AW826" i="14"/>
  <c r="AX826" i="14"/>
  <c r="AU827" i="14"/>
  <c r="AV827" i="14"/>
  <c r="AW827" i="14"/>
  <c r="AX827" i="14"/>
  <c r="AU828" i="14"/>
  <c r="AV828" i="14"/>
  <c r="AW828" i="14"/>
  <c r="AX828" i="14"/>
  <c r="AU829" i="14"/>
  <c r="AV829" i="14"/>
  <c r="AW829" i="14"/>
  <c r="AX829" i="14"/>
  <c r="AU830" i="14"/>
  <c r="AV830" i="14"/>
  <c r="AW830" i="14"/>
  <c r="AX830" i="14"/>
  <c r="AU831" i="14"/>
  <c r="AV831" i="14"/>
  <c r="AW831" i="14"/>
  <c r="AX831" i="14"/>
  <c r="AU832" i="14"/>
  <c r="AV832" i="14"/>
  <c r="AW832" i="14"/>
  <c r="AX832" i="14"/>
  <c r="AU833" i="14"/>
  <c r="AV833" i="14"/>
  <c r="AW833" i="14"/>
  <c r="AX833" i="14"/>
  <c r="AU834" i="14"/>
  <c r="AV834" i="14"/>
  <c r="AW834" i="14"/>
  <c r="AX834" i="14"/>
  <c r="AU835" i="14"/>
  <c r="AV835" i="14"/>
  <c r="AW835" i="14"/>
  <c r="AX835" i="14"/>
  <c r="AU836" i="14"/>
  <c r="AV836" i="14"/>
  <c r="AW836" i="14"/>
  <c r="AX836" i="14"/>
  <c r="AU837" i="14"/>
  <c r="AV837" i="14"/>
  <c r="AW837" i="14"/>
  <c r="AX837" i="14"/>
  <c r="AU838" i="14"/>
  <c r="AV838" i="14"/>
  <c r="AW838" i="14"/>
  <c r="AX838" i="14"/>
  <c r="AU839" i="14"/>
  <c r="AV839" i="14"/>
  <c r="AW839" i="14"/>
  <c r="AX839" i="14"/>
  <c r="AU840" i="14"/>
  <c r="AV840" i="14"/>
  <c r="AW840" i="14"/>
  <c r="AX840" i="14"/>
  <c r="AU841" i="14"/>
  <c r="AV841" i="14"/>
  <c r="AW841" i="14"/>
  <c r="AX841" i="14"/>
  <c r="AU842" i="14"/>
  <c r="AV842" i="14"/>
  <c r="AW842" i="14"/>
  <c r="AX842" i="14"/>
  <c r="AU843" i="14"/>
  <c r="AV843" i="14"/>
  <c r="AW843" i="14"/>
  <c r="AX843" i="14"/>
  <c r="AU844" i="14"/>
  <c r="AV844" i="14"/>
  <c r="AW844" i="14"/>
  <c r="AX844" i="14"/>
  <c r="AU845" i="14"/>
  <c r="AV845" i="14"/>
  <c r="AW845" i="14"/>
  <c r="AX845" i="14"/>
  <c r="AU846" i="14"/>
  <c r="AV846" i="14"/>
  <c r="AW846" i="14"/>
  <c r="AX846" i="14"/>
  <c r="AU847" i="14"/>
  <c r="AV847" i="14"/>
  <c r="AW847" i="14"/>
  <c r="AX847" i="14"/>
  <c r="AU848" i="14"/>
  <c r="AV848" i="14"/>
  <c r="AW848" i="14"/>
  <c r="AX848" i="14"/>
  <c r="AU849" i="14"/>
  <c r="AV849" i="14"/>
  <c r="AW849" i="14"/>
  <c r="AX849" i="14"/>
  <c r="AU850" i="14"/>
  <c r="AV850" i="14"/>
  <c r="AW850" i="14"/>
  <c r="AX850" i="14"/>
  <c r="AU851" i="14"/>
  <c r="AV851" i="14"/>
  <c r="AW851" i="14"/>
  <c r="AX851" i="14"/>
  <c r="AU852" i="14"/>
  <c r="AV852" i="14"/>
  <c r="AW852" i="14"/>
  <c r="AX852" i="14"/>
  <c r="AU853" i="14"/>
  <c r="AV853" i="14"/>
  <c r="AW853" i="14"/>
  <c r="AX853" i="14"/>
  <c r="AU854" i="14"/>
  <c r="AV854" i="14"/>
  <c r="AW854" i="14"/>
  <c r="AX854" i="14"/>
  <c r="AU855" i="14"/>
  <c r="AV855" i="14"/>
  <c r="AW855" i="14"/>
  <c r="AX855" i="14"/>
  <c r="AU856" i="14"/>
  <c r="AV856" i="14"/>
  <c r="AW856" i="14"/>
  <c r="AX856" i="14"/>
  <c r="AU857" i="14"/>
  <c r="AV857" i="14"/>
  <c r="AW857" i="14"/>
  <c r="AX857" i="14"/>
  <c r="AU858" i="14"/>
  <c r="AV858" i="14"/>
  <c r="AW858" i="14"/>
  <c r="AX858" i="14"/>
  <c r="AU859" i="14"/>
  <c r="AV859" i="14"/>
  <c r="AW859" i="14"/>
  <c r="AX859" i="14"/>
  <c r="AT859" i="14"/>
  <c r="AT800" i="14"/>
  <c r="AT801" i="14"/>
  <c r="AT802" i="14"/>
  <c r="AT803" i="14"/>
  <c r="AT804" i="14"/>
  <c r="AT805" i="14"/>
  <c r="AT806" i="14"/>
  <c r="AT807" i="14"/>
  <c r="AT808" i="14"/>
  <c r="AT809" i="14"/>
  <c r="AT810" i="14"/>
  <c r="AT811" i="14"/>
  <c r="AT812" i="14"/>
  <c r="AT813" i="14"/>
  <c r="AT814" i="14"/>
  <c r="AT815" i="14"/>
  <c r="AT816" i="14"/>
  <c r="AT817" i="14"/>
  <c r="AT818" i="14"/>
  <c r="AT819" i="14"/>
  <c r="AT820" i="14"/>
  <c r="AT821" i="14"/>
  <c r="AT822" i="14"/>
  <c r="AT823" i="14"/>
  <c r="AT824" i="14"/>
  <c r="AT825" i="14"/>
  <c r="AT826" i="14"/>
  <c r="AT827" i="14"/>
  <c r="AT828" i="14"/>
  <c r="AT829" i="14"/>
  <c r="AT830" i="14"/>
  <c r="AT831" i="14"/>
  <c r="AT832" i="14"/>
  <c r="AT833" i="14"/>
  <c r="AT834" i="14"/>
  <c r="AT835" i="14"/>
  <c r="AT836" i="14"/>
  <c r="AT837" i="14"/>
  <c r="AT838" i="14"/>
  <c r="AT839" i="14"/>
  <c r="AT840" i="14"/>
  <c r="AT841" i="14"/>
  <c r="AT842" i="14"/>
  <c r="AT843" i="14"/>
  <c r="AT844" i="14"/>
  <c r="AT845" i="14"/>
  <c r="AT846" i="14"/>
  <c r="AT847" i="14"/>
  <c r="AT848" i="14"/>
  <c r="AT849" i="14"/>
  <c r="AT850" i="14"/>
  <c r="AT851" i="14"/>
  <c r="AT852" i="14"/>
  <c r="AT853" i="14"/>
  <c r="AT854" i="14"/>
  <c r="AT855" i="14"/>
  <c r="AT856" i="14"/>
  <c r="AT857" i="14"/>
  <c r="AT858" i="14"/>
  <c r="AT799" i="14"/>
  <c r="AH801" i="14"/>
  <c r="AI801" i="14"/>
  <c r="AK801" i="14"/>
  <c r="AL801" i="14"/>
  <c r="AN801" i="14"/>
  <c r="AO801" i="14"/>
  <c r="AQ801" i="14"/>
  <c r="AR801" i="14"/>
  <c r="AH802" i="14"/>
  <c r="AI802" i="14"/>
  <c r="AK802" i="14"/>
  <c r="AL802" i="14"/>
  <c r="AN802" i="14"/>
  <c r="AO802" i="14"/>
  <c r="AQ802" i="14"/>
  <c r="AR802" i="14"/>
  <c r="AH803" i="14"/>
  <c r="AI803" i="14"/>
  <c r="AK803" i="14"/>
  <c r="AL803" i="14"/>
  <c r="AN803" i="14"/>
  <c r="AO803" i="14"/>
  <c r="AQ803" i="14"/>
  <c r="AR803" i="14"/>
  <c r="AH804" i="14"/>
  <c r="AI804" i="14"/>
  <c r="AK804" i="14"/>
  <c r="AL804" i="14"/>
  <c r="AN804" i="14"/>
  <c r="AO804" i="14"/>
  <c r="AQ804" i="14"/>
  <c r="AR804" i="14"/>
  <c r="AH805" i="14"/>
  <c r="AI805" i="14"/>
  <c r="AK805" i="14"/>
  <c r="AL805" i="14"/>
  <c r="AN805" i="14"/>
  <c r="AO805" i="14"/>
  <c r="AQ805" i="14"/>
  <c r="AR805" i="14"/>
  <c r="AH806" i="14"/>
  <c r="AI806" i="14"/>
  <c r="AK806" i="14"/>
  <c r="AL806" i="14"/>
  <c r="AN806" i="14"/>
  <c r="AO806" i="14"/>
  <c r="AQ806" i="14"/>
  <c r="AR806" i="14"/>
  <c r="AH807" i="14"/>
  <c r="AI807" i="14"/>
  <c r="AK807" i="14"/>
  <c r="AL807" i="14"/>
  <c r="AN807" i="14"/>
  <c r="AO807" i="14"/>
  <c r="AQ807" i="14"/>
  <c r="AR807" i="14"/>
  <c r="AH808" i="14"/>
  <c r="AI808" i="14"/>
  <c r="AK808" i="14"/>
  <c r="AL808" i="14"/>
  <c r="AN808" i="14"/>
  <c r="AO808" i="14"/>
  <c r="AQ808" i="14"/>
  <c r="AR808" i="14"/>
  <c r="AH809" i="14"/>
  <c r="AI809" i="14"/>
  <c r="AK809" i="14"/>
  <c r="AL809" i="14"/>
  <c r="AN809" i="14"/>
  <c r="AO809" i="14"/>
  <c r="AQ809" i="14"/>
  <c r="AR809" i="14"/>
  <c r="AH810" i="14"/>
  <c r="AI810" i="14"/>
  <c r="AK810" i="14"/>
  <c r="AL810" i="14"/>
  <c r="AN810" i="14"/>
  <c r="AO810" i="14"/>
  <c r="AQ810" i="14"/>
  <c r="AR810" i="14"/>
  <c r="AH811" i="14"/>
  <c r="AI811" i="14"/>
  <c r="AK811" i="14"/>
  <c r="AL811" i="14"/>
  <c r="AN811" i="14"/>
  <c r="AO811" i="14"/>
  <c r="AQ811" i="14"/>
  <c r="AR811" i="14"/>
  <c r="AH812" i="14"/>
  <c r="AI812" i="14"/>
  <c r="AK812" i="14"/>
  <c r="AL812" i="14"/>
  <c r="AN812" i="14"/>
  <c r="AO812" i="14"/>
  <c r="AQ812" i="14"/>
  <c r="AR812" i="14"/>
  <c r="AH813" i="14"/>
  <c r="AI813" i="14"/>
  <c r="AK813" i="14"/>
  <c r="AL813" i="14"/>
  <c r="AN813" i="14"/>
  <c r="AO813" i="14"/>
  <c r="AQ813" i="14"/>
  <c r="AR813" i="14"/>
  <c r="AH814" i="14"/>
  <c r="AI814" i="14"/>
  <c r="AK814" i="14"/>
  <c r="AL814" i="14"/>
  <c r="AN814" i="14"/>
  <c r="AO814" i="14"/>
  <c r="AQ814" i="14"/>
  <c r="AR814" i="14"/>
  <c r="AH815" i="14"/>
  <c r="AI815" i="14"/>
  <c r="AK815" i="14"/>
  <c r="AL815" i="14"/>
  <c r="AN815" i="14"/>
  <c r="AO815" i="14"/>
  <c r="AQ815" i="14"/>
  <c r="AR815" i="14"/>
  <c r="AH816" i="14"/>
  <c r="AI816" i="14"/>
  <c r="AK816" i="14"/>
  <c r="AL816" i="14"/>
  <c r="AN816" i="14"/>
  <c r="AO816" i="14"/>
  <c r="AQ816" i="14"/>
  <c r="AR816" i="14"/>
  <c r="AH817" i="14"/>
  <c r="AI817" i="14"/>
  <c r="AK817" i="14"/>
  <c r="AL817" i="14"/>
  <c r="AN817" i="14"/>
  <c r="AO817" i="14"/>
  <c r="AQ817" i="14"/>
  <c r="AR817" i="14"/>
  <c r="AH818" i="14"/>
  <c r="AI818" i="14"/>
  <c r="AK818" i="14"/>
  <c r="AL818" i="14"/>
  <c r="AN818" i="14"/>
  <c r="AO818" i="14"/>
  <c r="AQ818" i="14"/>
  <c r="AR818" i="14"/>
  <c r="AH819" i="14"/>
  <c r="AI819" i="14"/>
  <c r="AK819" i="14"/>
  <c r="AL819" i="14"/>
  <c r="AN819" i="14"/>
  <c r="AO819" i="14"/>
  <c r="AQ819" i="14"/>
  <c r="AR819" i="14"/>
  <c r="AH820" i="14"/>
  <c r="AI820" i="14"/>
  <c r="AK820" i="14"/>
  <c r="AL820" i="14"/>
  <c r="AN820" i="14"/>
  <c r="AO820" i="14"/>
  <c r="AQ820" i="14"/>
  <c r="AR820" i="14"/>
  <c r="AH821" i="14"/>
  <c r="AI821" i="14"/>
  <c r="AK821" i="14"/>
  <c r="AL821" i="14"/>
  <c r="AN821" i="14"/>
  <c r="AO821" i="14"/>
  <c r="AQ821" i="14"/>
  <c r="AR821" i="14"/>
  <c r="AH822" i="14"/>
  <c r="AI822" i="14"/>
  <c r="AK822" i="14"/>
  <c r="AL822" i="14"/>
  <c r="AN822" i="14"/>
  <c r="AO822" i="14"/>
  <c r="AQ822" i="14"/>
  <c r="AR822" i="14"/>
  <c r="AH823" i="14"/>
  <c r="AI823" i="14"/>
  <c r="AK823" i="14"/>
  <c r="AL823" i="14"/>
  <c r="AN823" i="14"/>
  <c r="AO823" i="14"/>
  <c r="AQ823" i="14"/>
  <c r="AR823" i="14"/>
  <c r="AH824" i="14"/>
  <c r="AI824" i="14"/>
  <c r="AK824" i="14"/>
  <c r="AL824" i="14"/>
  <c r="AN824" i="14"/>
  <c r="AO824" i="14"/>
  <c r="AQ824" i="14"/>
  <c r="AR824" i="14"/>
  <c r="AH825" i="14"/>
  <c r="AI825" i="14"/>
  <c r="AK825" i="14"/>
  <c r="AL825" i="14"/>
  <c r="AN825" i="14"/>
  <c r="AO825" i="14"/>
  <c r="AQ825" i="14"/>
  <c r="AR825" i="14"/>
  <c r="AH826" i="14"/>
  <c r="AI826" i="14"/>
  <c r="AK826" i="14"/>
  <c r="AL826" i="14"/>
  <c r="AN826" i="14"/>
  <c r="AO826" i="14"/>
  <c r="AQ826" i="14"/>
  <c r="AR826" i="14"/>
  <c r="AH827" i="14"/>
  <c r="AI827" i="14"/>
  <c r="AK827" i="14"/>
  <c r="AL827" i="14"/>
  <c r="AN827" i="14"/>
  <c r="AO827" i="14"/>
  <c r="AQ827" i="14"/>
  <c r="AR827" i="14"/>
  <c r="AH828" i="14"/>
  <c r="AI828" i="14"/>
  <c r="AK828" i="14"/>
  <c r="AL828" i="14"/>
  <c r="AN828" i="14"/>
  <c r="AO828" i="14"/>
  <c r="AQ828" i="14"/>
  <c r="AR828" i="14"/>
  <c r="AH829" i="14"/>
  <c r="AI829" i="14"/>
  <c r="AK829" i="14"/>
  <c r="AL829" i="14"/>
  <c r="AN829" i="14"/>
  <c r="AO829" i="14"/>
  <c r="AQ829" i="14"/>
  <c r="AR829" i="14"/>
  <c r="AH830" i="14"/>
  <c r="AI830" i="14"/>
  <c r="AK830" i="14"/>
  <c r="AL830" i="14"/>
  <c r="AN830" i="14"/>
  <c r="AO830" i="14"/>
  <c r="AQ830" i="14"/>
  <c r="AR830" i="14"/>
  <c r="AH831" i="14"/>
  <c r="AI831" i="14"/>
  <c r="AK831" i="14"/>
  <c r="AL831" i="14"/>
  <c r="AN831" i="14"/>
  <c r="AO831" i="14"/>
  <c r="AQ831" i="14"/>
  <c r="AR831" i="14"/>
  <c r="AH832" i="14"/>
  <c r="AI832" i="14"/>
  <c r="AK832" i="14"/>
  <c r="AL832" i="14"/>
  <c r="AN832" i="14"/>
  <c r="AO832" i="14"/>
  <c r="AQ832" i="14"/>
  <c r="AR832" i="14"/>
  <c r="AH833" i="14"/>
  <c r="AI833" i="14"/>
  <c r="AK833" i="14"/>
  <c r="AL833" i="14"/>
  <c r="AN833" i="14"/>
  <c r="AO833" i="14"/>
  <c r="AQ833" i="14"/>
  <c r="AR833" i="14"/>
  <c r="AH834" i="14"/>
  <c r="AI834" i="14"/>
  <c r="AK834" i="14"/>
  <c r="AL834" i="14"/>
  <c r="AN834" i="14"/>
  <c r="AO834" i="14"/>
  <c r="AQ834" i="14"/>
  <c r="AR834" i="14"/>
  <c r="AH835" i="14"/>
  <c r="AI835" i="14"/>
  <c r="AK835" i="14"/>
  <c r="AL835" i="14"/>
  <c r="AN835" i="14"/>
  <c r="AO835" i="14"/>
  <c r="AQ835" i="14"/>
  <c r="AR835" i="14"/>
  <c r="AH836" i="14"/>
  <c r="AI836" i="14"/>
  <c r="AK836" i="14"/>
  <c r="AL836" i="14"/>
  <c r="AN836" i="14"/>
  <c r="AO836" i="14"/>
  <c r="AQ836" i="14"/>
  <c r="AR836" i="14"/>
  <c r="AH837" i="14"/>
  <c r="AI837" i="14"/>
  <c r="AK837" i="14"/>
  <c r="AL837" i="14"/>
  <c r="AN837" i="14"/>
  <c r="AO837" i="14"/>
  <c r="AQ837" i="14"/>
  <c r="AR837" i="14"/>
  <c r="AH838" i="14"/>
  <c r="AI838" i="14"/>
  <c r="AK838" i="14"/>
  <c r="AL838" i="14"/>
  <c r="AN838" i="14"/>
  <c r="AO838" i="14"/>
  <c r="AQ838" i="14"/>
  <c r="AR838" i="14"/>
  <c r="AH839" i="14"/>
  <c r="AI839" i="14"/>
  <c r="AK839" i="14"/>
  <c r="AL839" i="14"/>
  <c r="AN839" i="14"/>
  <c r="AO839" i="14"/>
  <c r="AQ839" i="14"/>
  <c r="AR839" i="14"/>
  <c r="AH840" i="14"/>
  <c r="AI840" i="14"/>
  <c r="AK840" i="14"/>
  <c r="AL840" i="14"/>
  <c r="AN840" i="14"/>
  <c r="AO840" i="14"/>
  <c r="AQ840" i="14"/>
  <c r="AR840" i="14"/>
  <c r="AH841" i="14"/>
  <c r="AI841" i="14"/>
  <c r="AK841" i="14"/>
  <c r="AL841" i="14"/>
  <c r="AN841" i="14"/>
  <c r="AO841" i="14"/>
  <c r="AQ841" i="14"/>
  <c r="AR841" i="14"/>
  <c r="AH842" i="14"/>
  <c r="AI842" i="14"/>
  <c r="AK842" i="14"/>
  <c r="AL842" i="14"/>
  <c r="AN842" i="14"/>
  <c r="AO842" i="14"/>
  <c r="AQ842" i="14"/>
  <c r="AR842" i="14"/>
  <c r="AH843" i="14"/>
  <c r="AI843" i="14"/>
  <c r="AK843" i="14"/>
  <c r="AL843" i="14"/>
  <c r="AN843" i="14"/>
  <c r="AO843" i="14"/>
  <c r="AQ843" i="14"/>
  <c r="AR843" i="14"/>
  <c r="AH844" i="14"/>
  <c r="AI844" i="14"/>
  <c r="AK844" i="14"/>
  <c r="AL844" i="14"/>
  <c r="AN844" i="14"/>
  <c r="AO844" i="14"/>
  <c r="AQ844" i="14"/>
  <c r="AR844" i="14"/>
  <c r="AH845" i="14"/>
  <c r="AI845" i="14"/>
  <c r="AK845" i="14"/>
  <c r="AL845" i="14"/>
  <c r="AN845" i="14"/>
  <c r="AO845" i="14"/>
  <c r="AQ845" i="14"/>
  <c r="AR845" i="14"/>
  <c r="AH846" i="14"/>
  <c r="AI846" i="14"/>
  <c r="AK846" i="14"/>
  <c r="AL846" i="14"/>
  <c r="AN846" i="14"/>
  <c r="AO846" i="14"/>
  <c r="AQ846" i="14"/>
  <c r="AR846" i="14"/>
  <c r="AH847" i="14"/>
  <c r="AI847" i="14"/>
  <c r="AK847" i="14"/>
  <c r="AL847" i="14"/>
  <c r="AN847" i="14"/>
  <c r="AO847" i="14"/>
  <c r="AQ847" i="14"/>
  <c r="AR847" i="14"/>
  <c r="AH848" i="14"/>
  <c r="AI848" i="14"/>
  <c r="AK848" i="14"/>
  <c r="AL848" i="14"/>
  <c r="AN848" i="14"/>
  <c r="AO848" i="14"/>
  <c r="AQ848" i="14"/>
  <c r="AR848" i="14"/>
  <c r="AH849" i="14"/>
  <c r="AI849" i="14"/>
  <c r="AK849" i="14"/>
  <c r="AL849" i="14"/>
  <c r="AN849" i="14"/>
  <c r="AO849" i="14"/>
  <c r="AQ849" i="14"/>
  <c r="AR849" i="14"/>
  <c r="AH850" i="14"/>
  <c r="AI850" i="14"/>
  <c r="AK850" i="14"/>
  <c r="AL850" i="14"/>
  <c r="AN850" i="14"/>
  <c r="AO850" i="14"/>
  <c r="AQ850" i="14"/>
  <c r="AR850" i="14"/>
  <c r="AH851" i="14"/>
  <c r="AI851" i="14"/>
  <c r="AK851" i="14"/>
  <c r="AL851" i="14"/>
  <c r="AN851" i="14"/>
  <c r="AO851" i="14"/>
  <c r="AQ851" i="14"/>
  <c r="AR851" i="14"/>
  <c r="AH852" i="14"/>
  <c r="AI852" i="14"/>
  <c r="AK852" i="14"/>
  <c r="AL852" i="14"/>
  <c r="AN852" i="14"/>
  <c r="AO852" i="14"/>
  <c r="AQ852" i="14"/>
  <c r="AR852" i="14"/>
  <c r="AH853" i="14"/>
  <c r="AI853" i="14"/>
  <c r="AK853" i="14"/>
  <c r="AL853" i="14"/>
  <c r="AN853" i="14"/>
  <c r="AO853" i="14"/>
  <c r="AQ853" i="14"/>
  <c r="AR853" i="14"/>
  <c r="AH854" i="14"/>
  <c r="AI854" i="14"/>
  <c r="AK854" i="14"/>
  <c r="AL854" i="14"/>
  <c r="AN854" i="14"/>
  <c r="AO854" i="14"/>
  <c r="AQ854" i="14"/>
  <c r="AR854" i="14"/>
  <c r="AH855" i="14"/>
  <c r="AI855" i="14"/>
  <c r="AK855" i="14"/>
  <c r="AL855" i="14"/>
  <c r="AN855" i="14"/>
  <c r="AO855" i="14"/>
  <c r="AQ855" i="14"/>
  <c r="AR855" i="14"/>
  <c r="AH856" i="14"/>
  <c r="AI856" i="14"/>
  <c r="AK856" i="14"/>
  <c r="AL856" i="14"/>
  <c r="AN856" i="14"/>
  <c r="AO856" i="14"/>
  <c r="AQ856" i="14"/>
  <c r="AR856" i="14"/>
  <c r="AH857" i="14"/>
  <c r="AI857" i="14"/>
  <c r="AK857" i="14"/>
  <c r="AL857" i="14"/>
  <c r="AN857" i="14"/>
  <c r="AO857" i="14"/>
  <c r="AQ857" i="14"/>
  <c r="AR857" i="14"/>
  <c r="AH858" i="14"/>
  <c r="AI858" i="14"/>
  <c r="AK858" i="14"/>
  <c r="AL858" i="14"/>
  <c r="AN858" i="14"/>
  <c r="AO858" i="14"/>
  <c r="AQ858" i="14"/>
  <c r="AR858" i="14"/>
  <c r="AH859" i="14"/>
  <c r="AI859" i="14"/>
  <c r="AK859" i="14"/>
  <c r="AL859" i="14"/>
  <c r="AN859" i="14"/>
  <c r="AO859" i="14"/>
  <c r="AQ859" i="14"/>
  <c r="AR859" i="14"/>
  <c r="AZ800" i="14"/>
  <c r="AI800" i="14"/>
  <c r="AH800" i="14"/>
  <c r="AO799" i="14"/>
  <c r="AN799" i="14"/>
  <c r="AL799" i="14"/>
  <c r="AK799" i="14"/>
  <c r="AI799" i="14"/>
  <c r="AH799" i="14"/>
  <c r="O800" i="14"/>
  <c r="P800" i="14"/>
  <c r="Q800" i="14"/>
  <c r="R800" i="14"/>
  <c r="O801" i="14"/>
  <c r="P801" i="14"/>
  <c r="Q801" i="14"/>
  <c r="R801" i="14"/>
  <c r="R860" i="14" s="1"/>
  <c r="O802" i="14"/>
  <c r="P802" i="14"/>
  <c r="Q802" i="14"/>
  <c r="R802" i="14"/>
  <c r="O803" i="14"/>
  <c r="P803" i="14"/>
  <c r="Q803" i="14"/>
  <c r="R803" i="14"/>
  <c r="O804" i="14"/>
  <c r="P804" i="14"/>
  <c r="Q804" i="14"/>
  <c r="R804" i="14"/>
  <c r="O805" i="14"/>
  <c r="P805" i="14"/>
  <c r="Q805" i="14"/>
  <c r="R805" i="14"/>
  <c r="O806" i="14"/>
  <c r="P806" i="14"/>
  <c r="Q806" i="14"/>
  <c r="R806" i="14"/>
  <c r="O807" i="14"/>
  <c r="P807" i="14"/>
  <c r="Q807" i="14"/>
  <c r="R807" i="14"/>
  <c r="O808" i="14"/>
  <c r="P808" i="14"/>
  <c r="Q808" i="14"/>
  <c r="R808" i="14"/>
  <c r="O809" i="14"/>
  <c r="P809" i="14"/>
  <c r="Q809" i="14"/>
  <c r="R809" i="14"/>
  <c r="O810" i="14"/>
  <c r="P810" i="14"/>
  <c r="Q810" i="14"/>
  <c r="R810" i="14"/>
  <c r="O811" i="14"/>
  <c r="P811" i="14"/>
  <c r="Q811" i="14"/>
  <c r="R811" i="14"/>
  <c r="O812" i="14"/>
  <c r="P812" i="14"/>
  <c r="Q812" i="14"/>
  <c r="R812" i="14"/>
  <c r="O813" i="14"/>
  <c r="P813" i="14"/>
  <c r="Q813" i="14"/>
  <c r="R813" i="14"/>
  <c r="O814" i="14"/>
  <c r="P814" i="14"/>
  <c r="Q814" i="14"/>
  <c r="R814" i="14"/>
  <c r="O815" i="14"/>
  <c r="P815" i="14"/>
  <c r="Q815" i="14"/>
  <c r="R815" i="14"/>
  <c r="O816" i="14"/>
  <c r="P816" i="14"/>
  <c r="Q816" i="14"/>
  <c r="R816" i="14"/>
  <c r="O817" i="14"/>
  <c r="P817" i="14"/>
  <c r="Q817" i="14"/>
  <c r="R817" i="14"/>
  <c r="O818" i="14"/>
  <c r="P818" i="14"/>
  <c r="Q818" i="14"/>
  <c r="R818" i="14"/>
  <c r="O819" i="14"/>
  <c r="P819" i="14"/>
  <c r="Q819" i="14"/>
  <c r="R819" i="14"/>
  <c r="O820" i="14"/>
  <c r="P820" i="14"/>
  <c r="Q820" i="14"/>
  <c r="R820" i="14"/>
  <c r="O821" i="14"/>
  <c r="P821" i="14"/>
  <c r="Q821" i="14"/>
  <c r="R821" i="14"/>
  <c r="O822" i="14"/>
  <c r="P822" i="14"/>
  <c r="Q822" i="14"/>
  <c r="R822" i="14"/>
  <c r="O823" i="14"/>
  <c r="P823" i="14"/>
  <c r="Q823" i="14"/>
  <c r="R823" i="14"/>
  <c r="O824" i="14"/>
  <c r="P824" i="14"/>
  <c r="Q824" i="14"/>
  <c r="R824" i="14"/>
  <c r="O825" i="14"/>
  <c r="P825" i="14"/>
  <c r="Q825" i="14"/>
  <c r="R825" i="14"/>
  <c r="O826" i="14"/>
  <c r="P826" i="14"/>
  <c r="Q826" i="14"/>
  <c r="R826" i="14"/>
  <c r="O827" i="14"/>
  <c r="P827" i="14"/>
  <c r="Q827" i="14"/>
  <c r="R827" i="14"/>
  <c r="O828" i="14"/>
  <c r="P828" i="14"/>
  <c r="Q828" i="14"/>
  <c r="R828" i="14"/>
  <c r="O829" i="14"/>
  <c r="P829" i="14"/>
  <c r="Q829" i="14"/>
  <c r="R829" i="14"/>
  <c r="O830" i="14"/>
  <c r="P830" i="14"/>
  <c r="Q830" i="14"/>
  <c r="R830" i="14"/>
  <c r="O831" i="14"/>
  <c r="P831" i="14"/>
  <c r="Q831" i="14"/>
  <c r="R831" i="14"/>
  <c r="O832" i="14"/>
  <c r="P832" i="14"/>
  <c r="Q832" i="14"/>
  <c r="R832" i="14"/>
  <c r="O833" i="14"/>
  <c r="P833" i="14"/>
  <c r="Q833" i="14"/>
  <c r="R833" i="14"/>
  <c r="O834" i="14"/>
  <c r="P834" i="14"/>
  <c r="Q834" i="14"/>
  <c r="R834" i="14"/>
  <c r="O835" i="14"/>
  <c r="P835" i="14"/>
  <c r="Q835" i="14"/>
  <c r="R835" i="14"/>
  <c r="O836" i="14"/>
  <c r="P836" i="14"/>
  <c r="Q836" i="14"/>
  <c r="R836" i="14"/>
  <c r="O837" i="14"/>
  <c r="P837" i="14"/>
  <c r="Q837" i="14"/>
  <c r="R837" i="14"/>
  <c r="O838" i="14"/>
  <c r="P838" i="14"/>
  <c r="Q838" i="14"/>
  <c r="R838" i="14"/>
  <c r="O839" i="14"/>
  <c r="P839" i="14"/>
  <c r="Q839" i="14"/>
  <c r="R839" i="14"/>
  <c r="O840" i="14"/>
  <c r="P840" i="14"/>
  <c r="Q840" i="14"/>
  <c r="R840" i="14"/>
  <c r="O841" i="14"/>
  <c r="P841" i="14"/>
  <c r="Q841" i="14"/>
  <c r="R841" i="14"/>
  <c r="O842" i="14"/>
  <c r="P842" i="14"/>
  <c r="Q842" i="14"/>
  <c r="R842" i="14"/>
  <c r="O843" i="14"/>
  <c r="P843" i="14"/>
  <c r="Q843" i="14"/>
  <c r="R843" i="14"/>
  <c r="O844" i="14"/>
  <c r="P844" i="14"/>
  <c r="Q844" i="14"/>
  <c r="R844" i="14"/>
  <c r="O845" i="14"/>
  <c r="P845" i="14"/>
  <c r="Q845" i="14"/>
  <c r="R845" i="14"/>
  <c r="O846" i="14"/>
  <c r="P846" i="14"/>
  <c r="Q846" i="14"/>
  <c r="R846" i="14"/>
  <c r="O847" i="14"/>
  <c r="P847" i="14"/>
  <c r="Q847" i="14"/>
  <c r="R847" i="14"/>
  <c r="O848" i="14"/>
  <c r="P848" i="14"/>
  <c r="Q848" i="14"/>
  <c r="R848" i="14"/>
  <c r="O849" i="14"/>
  <c r="P849" i="14"/>
  <c r="Q849" i="14"/>
  <c r="R849" i="14"/>
  <c r="O850" i="14"/>
  <c r="P850" i="14"/>
  <c r="Q850" i="14"/>
  <c r="R850" i="14"/>
  <c r="O851" i="14"/>
  <c r="P851" i="14"/>
  <c r="Q851" i="14"/>
  <c r="R851" i="14"/>
  <c r="O852" i="14"/>
  <c r="P852" i="14"/>
  <c r="Q852" i="14"/>
  <c r="R852" i="14"/>
  <c r="O853" i="14"/>
  <c r="P853" i="14"/>
  <c r="Q853" i="14"/>
  <c r="R853" i="14"/>
  <c r="O854" i="14"/>
  <c r="P854" i="14"/>
  <c r="Q854" i="14"/>
  <c r="R854" i="14"/>
  <c r="O855" i="14"/>
  <c r="P855" i="14"/>
  <c r="Q855" i="14"/>
  <c r="R855" i="14"/>
  <c r="O856" i="14"/>
  <c r="P856" i="14"/>
  <c r="Q856" i="14"/>
  <c r="R856" i="14"/>
  <c r="O857" i="14"/>
  <c r="P857" i="14"/>
  <c r="Q857" i="14"/>
  <c r="R857" i="14"/>
  <c r="O858" i="14"/>
  <c r="P858" i="14"/>
  <c r="Q858" i="14"/>
  <c r="R858" i="14"/>
  <c r="O859" i="14"/>
  <c r="P859" i="14"/>
  <c r="Q859" i="14"/>
  <c r="R859" i="14"/>
  <c r="R799" i="14"/>
  <c r="Q799" i="14"/>
  <c r="AW799" i="14" s="1"/>
  <c r="P799" i="14"/>
  <c r="O799" i="14"/>
  <c r="AX799" i="14"/>
  <c r="R821" i="6"/>
  <c r="Q821" i="6"/>
  <c r="AV799" i="14"/>
  <c r="P821" i="6"/>
  <c r="O821" i="6"/>
  <c r="AR800" i="14"/>
  <c r="AQ800" i="14"/>
  <c r="AO800" i="14"/>
  <c r="AN800" i="14"/>
  <c r="AL800" i="14"/>
  <c r="AK800" i="14"/>
  <c r="AR799" i="14"/>
  <c r="AQ799" i="14"/>
  <c r="AG768" i="14"/>
  <c r="B789" i="14"/>
  <c r="B787" i="14"/>
  <c r="B783" i="14"/>
  <c r="B805" i="6"/>
  <c r="AO744" i="14"/>
  <c r="AG743" i="14" s="1"/>
  <c r="AO764" i="14"/>
  <c r="AN764" i="14"/>
  <c r="AM764" i="14"/>
  <c r="AL764" i="14"/>
  <c r="AI764" i="14"/>
  <c r="AI780" i="14" s="1"/>
  <c r="AH764" i="14"/>
  <c r="AI779" i="14"/>
  <c r="AH779" i="14"/>
  <c r="AI778" i="14"/>
  <c r="AH778" i="14"/>
  <c r="AI777" i="14"/>
  <c r="AH777" i="14"/>
  <c r="AI776" i="14"/>
  <c r="AH776" i="14"/>
  <c r="AI775" i="14"/>
  <c r="AH775" i="14"/>
  <c r="AI774" i="14"/>
  <c r="AH774" i="14"/>
  <c r="AI773" i="14"/>
  <c r="AH773" i="14"/>
  <c r="AI772" i="14"/>
  <c r="AH772" i="14"/>
  <c r="AI771" i="14"/>
  <c r="AH771" i="14"/>
  <c r="AI770" i="14"/>
  <c r="AH770" i="14"/>
  <c r="AI769" i="14"/>
  <c r="AH769" i="14"/>
  <c r="AI768" i="14"/>
  <c r="AH768" i="14"/>
  <c r="AI767" i="14"/>
  <c r="AH767" i="14"/>
  <c r="AI766" i="14"/>
  <c r="AH766" i="14"/>
  <c r="AI765" i="14"/>
  <c r="AH765" i="14"/>
  <c r="AG746" i="14"/>
  <c r="AG725" i="14"/>
  <c r="B752" i="14"/>
  <c r="B751" i="14"/>
  <c r="AN743" i="14"/>
  <c r="AM743" i="14"/>
  <c r="AL743" i="14"/>
  <c r="AI743" i="14"/>
  <c r="AH743" i="14"/>
  <c r="AI745" i="14"/>
  <c r="AH745" i="14"/>
  <c r="AI744" i="14"/>
  <c r="AH744" i="14"/>
  <c r="AJ746" i="14"/>
  <c r="AI746" i="14"/>
  <c r="AH746" i="14"/>
  <c r="B734" i="14"/>
  <c r="AG721" i="14"/>
  <c r="AG743" i="6"/>
  <c r="AG739" i="6"/>
  <c r="AI717" i="14"/>
  <c r="AI729" i="14" s="1"/>
  <c r="AH717" i="14"/>
  <c r="AH729" i="14" s="1"/>
  <c r="AG686" i="14"/>
  <c r="AG678" i="14" s="1"/>
  <c r="AG682" i="14"/>
  <c r="AI728" i="14"/>
  <c r="AH728" i="14"/>
  <c r="AI727" i="14"/>
  <c r="AH727" i="14"/>
  <c r="AI726" i="14"/>
  <c r="AH726" i="14"/>
  <c r="AI725" i="14"/>
  <c r="AH725" i="14"/>
  <c r="AI724" i="14"/>
  <c r="AH724" i="14"/>
  <c r="AI723" i="14"/>
  <c r="AH723" i="14"/>
  <c r="AI722" i="14"/>
  <c r="AH722" i="14"/>
  <c r="AI721" i="14"/>
  <c r="AH721" i="14"/>
  <c r="AI720" i="14"/>
  <c r="AH720" i="14"/>
  <c r="AI719" i="14"/>
  <c r="AH719" i="14"/>
  <c r="AI718" i="14"/>
  <c r="AH718" i="14"/>
  <c r="AG571" i="6"/>
  <c r="B707" i="14"/>
  <c r="B705" i="14"/>
  <c r="AN678" i="14"/>
  <c r="AM678" i="14"/>
  <c r="AL678" i="14"/>
  <c r="AK678" i="14"/>
  <c r="AI678" i="14"/>
  <c r="AH678" i="14"/>
  <c r="AH698" i="14" s="1"/>
  <c r="AG662" i="14"/>
  <c r="AG655" i="14" s="1"/>
  <c r="AI697" i="14"/>
  <c r="AH697" i="14"/>
  <c r="AI696" i="14"/>
  <c r="AH696" i="14"/>
  <c r="AI695" i="14"/>
  <c r="AH695" i="14"/>
  <c r="AI694" i="14"/>
  <c r="AH694" i="14"/>
  <c r="AI693" i="14"/>
  <c r="AH693" i="14"/>
  <c r="AI692" i="14"/>
  <c r="AH692" i="14"/>
  <c r="AI691" i="14"/>
  <c r="AH691" i="14"/>
  <c r="AI690" i="14"/>
  <c r="AH690" i="14"/>
  <c r="AI689" i="14"/>
  <c r="AH689" i="14"/>
  <c r="AI688" i="14"/>
  <c r="AH688" i="14"/>
  <c r="AI687" i="14"/>
  <c r="AH687" i="14"/>
  <c r="AI686" i="14"/>
  <c r="AH686" i="14"/>
  <c r="AI685" i="14"/>
  <c r="AH685" i="14"/>
  <c r="AI684" i="14"/>
  <c r="AH684" i="14"/>
  <c r="AI683" i="14"/>
  <c r="AH683" i="14"/>
  <c r="AI682" i="14"/>
  <c r="AH682" i="14"/>
  <c r="AI681" i="14"/>
  <c r="AH681" i="14"/>
  <c r="AI680" i="14"/>
  <c r="AH680" i="14"/>
  <c r="AI679" i="14"/>
  <c r="AH679" i="14"/>
  <c r="AI698" i="14"/>
  <c r="B671" i="14"/>
  <c r="B669" i="14"/>
  <c r="AG659" i="14"/>
  <c r="AG633" i="14"/>
  <c r="AG625" i="14" s="1"/>
  <c r="B644" i="14" s="1"/>
  <c r="AN655" i="14"/>
  <c r="AM655" i="14"/>
  <c r="AL655" i="14"/>
  <c r="AK655" i="14"/>
  <c r="AI655" i="14"/>
  <c r="AI664" i="14" s="1"/>
  <c r="AH655" i="14"/>
  <c r="AI663" i="14"/>
  <c r="AH663" i="14"/>
  <c r="AI662" i="14"/>
  <c r="AH662" i="14"/>
  <c r="AI661" i="14"/>
  <c r="AH661" i="14"/>
  <c r="AI660" i="14"/>
  <c r="AH660" i="14"/>
  <c r="AI659" i="14"/>
  <c r="AH659" i="14"/>
  <c r="AI658" i="14"/>
  <c r="AH658" i="14"/>
  <c r="AI657" i="14"/>
  <c r="AH657" i="14"/>
  <c r="AI656" i="14"/>
  <c r="AH656" i="14"/>
  <c r="B647" i="14"/>
  <c r="B645" i="14"/>
  <c r="AG629" i="14"/>
  <c r="AN549" i="14"/>
  <c r="AG556" i="14" s="1"/>
  <c r="AN625" i="14"/>
  <c r="AM625" i="14"/>
  <c r="AL625" i="14"/>
  <c r="AK625" i="14"/>
  <c r="AI625" i="14"/>
  <c r="AI640" i="14" s="1"/>
  <c r="AH625" i="14"/>
  <c r="AH640" i="14" s="1"/>
  <c r="AI639" i="14"/>
  <c r="AH639" i="14"/>
  <c r="AI638" i="14"/>
  <c r="AH638" i="14"/>
  <c r="AI637" i="14"/>
  <c r="AH637" i="14"/>
  <c r="AI636" i="14"/>
  <c r="AH636" i="14"/>
  <c r="AI635" i="14"/>
  <c r="AH635" i="14"/>
  <c r="AI634" i="14"/>
  <c r="AH634" i="14"/>
  <c r="AI633" i="14"/>
  <c r="AH633" i="14"/>
  <c r="AI632" i="14"/>
  <c r="AH632" i="14"/>
  <c r="AI631" i="14"/>
  <c r="AH631" i="14"/>
  <c r="AI630" i="14"/>
  <c r="AH630" i="14"/>
  <c r="AI629" i="14"/>
  <c r="AH629" i="14"/>
  <c r="AI628" i="14"/>
  <c r="AH628" i="14"/>
  <c r="AI627" i="14"/>
  <c r="AH627" i="14"/>
  <c r="AI626" i="14"/>
  <c r="AH626" i="14"/>
  <c r="B615" i="14"/>
  <c r="AK549" i="14"/>
  <c r="AJ610" i="14"/>
  <c r="B616" i="14" s="1"/>
  <c r="AI610" i="14"/>
  <c r="AH610" i="14"/>
  <c r="AM551" i="14"/>
  <c r="AM552" i="14"/>
  <c r="AM553" i="14"/>
  <c r="AM554" i="14"/>
  <c r="AM555" i="14"/>
  <c r="AM556" i="14"/>
  <c r="AM557" i="14"/>
  <c r="AM558" i="14"/>
  <c r="AM559" i="14"/>
  <c r="AM560" i="14"/>
  <c r="AM561" i="14"/>
  <c r="AM562" i="14"/>
  <c r="AM563" i="14"/>
  <c r="AM564" i="14"/>
  <c r="AM565" i="14"/>
  <c r="AM566" i="14"/>
  <c r="AM567" i="14"/>
  <c r="AM568" i="14"/>
  <c r="AM569" i="14"/>
  <c r="AM570" i="14"/>
  <c r="AM571" i="14"/>
  <c r="AM572" i="14"/>
  <c r="AM573" i="14"/>
  <c r="AM574" i="14"/>
  <c r="AM575" i="14"/>
  <c r="AM576" i="14"/>
  <c r="AM577" i="14"/>
  <c r="AM578" i="14"/>
  <c r="AM579" i="14"/>
  <c r="AM580" i="14"/>
  <c r="AM581" i="14"/>
  <c r="AM582" i="14"/>
  <c r="AM583" i="14"/>
  <c r="AM584" i="14"/>
  <c r="AM585" i="14"/>
  <c r="AM586" i="14"/>
  <c r="AM587" i="14"/>
  <c r="AM588" i="14"/>
  <c r="AM589" i="14"/>
  <c r="AM590" i="14"/>
  <c r="AM591" i="14"/>
  <c r="AM592" i="14"/>
  <c r="AM593" i="14"/>
  <c r="AM594" i="14"/>
  <c r="AM595" i="14"/>
  <c r="AM596" i="14"/>
  <c r="AM597" i="14"/>
  <c r="AM598" i="14"/>
  <c r="AM599" i="14"/>
  <c r="AM600" i="14"/>
  <c r="AM601" i="14"/>
  <c r="AM602" i="14"/>
  <c r="AM603" i="14"/>
  <c r="AM604" i="14"/>
  <c r="AM605" i="14"/>
  <c r="AM606" i="14"/>
  <c r="AM607" i="14"/>
  <c r="AM608" i="14"/>
  <c r="AM609" i="14"/>
  <c r="AL550" i="14"/>
  <c r="AL551" i="14"/>
  <c r="AL552" i="14"/>
  <c r="AL553" i="14"/>
  <c r="AL554" i="14"/>
  <c r="AL555" i="14"/>
  <c r="AL556" i="14"/>
  <c r="AL557" i="14"/>
  <c r="AL558" i="14"/>
  <c r="AL559" i="14"/>
  <c r="AL560" i="14"/>
  <c r="AL561" i="14"/>
  <c r="AL562" i="14"/>
  <c r="AL563" i="14"/>
  <c r="AL564" i="14"/>
  <c r="AL565" i="14"/>
  <c r="AL566" i="14"/>
  <c r="AL567" i="14"/>
  <c r="AL568" i="14"/>
  <c r="AL569" i="14"/>
  <c r="AL570" i="14"/>
  <c r="AL571" i="14"/>
  <c r="AL572" i="14"/>
  <c r="AL573" i="14"/>
  <c r="AL574" i="14"/>
  <c r="AL575" i="14"/>
  <c r="AL576" i="14"/>
  <c r="AL577" i="14"/>
  <c r="AL578" i="14"/>
  <c r="AL579" i="14"/>
  <c r="AL580" i="14"/>
  <c r="AL581" i="14"/>
  <c r="AL582" i="14"/>
  <c r="AL583" i="14"/>
  <c r="AL584" i="14"/>
  <c r="AL585" i="14"/>
  <c r="AL586" i="14"/>
  <c r="AL587" i="14"/>
  <c r="AL588" i="14"/>
  <c r="AL589" i="14"/>
  <c r="AL590" i="14"/>
  <c r="AL591" i="14"/>
  <c r="AL592" i="14"/>
  <c r="AL593" i="14"/>
  <c r="AL594" i="14"/>
  <c r="AL595" i="14"/>
  <c r="AL596" i="14"/>
  <c r="AL597" i="14"/>
  <c r="AL598" i="14"/>
  <c r="AL599" i="14"/>
  <c r="AL600" i="14"/>
  <c r="AL601" i="14"/>
  <c r="AL602" i="14"/>
  <c r="AL603" i="14"/>
  <c r="AL604" i="14"/>
  <c r="AL605" i="14"/>
  <c r="AL606" i="14"/>
  <c r="AL607" i="14"/>
  <c r="AL608" i="14"/>
  <c r="AL609" i="14"/>
  <c r="AK550" i="14"/>
  <c r="AK551" i="14"/>
  <c r="AK552" i="14"/>
  <c r="AK553" i="14"/>
  <c r="AK554" i="14"/>
  <c r="AK555" i="14"/>
  <c r="AK556" i="14"/>
  <c r="AK557" i="14"/>
  <c r="AK558" i="14"/>
  <c r="AK559" i="14"/>
  <c r="AK560" i="14"/>
  <c r="AK561" i="14"/>
  <c r="AK562" i="14"/>
  <c r="AK563" i="14"/>
  <c r="AK564" i="14"/>
  <c r="AK565" i="14"/>
  <c r="AK566" i="14"/>
  <c r="AK567" i="14"/>
  <c r="AK568" i="14"/>
  <c r="AK569" i="14"/>
  <c r="AK570" i="14"/>
  <c r="AK571" i="14"/>
  <c r="AK572" i="14"/>
  <c r="AK573" i="14"/>
  <c r="AK574" i="14"/>
  <c r="AK575" i="14"/>
  <c r="AK576" i="14"/>
  <c r="AK577" i="14"/>
  <c r="AK578" i="14"/>
  <c r="AK579" i="14"/>
  <c r="AK580" i="14"/>
  <c r="AK581" i="14"/>
  <c r="AK582" i="14"/>
  <c r="AK583" i="14"/>
  <c r="AK584" i="14"/>
  <c r="AK585" i="14"/>
  <c r="AK586" i="14"/>
  <c r="AK587" i="14"/>
  <c r="AK588" i="14"/>
  <c r="AK589" i="14"/>
  <c r="AK590" i="14"/>
  <c r="AK591" i="14"/>
  <c r="AK592" i="14"/>
  <c r="AK593" i="14"/>
  <c r="AK594" i="14"/>
  <c r="AK595" i="14"/>
  <c r="AK596" i="14"/>
  <c r="AK597" i="14"/>
  <c r="AK598" i="14"/>
  <c r="AK599" i="14"/>
  <c r="AK600" i="14"/>
  <c r="AK601" i="14"/>
  <c r="AK602" i="14"/>
  <c r="AK603" i="14"/>
  <c r="AK604" i="14"/>
  <c r="AK605" i="14"/>
  <c r="AK606" i="14"/>
  <c r="AK607" i="14"/>
  <c r="AK608" i="14"/>
  <c r="AK609" i="14"/>
  <c r="AH550" i="14"/>
  <c r="AI550" i="14"/>
  <c r="AH551" i="14"/>
  <c r="AI551" i="14"/>
  <c r="AH552" i="14"/>
  <c r="AI552" i="14"/>
  <c r="AH553" i="14"/>
  <c r="AI553" i="14"/>
  <c r="AH554" i="14"/>
  <c r="AI554" i="14"/>
  <c r="AH555" i="14"/>
  <c r="AI555" i="14"/>
  <c r="AH556" i="14"/>
  <c r="AI556" i="14"/>
  <c r="AH557" i="14"/>
  <c r="AI557" i="14"/>
  <c r="AH558" i="14"/>
  <c r="AI558" i="14"/>
  <c r="AH559" i="14"/>
  <c r="AI559" i="14"/>
  <c r="AH560" i="14"/>
  <c r="AI560" i="14"/>
  <c r="AH561" i="14"/>
  <c r="AI561" i="14"/>
  <c r="AH562" i="14"/>
  <c r="AI562" i="14"/>
  <c r="AH563" i="14"/>
  <c r="AI563" i="14"/>
  <c r="AH564" i="14"/>
  <c r="AI564" i="14"/>
  <c r="AH565" i="14"/>
  <c r="AI565" i="14"/>
  <c r="AH566" i="14"/>
  <c r="AI566" i="14"/>
  <c r="AH567" i="14"/>
  <c r="AI567" i="14"/>
  <c r="AH568" i="14"/>
  <c r="AI568" i="14"/>
  <c r="AH569" i="14"/>
  <c r="AI569" i="14"/>
  <c r="AH570" i="14"/>
  <c r="AI570" i="14"/>
  <c r="AH571" i="14"/>
  <c r="AI571" i="14"/>
  <c r="AH572" i="14"/>
  <c r="AI572" i="14"/>
  <c r="AH573" i="14"/>
  <c r="AI573" i="14"/>
  <c r="AH574" i="14"/>
  <c r="AI574" i="14"/>
  <c r="AH575" i="14"/>
  <c r="AI575" i="14"/>
  <c r="AH576" i="14"/>
  <c r="AI576" i="14"/>
  <c r="AH577" i="14"/>
  <c r="AI577" i="14"/>
  <c r="AH578" i="14"/>
  <c r="AI578" i="14"/>
  <c r="AH579" i="14"/>
  <c r="AI579" i="14"/>
  <c r="AH580" i="14"/>
  <c r="AI580" i="14"/>
  <c r="AH581" i="14"/>
  <c r="AI581" i="14"/>
  <c r="AH582" i="14"/>
  <c r="AI582" i="14"/>
  <c r="AH583" i="14"/>
  <c r="AI583" i="14"/>
  <c r="AH584" i="14"/>
  <c r="AI584" i="14"/>
  <c r="AH585" i="14"/>
  <c r="AI585" i="14"/>
  <c r="AH586" i="14"/>
  <c r="AI586" i="14"/>
  <c r="AH587" i="14"/>
  <c r="AI587" i="14"/>
  <c r="AH588" i="14"/>
  <c r="AI588" i="14"/>
  <c r="AH589" i="14"/>
  <c r="AI589" i="14"/>
  <c r="AH590" i="14"/>
  <c r="AI590" i="14"/>
  <c r="AH591" i="14"/>
  <c r="AI591" i="14"/>
  <c r="AH592" i="14"/>
  <c r="AI592" i="14"/>
  <c r="AH593" i="14"/>
  <c r="AI593" i="14"/>
  <c r="AH594" i="14"/>
  <c r="AI594" i="14"/>
  <c r="AH595" i="14"/>
  <c r="AI595" i="14"/>
  <c r="AH596" i="14"/>
  <c r="AI596" i="14"/>
  <c r="AH597" i="14"/>
  <c r="AI597" i="14"/>
  <c r="AH598" i="14"/>
  <c r="AI598" i="14"/>
  <c r="AH599" i="14"/>
  <c r="AI599" i="14"/>
  <c r="AH600" i="14"/>
  <c r="AI600" i="14"/>
  <c r="AH601" i="14"/>
  <c r="AI601" i="14"/>
  <c r="AH602" i="14"/>
  <c r="AI602" i="14"/>
  <c r="AH603" i="14"/>
  <c r="AI603" i="14"/>
  <c r="AH604" i="14"/>
  <c r="AI604" i="14"/>
  <c r="AH605" i="14"/>
  <c r="AI605" i="14"/>
  <c r="AH606" i="14"/>
  <c r="AI606" i="14"/>
  <c r="AH607" i="14"/>
  <c r="AI607" i="14"/>
  <c r="AH608" i="14"/>
  <c r="AI608" i="14"/>
  <c r="AH609" i="14"/>
  <c r="AI609" i="14"/>
  <c r="AG517" i="14"/>
  <c r="AG513" i="14" s="1"/>
  <c r="AL549" i="14"/>
  <c r="AI549" i="14"/>
  <c r="AH549" i="14"/>
  <c r="AK571" i="6"/>
  <c r="AK572" i="6"/>
  <c r="B528" i="14"/>
  <c r="B534" i="14"/>
  <c r="B533" i="14"/>
  <c r="B532" i="14"/>
  <c r="AK511" i="14"/>
  <c r="AJ525" i="14"/>
  <c r="AL525" i="14"/>
  <c r="AL524" i="14"/>
  <c r="AJ524" i="14"/>
  <c r="AJ523" i="14"/>
  <c r="AL523" i="14"/>
  <c r="AL511" i="14"/>
  <c r="AL512" i="14"/>
  <c r="AL513" i="14"/>
  <c r="AL514" i="14"/>
  <c r="AL515" i="14"/>
  <c r="AL516" i="14"/>
  <c r="AL517" i="14"/>
  <c r="AL518" i="14"/>
  <c r="AL519" i="14"/>
  <c r="AL520" i="14"/>
  <c r="AL521" i="14"/>
  <c r="AL522" i="14"/>
  <c r="AL510" i="14"/>
  <c r="AJ511" i="14"/>
  <c r="AJ512" i="14"/>
  <c r="AJ513" i="14"/>
  <c r="AJ514" i="14"/>
  <c r="AJ515" i="14"/>
  <c r="AJ516" i="14"/>
  <c r="AJ517" i="14"/>
  <c r="AJ518" i="14"/>
  <c r="AJ519" i="14"/>
  <c r="AJ520" i="14"/>
  <c r="AJ521" i="14"/>
  <c r="AJ522" i="14"/>
  <c r="AJ510" i="14"/>
  <c r="AH511" i="14"/>
  <c r="AI486" i="14"/>
  <c r="AR478" i="14" s="1"/>
  <c r="AG511" i="14"/>
  <c r="AG520" i="6"/>
  <c r="AJ520" i="6"/>
  <c r="AR440" i="14"/>
  <c r="AO440" i="14" s="1"/>
  <c r="B498" i="14"/>
  <c r="B494" i="14"/>
  <c r="B492" i="14"/>
  <c r="AI482" i="14"/>
  <c r="AI478" i="14"/>
  <c r="AQ478" i="14"/>
  <c r="AP478" i="14"/>
  <c r="AO482" i="14"/>
  <c r="AO479" i="14"/>
  <c r="AO480" i="14"/>
  <c r="AO481" i="14"/>
  <c r="AO483" i="14"/>
  <c r="AO478" i="14"/>
  <c r="AM478" i="14"/>
  <c r="AL483" i="14"/>
  <c r="AL479" i="14"/>
  <c r="AL480" i="14"/>
  <c r="AL481" i="14"/>
  <c r="AL482" i="14"/>
  <c r="AL478" i="14"/>
  <c r="AJ478" i="14"/>
  <c r="AI482" i="6"/>
  <c r="AH490" i="14"/>
  <c r="AH478" i="14"/>
  <c r="AH489" i="14"/>
  <c r="AH488" i="14"/>
  <c r="AH487" i="14"/>
  <c r="AH486" i="14"/>
  <c r="AH485" i="14"/>
  <c r="AH484" i="14"/>
  <c r="AH483" i="14"/>
  <c r="AH482" i="14"/>
  <c r="AH481" i="14"/>
  <c r="AH480" i="14"/>
  <c r="AH479" i="14"/>
  <c r="B460" i="14"/>
  <c r="B445" i="14"/>
  <c r="AQ440" i="14"/>
  <c r="AP440" i="14"/>
  <c r="AK440" i="14"/>
  <c r="AJ440" i="14"/>
  <c r="AI455" i="14"/>
  <c r="AH455" i="14"/>
  <c r="AI440" i="14"/>
  <c r="AH440" i="14"/>
  <c r="AG455" i="14"/>
  <c r="AL439" i="6"/>
  <c r="AG440" i="14"/>
  <c r="DR218" i="14"/>
  <c r="AK168" i="14"/>
  <c r="CZ218" i="14"/>
  <c r="AZ219" i="14"/>
  <c r="AX229" i="14"/>
  <c r="AX228" i="14"/>
  <c r="AX227" i="14"/>
  <c r="AX226" i="14"/>
  <c r="AX225" i="14"/>
  <c r="AX224" i="14"/>
  <c r="AX223" i="14"/>
  <c r="AX222" i="14"/>
  <c r="AX221" i="14"/>
  <c r="AX220" i="14"/>
  <c r="AX219" i="14"/>
  <c r="AX218" i="14"/>
  <c r="AI218" i="14"/>
  <c r="BA217" i="6"/>
  <c r="DR217" i="6"/>
  <c r="AX216" i="6"/>
  <c r="DR218" i="6"/>
  <c r="DR219" i="6"/>
  <c r="DR220" i="6"/>
  <c r="DR221" i="6"/>
  <c r="DR222" i="6"/>
  <c r="DR223" i="6"/>
  <c r="DR224" i="6"/>
  <c r="DR225" i="6"/>
  <c r="DR226" i="6"/>
  <c r="DR227" i="6"/>
  <c r="DR228" i="6"/>
  <c r="DR229" i="6"/>
  <c r="DR230" i="6"/>
  <c r="DR231" i="6"/>
  <c r="DR232" i="6"/>
  <c r="DR233" i="6"/>
  <c r="DR234" i="6"/>
  <c r="DR235" i="6"/>
  <c r="DR236" i="6"/>
  <c r="DR237" i="6"/>
  <c r="DR238" i="6"/>
  <c r="DR239" i="6"/>
  <c r="DR240" i="6"/>
  <c r="DR241" i="6"/>
  <c r="DR242" i="6"/>
  <c r="DR243" i="6"/>
  <c r="DR244" i="6"/>
  <c r="DR245" i="6"/>
  <c r="DR246" i="6"/>
  <c r="DR247" i="6"/>
  <c r="DR248" i="6"/>
  <c r="DR249" i="6"/>
  <c r="DR250" i="6"/>
  <c r="DR251" i="6"/>
  <c r="DR252" i="6"/>
  <c r="DR253" i="6"/>
  <c r="DR254" i="6"/>
  <c r="DR255" i="6"/>
  <c r="DR256" i="6"/>
  <c r="DR257" i="6"/>
  <c r="DR258" i="6"/>
  <c r="DR259" i="6"/>
  <c r="DR260" i="6"/>
  <c r="DR261" i="6"/>
  <c r="DR262" i="6"/>
  <c r="DR263" i="6"/>
  <c r="DR264" i="6"/>
  <c r="DR265" i="6"/>
  <c r="DR266" i="6"/>
  <c r="DR267" i="6"/>
  <c r="DR268" i="6"/>
  <c r="DR269" i="6"/>
  <c r="DR270" i="6"/>
  <c r="DR271" i="6"/>
  <c r="DR272" i="6"/>
  <c r="DR273" i="6"/>
  <c r="DR274" i="6"/>
  <c r="DR275" i="6"/>
  <c r="DR276" i="6"/>
  <c r="DR277" i="14"/>
  <c r="DR219" i="14"/>
  <c r="DR220" i="14"/>
  <c r="DR221" i="14"/>
  <c r="DR222" i="14"/>
  <c r="DR223" i="14"/>
  <c r="DR224" i="14"/>
  <c r="DR225" i="14"/>
  <c r="DR226" i="14"/>
  <c r="DR227" i="14"/>
  <c r="DR228" i="14"/>
  <c r="DR229" i="14"/>
  <c r="DR230" i="14"/>
  <c r="DR231" i="14"/>
  <c r="DR232" i="14"/>
  <c r="DR233" i="14"/>
  <c r="DR234" i="14"/>
  <c r="DR235" i="14"/>
  <c r="DR236" i="14"/>
  <c r="DR237" i="14"/>
  <c r="DR238" i="14"/>
  <c r="DR239" i="14"/>
  <c r="DR240" i="14"/>
  <c r="DR241" i="14"/>
  <c r="DR242" i="14"/>
  <c r="DR243" i="14"/>
  <c r="DR244" i="14"/>
  <c r="DR245" i="14"/>
  <c r="DR246" i="14"/>
  <c r="DR247" i="14"/>
  <c r="DR248" i="14"/>
  <c r="DR249" i="14"/>
  <c r="DR250" i="14"/>
  <c r="DR251" i="14"/>
  <c r="DR252" i="14"/>
  <c r="DR253" i="14"/>
  <c r="DR254" i="14"/>
  <c r="DR255" i="14"/>
  <c r="DR256" i="14"/>
  <c r="DR257" i="14"/>
  <c r="DR258" i="14"/>
  <c r="DR259" i="14"/>
  <c r="DR260" i="14"/>
  <c r="DR261" i="14"/>
  <c r="DR262" i="14"/>
  <c r="DR263" i="14"/>
  <c r="DR264" i="14"/>
  <c r="DR265" i="14"/>
  <c r="DR266" i="14"/>
  <c r="DR267" i="14"/>
  <c r="DR268" i="14"/>
  <c r="DR269" i="14"/>
  <c r="DR270" i="14"/>
  <c r="DR271" i="14"/>
  <c r="DR272" i="14"/>
  <c r="DR273" i="14"/>
  <c r="DR274" i="14"/>
  <c r="DR275" i="14"/>
  <c r="DR276" i="14"/>
  <c r="BM218" i="14"/>
  <c r="BK218" i="14"/>
  <c r="BJ218" i="14"/>
  <c r="BI218" i="14"/>
  <c r="BH218" i="14"/>
  <c r="BG218" i="14"/>
  <c r="BF218" i="14"/>
  <c r="BE218" i="14"/>
  <c r="BD218" i="14"/>
  <c r="BC218" i="14"/>
  <c r="BB218" i="14"/>
  <c r="BA218" i="14"/>
  <c r="AZ218" i="14"/>
  <c r="AI220" i="6"/>
  <c r="AX227" i="6"/>
  <c r="AX226" i="6"/>
  <c r="AX225" i="6"/>
  <c r="AX224" i="6"/>
  <c r="AX223" i="6"/>
  <c r="AX222" i="6"/>
  <c r="AI219" i="14"/>
  <c r="CZ278" i="14"/>
  <c r="CX278" i="14"/>
  <c r="CW278" i="14"/>
  <c r="CV278" i="14"/>
  <c r="CU278" i="14"/>
  <c r="CT278" i="14"/>
  <c r="CS278" i="14"/>
  <c r="CR278" i="14"/>
  <c r="CQ278" i="14"/>
  <c r="CP278" i="14"/>
  <c r="CO278" i="14"/>
  <c r="CN278" i="14"/>
  <c r="CM278" i="14"/>
  <c r="CK278" i="14"/>
  <c r="CJ278" i="14"/>
  <c r="CI278" i="14"/>
  <c r="CH278" i="14"/>
  <c r="CG278" i="14"/>
  <c r="CF278" i="14"/>
  <c r="CE278" i="14"/>
  <c r="CD278" i="14"/>
  <c r="CC278" i="14"/>
  <c r="CB278" i="14"/>
  <c r="CA278" i="14"/>
  <c r="BZ278" i="14"/>
  <c r="BX278" i="14"/>
  <c r="BW278" i="14"/>
  <c r="BV278" i="14"/>
  <c r="BU278" i="14"/>
  <c r="BT278" i="14"/>
  <c r="BS278" i="14"/>
  <c r="BR278" i="14"/>
  <c r="BQ278" i="14"/>
  <c r="BP278" i="14"/>
  <c r="BO278" i="14"/>
  <c r="BN278" i="14"/>
  <c r="BM278" i="14"/>
  <c r="BK278" i="14"/>
  <c r="BJ278" i="14"/>
  <c r="BI278" i="14"/>
  <c r="BH278" i="14"/>
  <c r="BG278" i="14"/>
  <c r="BF278" i="14"/>
  <c r="BE278" i="14"/>
  <c r="BD278" i="14"/>
  <c r="BC278" i="14"/>
  <c r="BB278" i="14"/>
  <c r="BA278" i="14"/>
  <c r="AZ278" i="14"/>
  <c r="AI278" i="14"/>
  <c r="AH278" i="14"/>
  <c r="CZ277" i="14"/>
  <c r="CX277" i="14"/>
  <c r="CW277" i="14"/>
  <c r="CV277" i="14"/>
  <c r="CU277" i="14"/>
  <c r="CT277" i="14"/>
  <c r="CS277" i="14"/>
  <c r="CR277" i="14"/>
  <c r="CQ277" i="14"/>
  <c r="CP277" i="14"/>
  <c r="CO277" i="14"/>
  <c r="CN277" i="14"/>
  <c r="CM277" i="14"/>
  <c r="CK277" i="14"/>
  <c r="CJ277" i="14"/>
  <c r="CI277" i="14"/>
  <c r="CH277" i="14"/>
  <c r="CG277" i="14"/>
  <c r="CF277" i="14"/>
  <c r="CE277" i="14"/>
  <c r="CD277" i="14"/>
  <c r="CC277" i="14"/>
  <c r="CB277" i="14"/>
  <c r="CA277" i="14"/>
  <c r="BZ277" i="14"/>
  <c r="BX277" i="14"/>
  <c r="BW277" i="14"/>
  <c r="BV277" i="14"/>
  <c r="BU277" i="14"/>
  <c r="BT277" i="14"/>
  <c r="BS277" i="14"/>
  <c r="BR277" i="14"/>
  <c r="BQ277" i="14"/>
  <c r="BP277" i="14"/>
  <c r="BO277" i="14"/>
  <c r="BN277" i="14"/>
  <c r="BM277" i="14"/>
  <c r="BK277" i="14"/>
  <c r="BJ277" i="14"/>
  <c r="BI277" i="14"/>
  <c r="BH277" i="14"/>
  <c r="BG277" i="14"/>
  <c r="BF277" i="14"/>
  <c r="BE277" i="14"/>
  <c r="BD277" i="14"/>
  <c r="BC277" i="14"/>
  <c r="BB277" i="14"/>
  <c r="BA277" i="14"/>
  <c r="AZ277" i="14"/>
  <c r="AI277" i="14"/>
  <c r="AH277" i="14"/>
  <c r="CZ276" i="14"/>
  <c r="CX276" i="14"/>
  <c r="CW276" i="14"/>
  <c r="CV276" i="14"/>
  <c r="CU276" i="14"/>
  <c r="CT276" i="14"/>
  <c r="CS276" i="14"/>
  <c r="CR276" i="14"/>
  <c r="CQ276" i="14"/>
  <c r="CP276" i="14"/>
  <c r="CO276" i="14"/>
  <c r="CN276" i="14"/>
  <c r="CM276" i="14"/>
  <c r="CK276" i="14"/>
  <c r="CJ276" i="14"/>
  <c r="CI276" i="14"/>
  <c r="CH276" i="14"/>
  <c r="CG276" i="14"/>
  <c r="CF276" i="14"/>
  <c r="CE276" i="14"/>
  <c r="CD276" i="14"/>
  <c r="CC276" i="14"/>
  <c r="CB276" i="14"/>
  <c r="CA276" i="14"/>
  <c r="BZ276" i="14"/>
  <c r="BX276" i="14"/>
  <c r="BW276" i="14"/>
  <c r="BV276" i="14"/>
  <c r="BU276" i="14"/>
  <c r="BT276" i="14"/>
  <c r="BS276" i="14"/>
  <c r="BR276" i="14"/>
  <c r="BQ276" i="14"/>
  <c r="BP276" i="14"/>
  <c r="BO276" i="14"/>
  <c r="BN276" i="14"/>
  <c r="BM276" i="14"/>
  <c r="BK276" i="14"/>
  <c r="BJ276" i="14"/>
  <c r="BI276" i="14"/>
  <c r="BH276" i="14"/>
  <c r="BG276" i="14"/>
  <c r="BF276" i="14"/>
  <c r="BE276" i="14"/>
  <c r="BD276" i="14"/>
  <c r="BC276" i="14"/>
  <c r="BB276" i="14"/>
  <c r="BA276" i="14"/>
  <c r="AZ276" i="14"/>
  <c r="AI276" i="14"/>
  <c r="AH276" i="14"/>
  <c r="CZ275" i="14"/>
  <c r="CX275" i="14"/>
  <c r="CW275" i="14"/>
  <c r="CV275" i="14"/>
  <c r="CU275" i="14"/>
  <c r="CT275" i="14"/>
  <c r="CS275" i="14"/>
  <c r="CR275" i="14"/>
  <c r="CQ275" i="14"/>
  <c r="CP275" i="14"/>
  <c r="CO275" i="14"/>
  <c r="CN275" i="14"/>
  <c r="CM275" i="14"/>
  <c r="CK275" i="14"/>
  <c r="CJ275" i="14"/>
  <c r="CI275" i="14"/>
  <c r="CH275" i="14"/>
  <c r="CG275" i="14"/>
  <c r="CF275" i="14"/>
  <c r="CE275" i="14"/>
  <c r="CD275" i="14"/>
  <c r="CC275" i="14"/>
  <c r="CB275" i="14"/>
  <c r="CA275" i="14"/>
  <c r="BZ275" i="14"/>
  <c r="BX275" i="14"/>
  <c r="BW275" i="14"/>
  <c r="BV275" i="14"/>
  <c r="BU275" i="14"/>
  <c r="BT275" i="14"/>
  <c r="BS275" i="14"/>
  <c r="BR275" i="14"/>
  <c r="BQ275" i="14"/>
  <c r="BP275" i="14"/>
  <c r="BO275" i="14"/>
  <c r="BN275" i="14"/>
  <c r="BM275" i="14"/>
  <c r="BK275" i="14"/>
  <c r="BJ275" i="14"/>
  <c r="BI275" i="14"/>
  <c r="BH275" i="14"/>
  <c r="BG275" i="14"/>
  <c r="BF275" i="14"/>
  <c r="BE275" i="14"/>
  <c r="BD275" i="14"/>
  <c r="BC275" i="14"/>
  <c r="BB275" i="14"/>
  <c r="BA275" i="14"/>
  <c r="AZ275" i="14"/>
  <c r="AI275" i="14"/>
  <c r="AH275" i="14"/>
  <c r="CZ274" i="14"/>
  <c r="CX274" i="14"/>
  <c r="CW274" i="14"/>
  <c r="CV274" i="14"/>
  <c r="CU274" i="14"/>
  <c r="CT274" i="14"/>
  <c r="CS274" i="14"/>
  <c r="CR274" i="14"/>
  <c r="CQ274" i="14"/>
  <c r="CP274" i="14"/>
  <c r="CO274" i="14"/>
  <c r="CN274" i="14"/>
  <c r="CM274" i="14"/>
  <c r="CK274" i="14"/>
  <c r="CJ274" i="14"/>
  <c r="CI274" i="14"/>
  <c r="CH274" i="14"/>
  <c r="CG274" i="14"/>
  <c r="CF274" i="14"/>
  <c r="CE274" i="14"/>
  <c r="CD274" i="14"/>
  <c r="CC274" i="14"/>
  <c r="CB274" i="14"/>
  <c r="CA274" i="14"/>
  <c r="BZ274" i="14"/>
  <c r="BX274" i="14"/>
  <c r="BW274" i="14"/>
  <c r="BV274" i="14"/>
  <c r="BU274" i="14"/>
  <c r="BT274" i="14"/>
  <c r="BS274" i="14"/>
  <c r="BR274" i="14"/>
  <c r="BQ274" i="14"/>
  <c r="BP274" i="14"/>
  <c r="BO274" i="14"/>
  <c r="BN274" i="14"/>
  <c r="BM274" i="14"/>
  <c r="BK274" i="14"/>
  <c r="BJ274" i="14"/>
  <c r="BI274" i="14"/>
  <c r="BH274" i="14"/>
  <c r="BG274" i="14"/>
  <c r="BF274" i="14"/>
  <c r="BE274" i="14"/>
  <c r="BD274" i="14"/>
  <c r="BC274" i="14"/>
  <c r="BB274" i="14"/>
  <c r="BA274" i="14"/>
  <c r="AZ274" i="14"/>
  <c r="AI274" i="14"/>
  <c r="AH274" i="14"/>
  <c r="CZ273" i="14"/>
  <c r="CX273" i="14"/>
  <c r="CW273" i="14"/>
  <c r="CV273" i="14"/>
  <c r="CU273" i="14"/>
  <c r="CT273" i="14"/>
  <c r="CS273" i="14"/>
  <c r="CR273" i="14"/>
  <c r="CQ273" i="14"/>
  <c r="CP273" i="14"/>
  <c r="CO273" i="14"/>
  <c r="CN273" i="14"/>
  <c r="CM273" i="14"/>
  <c r="CK273" i="14"/>
  <c r="CJ273" i="14"/>
  <c r="CI273" i="14"/>
  <c r="CH273" i="14"/>
  <c r="CG273" i="14"/>
  <c r="CF273" i="14"/>
  <c r="CE273" i="14"/>
  <c r="CD273" i="14"/>
  <c r="CC273" i="14"/>
  <c r="CB273" i="14"/>
  <c r="CA273" i="14"/>
  <c r="BZ273" i="14"/>
  <c r="BX273" i="14"/>
  <c r="BW273" i="14"/>
  <c r="BV273" i="14"/>
  <c r="BU273" i="14"/>
  <c r="BT273" i="14"/>
  <c r="BS273" i="14"/>
  <c r="BR273" i="14"/>
  <c r="BQ273" i="14"/>
  <c r="BP273" i="14"/>
  <c r="BO273" i="14"/>
  <c r="BN273" i="14"/>
  <c r="BM273" i="14"/>
  <c r="BK273" i="14"/>
  <c r="BJ273" i="14"/>
  <c r="BI273" i="14"/>
  <c r="BH273" i="14"/>
  <c r="BG273" i="14"/>
  <c r="BF273" i="14"/>
  <c r="BE273" i="14"/>
  <c r="BD273" i="14"/>
  <c r="BC273" i="14"/>
  <c r="BB273" i="14"/>
  <c r="BA273" i="14"/>
  <c r="AZ273" i="14"/>
  <c r="AI273" i="14"/>
  <c r="AH273" i="14"/>
  <c r="CZ272" i="14"/>
  <c r="CX272" i="14"/>
  <c r="CW272" i="14"/>
  <c r="CV272" i="14"/>
  <c r="CU272" i="14"/>
  <c r="CT272" i="14"/>
  <c r="CS272" i="14"/>
  <c r="CR272" i="14"/>
  <c r="CQ272" i="14"/>
  <c r="CP272" i="14"/>
  <c r="CO272" i="14"/>
  <c r="CN272" i="14"/>
  <c r="CM272" i="14"/>
  <c r="CK272" i="14"/>
  <c r="CJ272" i="14"/>
  <c r="CI272" i="14"/>
  <c r="CH272" i="14"/>
  <c r="CG272" i="14"/>
  <c r="CF272" i="14"/>
  <c r="CE272" i="14"/>
  <c r="CD272" i="14"/>
  <c r="CC272" i="14"/>
  <c r="CB272" i="14"/>
  <c r="CA272" i="14"/>
  <c r="BZ272" i="14"/>
  <c r="BX272" i="14"/>
  <c r="BW272" i="14"/>
  <c r="BV272" i="14"/>
  <c r="BU272" i="14"/>
  <c r="BT272" i="14"/>
  <c r="BS272" i="14"/>
  <c r="BR272" i="14"/>
  <c r="BQ272" i="14"/>
  <c r="BP272" i="14"/>
  <c r="BO272" i="14"/>
  <c r="BN272" i="14"/>
  <c r="BM272" i="14"/>
  <c r="BK272" i="14"/>
  <c r="BJ272" i="14"/>
  <c r="BI272" i="14"/>
  <c r="BH272" i="14"/>
  <c r="BG272" i="14"/>
  <c r="BF272" i="14"/>
  <c r="BE272" i="14"/>
  <c r="BD272" i="14"/>
  <c r="BC272" i="14"/>
  <c r="BB272" i="14"/>
  <c r="BA272" i="14"/>
  <c r="AZ272" i="14"/>
  <c r="AI272" i="14"/>
  <c r="AH272" i="14"/>
  <c r="CZ271" i="14"/>
  <c r="CX271" i="14"/>
  <c r="CW271" i="14"/>
  <c r="CV271" i="14"/>
  <c r="CU271" i="14"/>
  <c r="CT271" i="14"/>
  <c r="CS271" i="14"/>
  <c r="CR271" i="14"/>
  <c r="CQ271" i="14"/>
  <c r="CP271" i="14"/>
  <c r="CO271" i="14"/>
  <c r="CN271" i="14"/>
  <c r="CM271" i="14"/>
  <c r="CK271" i="14"/>
  <c r="CJ271" i="14"/>
  <c r="CI271" i="14"/>
  <c r="CH271" i="14"/>
  <c r="CG271" i="14"/>
  <c r="CF271" i="14"/>
  <c r="CE271" i="14"/>
  <c r="CD271" i="14"/>
  <c r="CC271" i="14"/>
  <c r="CB271" i="14"/>
  <c r="CA271" i="14"/>
  <c r="BZ271" i="14"/>
  <c r="BX271" i="14"/>
  <c r="BW271" i="14"/>
  <c r="BV271" i="14"/>
  <c r="BU271" i="14"/>
  <c r="BT271" i="14"/>
  <c r="BS271" i="14"/>
  <c r="BR271" i="14"/>
  <c r="BQ271" i="14"/>
  <c r="BP271" i="14"/>
  <c r="BO271" i="14"/>
  <c r="BN271" i="14"/>
  <c r="BM271" i="14"/>
  <c r="BK271" i="14"/>
  <c r="BJ271" i="14"/>
  <c r="BI271" i="14"/>
  <c r="BH271" i="14"/>
  <c r="BG271" i="14"/>
  <c r="BF271" i="14"/>
  <c r="BE271" i="14"/>
  <c r="BD271" i="14"/>
  <c r="BC271" i="14"/>
  <c r="BB271" i="14"/>
  <c r="BA271" i="14"/>
  <c r="AZ271" i="14"/>
  <c r="AI271" i="14"/>
  <c r="AH271" i="14"/>
  <c r="CZ270" i="14"/>
  <c r="CX270" i="14"/>
  <c r="CW270" i="14"/>
  <c r="CV270" i="14"/>
  <c r="CU270" i="14"/>
  <c r="CT270" i="14"/>
  <c r="CS270" i="14"/>
  <c r="CR270" i="14"/>
  <c r="CQ270" i="14"/>
  <c r="CP270" i="14"/>
  <c r="CO270" i="14"/>
  <c r="CN270" i="14"/>
  <c r="CM270" i="14"/>
  <c r="CK270" i="14"/>
  <c r="CJ270" i="14"/>
  <c r="CI270" i="14"/>
  <c r="CH270" i="14"/>
  <c r="CG270" i="14"/>
  <c r="CF270" i="14"/>
  <c r="CE270" i="14"/>
  <c r="CD270" i="14"/>
  <c r="CC270" i="14"/>
  <c r="CB270" i="14"/>
  <c r="CA270" i="14"/>
  <c r="BZ270" i="14"/>
  <c r="BX270" i="14"/>
  <c r="BW270" i="14"/>
  <c r="BV270" i="14"/>
  <c r="BU270" i="14"/>
  <c r="BT270" i="14"/>
  <c r="BS270" i="14"/>
  <c r="BR270" i="14"/>
  <c r="BQ270" i="14"/>
  <c r="BP270" i="14"/>
  <c r="BO270" i="14"/>
  <c r="BN270" i="14"/>
  <c r="BM270" i="14"/>
  <c r="BK270" i="14"/>
  <c r="BJ270" i="14"/>
  <c r="BI270" i="14"/>
  <c r="BH270" i="14"/>
  <c r="BG270" i="14"/>
  <c r="BF270" i="14"/>
  <c r="BE270" i="14"/>
  <c r="BD270" i="14"/>
  <c r="BC270" i="14"/>
  <c r="BB270" i="14"/>
  <c r="BA270" i="14"/>
  <c r="AZ270" i="14"/>
  <c r="AI270" i="14"/>
  <c r="AH270" i="14"/>
  <c r="CZ269" i="14"/>
  <c r="CX269" i="14"/>
  <c r="CW269" i="14"/>
  <c r="CV269" i="14"/>
  <c r="CU269" i="14"/>
  <c r="CT269" i="14"/>
  <c r="CS269" i="14"/>
  <c r="CR269" i="14"/>
  <c r="CQ269" i="14"/>
  <c r="CP269" i="14"/>
  <c r="CO269" i="14"/>
  <c r="CN269" i="14"/>
  <c r="CM269" i="14"/>
  <c r="CK269" i="14"/>
  <c r="CJ269" i="14"/>
  <c r="CI269" i="14"/>
  <c r="CH269" i="14"/>
  <c r="CG269" i="14"/>
  <c r="CF269" i="14"/>
  <c r="CE269" i="14"/>
  <c r="CD269" i="14"/>
  <c r="CC269" i="14"/>
  <c r="CB269" i="14"/>
  <c r="CA269" i="14"/>
  <c r="BZ269" i="14"/>
  <c r="BX269" i="14"/>
  <c r="BW269" i="14"/>
  <c r="BV269" i="14"/>
  <c r="BU269" i="14"/>
  <c r="BT269" i="14"/>
  <c r="BS269" i="14"/>
  <c r="BR269" i="14"/>
  <c r="BQ269" i="14"/>
  <c r="BP269" i="14"/>
  <c r="BO269" i="14"/>
  <c r="BN269" i="14"/>
  <c r="BM269" i="14"/>
  <c r="BK269" i="14"/>
  <c r="BJ269" i="14"/>
  <c r="BI269" i="14"/>
  <c r="BH269" i="14"/>
  <c r="BG269" i="14"/>
  <c r="BF269" i="14"/>
  <c r="BE269" i="14"/>
  <c r="BD269" i="14"/>
  <c r="BC269" i="14"/>
  <c r="BB269" i="14"/>
  <c r="BA269" i="14"/>
  <c r="AZ269" i="14"/>
  <c r="AI269" i="14"/>
  <c r="AH269" i="14"/>
  <c r="CZ268" i="14"/>
  <c r="CX268" i="14"/>
  <c r="CW268" i="14"/>
  <c r="CV268" i="14"/>
  <c r="CU268" i="14"/>
  <c r="CT268" i="14"/>
  <c r="CS268" i="14"/>
  <c r="CR268" i="14"/>
  <c r="CQ268" i="14"/>
  <c r="CP268" i="14"/>
  <c r="CO268" i="14"/>
  <c r="CN268" i="14"/>
  <c r="CM268" i="14"/>
  <c r="CK268" i="14"/>
  <c r="CJ268" i="14"/>
  <c r="CI268" i="14"/>
  <c r="CH268" i="14"/>
  <c r="CG268" i="14"/>
  <c r="CF268" i="14"/>
  <c r="CE268" i="14"/>
  <c r="CD268" i="14"/>
  <c r="CC268" i="14"/>
  <c r="CB268" i="14"/>
  <c r="CA268" i="14"/>
  <c r="BZ268" i="14"/>
  <c r="BX268" i="14"/>
  <c r="BW268" i="14"/>
  <c r="BV268" i="14"/>
  <c r="BU268" i="14"/>
  <c r="BT268" i="14"/>
  <c r="BS268" i="14"/>
  <c r="BR268" i="14"/>
  <c r="BQ268" i="14"/>
  <c r="BP268" i="14"/>
  <c r="BO268" i="14"/>
  <c r="BN268" i="14"/>
  <c r="BM268" i="14"/>
  <c r="BK268" i="14"/>
  <c r="BJ268" i="14"/>
  <c r="BI268" i="14"/>
  <c r="BH268" i="14"/>
  <c r="BG268" i="14"/>
  <c r="BF268" i="14"/>
  <c r="BE268" i="14"/>
  <c r="BD268" i="14"/>
  <c r="BC268" i="14"/>
  <c r="BB268" i="14"/>
  <c r="BA268" i="14"/>
  <c r="AZ268" i="14"/>
  <c r="AI268" i="14"/>
  <c r="AH268" i="14"/>
  <c r="CZ267" i="14"/>
  <c r="CX267" i="14"/>
  <c r="CW267" i="14"/>
  <c r="CV267" i="14"/>
  <c r="CU267" i="14"/>
  <c r="CT267" i="14"/>
  <c r="CS267" i="14"/>
  <c r="CR267" i="14"/>
  <c r="CQ267" i="14"/>
  <c r="CP267" i="14"/>
  <c r="CO267" i="14"/>
  <c r="CN267" i="14"/>
  <c r="CM267" i="14"/>
  <c r="CK267" i="14"/>
  <c r="CJ267" i="14"/>
  <c r="CI267" i="14"/>
  <c r="CH267" i="14"/>
  <c r="CG267" i="14"/>
  <c r="CF267" i="14"/>
  <c r="CE267" i="14"/>
  <c r="CD267" i="14"/>
  <c r="CC267" i="14"/>
  <c r="CB267" i="14"/>
  <c r="CA267" i="14"/>
  <c r="BZ267" i="14"/>
  <c r="BX267" i="14"/>
  <c r="BW267" i="14"/>
  <c r="BV267" i="14"/>
  <c r="BU267" i="14"/>
  <c r="BT267" i="14"/>
  <c r="BS267" i="14"/>
  <c r="BR267" i="14"/>
  <c r="BQ267" i="14"/>
  <c r="BP267" i="14"/>
  <c r="BO267" i="14"/>
  <c r="BN267" i="14"/>
  <c r="BM267" i="14"/>
  <c r="BK267" i="14"/>
  <c r="BJ267" i="14"/>
  <c r="BI267" i="14"/>
  <c r="BH267" i="14"/>
  <c r="BG267" i="14"/>
  <c r="BF267" i="14"/>
  <c r="BE267" i="14"/>
  <c r="BD267" i="14"/>
  <c r="BC267" i="14"/>
  <c r="BB267" i="14"/>
  <c r="BA267" i="14"/>
  <c r="AZ267" i="14"/>
  <c r="AI267" i="14"/>
  <c r="AH267" i="14"/>
  <c r="CZ266" i="14"/>
  <c r="CX266" i="14"/>
  <c r="CW266" i="14"/>
  <c r="CV266" i="14"/>
  <c r="CU266" i="14"/>
  <c r="CT266" i="14"/>
  <c r="CS266" i="14"/>
  <c r="CR266" i="14"/>
  <c r="CQ266" i="14"/>
  <c r="CP266" i="14"/>
  <c r="CO266" i="14"/>
  <c r="CN266" i="14"/>
  <c r="CM266" i="14"/>
  <c r="CK266" i="14"/>
  <c r="CJ266" i="14"/>
  <c r="CI266" i="14"/>
  <c r="CH266" i="14"/>
  <c r="CG266" i="14"/>
  <c r="CF266" i="14"/>
  <c r="CE266" i="14"/>
  <c r="CD266" i="14"/>
  <c r="CC266" i="14"/>
  <c r="CB266" i="14"/>
  <c r="CA266" i="14"/>
  <c r="BZ266" i="14"/>
  <c r="BX266" i="14"/>
  <c r="BW266" i="14"/>
  <c r="BV266" i="14"/>
  <c r="BU266" i="14"/>
  <c r="BT266" i="14"/>
  <c r="BS266" i="14"/>
  <c r="BR266" i="14"/>
  <c r="BQ266" i="14"/>
  <c r="BP266" i="14"/>
  <c r="BO266" i="14"/>
  <c r="BN266" i="14"/>
  <c r="BM266" i="14"/>
  <c r="BK266" i="14"/>
  <c r="BJ266" i="14"/>
  <c r="BI266" i="14"/>
  <c r="BH266" i="14"/>
  <c r="BG266" i="14"/>
  <c r="BF266" i="14"/>
  <c r="BE266" i="14"/>
  <c r="BD266" i="14"/>
  <c r="BC266" i="14"/>
  <c r="BB266" i="14"/>
  <c r="BA266" i="14"/>
  <c r="AZ266" i="14"/>
  <c r="AI266" i="14"/>
  <c r="AH266" i="14"/>
  <c r="CZ265" i="14"/>
  <c r="CX265" i="14"/>
  <c r="CW265" i="14"/>
  <c r="CV265" i="14"/>
  <c r="CU265" i="14"/>
  <c r="CT265" i="14"/>
  <c r="CS265" i="14"/>
  <c r="CR265" i="14"/>
  <c r="CQ265" i="14"/>
  <c r="CP265" i="14"/>
  <c r="CO265" i="14"/>
  <c r="CN265" i="14"/>
  <c r="CM265" i="14"/>
  <c r="CK265" i="14"/>
  <c r="CJ265" i="14"/>
  <c r="CI265" i="14"/>
  <c r="CH265" i="14"/>
  <c r="CG265" i="14"/>
  <c r="CF265" i="14"/>
  <c r="CE265" i="14"/>
  <c r="CD265" i="14"/>
  <c r="CC265" i="14"/>
  <c r="CB265" i="14"/>
  <c r="CA265" i="14"/>
  <c r="BZ265" i="14"/>
  <c r="BX265" i="14"/>
  <c r="BW265" i="14"/>
  <c r="BV265" i="14"/>
  <c r="BU265" i="14"/>
  <c r="BT265" i="14"/>
  <c r="BS265" i="14"/>
  <c r="BR265" i="14"/>
  <c r="BQ265" i="14"/>
  <c r="BP265" i="14"/>
  <c r="BO265" i="14"/>
  <c r="BN265" i="14"/>
  <c r="BM265" i="14"/>
  <c r="BK265" i="14"/>
  <c r="BJ265" i="14"/>
  <c r="BI265" i="14"/>
  <c r="BH265" i="14"/>
  <c r="BG265" i="14"/>
  <c r="BF265" i="14"/>
  <c r="BE265" i="14"/>
  <c r="BD265" i="14"/>
  <c r="BC265" i="14"/>
  <c r="BB265" i="14"/>
  <c r="BA265" i="14"/>
  <c r="AZ265" i="14"/>
  <c r="AI265" i="14"/>
  <c r="AH265" i="14"/>
  <c r="CZ264" i="14"/>
  <c r="CX264" i="14"/>
  <c r="CW264" i="14"/>
  <c r="CV264" i="14"/>
  <c r="CU264" i="14"/>
  <c r="CT264" i="14"/>
  <c r="CS264" i="14"/>
  <c r="CR264" i="14"/>
  <c r="CQ264" i="14"/>
  <c r="CP264" i="14"/>
  <c r="CO264" i="14"/>
  <c r="CN264" i="14"/>
  <c r="CM264" i="14"/>
  <c r="CK264" i="14"/>
  <c r="CJ264" i="14"/>
  <c r="CI264" i="14"/>
  <c r="CH264" i="14"/>
  <c r="CG264" i="14"/>
  <c r="CF264" i="14"/>
  <c r="CE264" i="14"/>
  <c r="CD264" i="14"/>
  <c r="CC264" i="14"/>
  <c r="CB264" i="14"/>
  <c r="CA264" i="14"/>
  <c r="BZ264" i="14"/>
  <c r="BX264" i="14"/>
  <c r="BW264" i="14"/>
  <c r="BV264" i="14"/>
  <c r="BU264" i="14"/>
  <c r="BT264" i="14"/>
  <c r="BS264" i="14"/>
  <c r="BR264" i="14"/>
  <c r="BQ264" i="14"/>
  <c r="BP264" i="14"/>
  <c r="BO264" i="14"/>
  <c r="BN264" i="14"/>
  <c r="BM264" i="14"/>
  <c r="BK264" i="14"/>
  <c r="BJ264" i="14"/>
  <c r="BI264" i="14"/>
  <c r="BH264" i="14"/>
  <c r="BG264" i="14"/>
  <c r="BF264" i="14"/>
  <c r="BE264" i="14"/>
  <c r="BD264" i="14"/>
  <c r="BC264" i="14"/>
  <c r="BB264" i="14"/>
  <c r="BA264" i="14"/>
  <c r="AZ264" i="14"/>
  <c r="AI264" i="14"/>
  <c r="AH264" i="14"/>
  <c r="CZ263" i="14"/>
  <c r="CX263" i="14"/>
  <c r="CW263" i="14"/>
  <c r="CV263" i="14"/>
  <c r="CU263" i="14"/>
  <c r="CT263" i="14"/>
  <c r="CS263" i="14"/>
  <c r="CR263" i="14"/>
  <c r="CQ263" i="14"/>
  <c r="CP263" i="14"/>
  <c r="CO263" i="14"/>
  <c r="CN263" i="14"/>
  <c r="CM263" i="14"/>
  <c r="CK263" i="14"/>
  <c r="CJ263" i="14"/>
  <c r="CI263" i="14"/>
  <c r="CH263" i="14"/>
  <c r="CG263" i="14"/>
  <c r="CF263" i="14"/>
  <c r="CE263" i="14"/>
  <c r="CD263" i="14"/>
  <c r="CC263" i="14"/>
  <c r="CB263" i="14"/>
  <c r="CA263" i="14"/>
  <c r="BZ263" i="14"/>
  <c r="BX263" i="14"/>
  <c r="BW263" i="14"/>
  <c r="BV263" i="14"/>
  <c r="BU263" i="14"/>
  <c r="BT263" i="14"/>
  <c r="BS263" i="14"/>
  <c r="BR263" i="14"/>
  <c r="BQ263" i="14"/>
  <c r="BP263" i="14"/>
  <c r="BO263" i="14"/>
  <c r="BN263" i="14"/>
  <c r="BM263" i="14"/>
  <c r="BK263" i="14"/>
  <c r="BJ263" i="14"/>
  <c r="BI263" i="14"/>
  <c r="BH263" i="14"/>
  <c r="BG263" i="14"/>
  <c r="BF263" i="14"/>
  <c r="BE263" i="14"/>
  <c r="BD263" i="14"/>
  <c r="BC263" i="14"/>
  <c r="BB263" i="14"/>
  <c r="BA263" i="14"/>
  <c r="AZ263" i="14"/>
  <c r="AI263" i="14"/>
  <c r="AH263" i="14"/>
  <c r="CZ262" i="14"/>
  <c r="CX262" i="14"/>
  <c r="CW262" i="14"/>
  <c r="CV262" i="14"/>
  <c r="CU262" i="14"/>
  <c r="CT262" i="14"/>
  <c r="CS262" i="14"/>
  <c r="CR262" i="14"/>
  <c r="CQ262" i="14"/>
  <c r="CP262" i="14"/>
  <c r="CO262" i="14"/>
  <c r="CN262" i="14"/>
  <c r="CM262" i="14"/>
  <c r="CK262" i="14"/>
  <c r="CJ262" i="14"/>
  <c r="CI262" i="14"/>
  <c r="CH262" i="14"/>
  <c r="CG262" i="14"/>
  <c r="CF262" i="14"/>
  <c r="CE262" i="14"/>
  <c r="CD262" i="14"/>
  <c r="CC262" i="14"/>
  <c r="CB262" i="14"/>
  <c r="CA262" i="14"/>
  <c r="BZ262" i="14"/>
  <c r="BX262" i="14"/>
  <c r="BW262" i="14"/>
  <c r="BV262" i="14"/>
  <c r="BU262" i="14"/>
  <c r="BT262" i="14"/>
  <c r="BS262" i="14"/>
  <c r="BR262" i="14"/>
  <c r="BQ262" i="14"/>
  <c r="BP262" i="14"/>
  <c r="BO262" i="14"/>
  <c r="BN262" i="14"/>
  <c r="BM262" i="14"/>
  <c r="BK262" i="14"/>
  <c r="BJ262" i="14"/>
  <c r="BI262" i="14"/>
  <c r="BH262" i="14"/>
  <c r="BG262" i="14"/>
  <c r="BF262" i="14"/>
  <c r="BE262" i="14"/>
  <c r="BD262" i="14"/>
  <c r="BC262" i="14"/>
  <c r="BB262" i="14"/>
  <c r="BA262" i="14"/>
  <c r="AZ262" i="14"/>
  <c r="AI262" i="14"/>
  <c r="AH262" i="14"/>
  <c r="CZ261" i="14"/>
  <c r="CX261" i="14"/>
  <c r="CW261" i="14"/>
  <c r="CV261" i="14"/>
  <c r="CU261" i="14"/>
  <c r="CT261" i="14"/>
  <c r="CS261" i="14"/>
  <c r="CR261" i="14"/>
  <c r="CQ261" i="14"/>
  <c r="CP261" i="14"/>
  <c r="CO261" i="14"/>
  <c r="CN261" i="14"/>
  <c r="CM261" i="14"/>
  <c r="CK261" i="14"/>
  <c r="CJ261" i="14"/>
  <c r="CI261" i="14"/>
  <c r="CH261" i="14"/>
  <c r="CG261" i="14"/>
  <c r="CF261" i="14"/>
  <c r="CE261" i="14"/>
  <c r="CD261" i="14"/>
  <c r="CC261" i="14"/>
  <c r="CB261" i="14"/>
  <c r="CA261" i="14"/>
  <c r="BZ261" i="14"/>
  <c r="BX261" i="14"/>
  <c r="BW261" i="14"/>
  <c r="BV261" i="14"/>
  <c r="BU261" i="14"/>
  <c r="BT261" i="14"/>
  <c r="BS261" i="14"/>
  <c r="BR261" i="14"/>
  <c r="BQ261" i="14"/>
  <c r="BP261" i="14"/>
  <c r="BO261" i="14"/>
  <c r="BN261" i="14"/>
  <c r="BM261" i="14"/>
  <c r="BK261" i="14"/>
  <c r="BJ261" i="14"/>
  <c r="BI261" i="14"/>
  <c r="BH261" i="14"/>
  <c r="BG261" i="14"/>
  <c r="BF261" i="14"/>
  <c r="BE261" i="14"/>
  <c r="BD261" i="14"/>
  <c r="BC261" i="14"/>
  <c r="BB261" i="14"/>
  <c r="BA261" i="14"/>
  <c r="AZ261" i="14"/>
  <c r="AI261" i="14"/>
  <c r="AH261" i="14"/>
  <c r="CZ260" i="14"/>
  <c r="CX260" i="14"/>
  <c r="CW260" i="14"/>
  <c r="CV260" i="14"/>
  <c r="CU260" i="14"/>
  <c r="CT260" i="14"/>
  <c r="CS260" i="14"/>
  <c r="CR260" i="14"/>
  <c r="CQ260" i="14"/>
  <c r="CP260" i="14"/>
  <c r="CO260" i="14"/>
  <c r="CN260" i="14"/>
  <c r="CM260" i="14"/>
  <c r="CK260" i="14"/>
  <c r="CJ260" i="14"/>
  <c r="CI260" i="14"/>
  <c r="CH260" i="14"/>
  <c r="CG260" i="14"/>
  <c r="CF260" i="14"/>
  <c r="CE260" i="14"/>
  <c r="CD260" i="14"/>
  <c r="CC260" i="14"/>
  <c r="CB260" i="14"/>
  <c r="CA260" i="14"/>
  <c r="BZ260" i="14"/>
  <c r="BX260" i="14"/>
  <c r="BW260" i="14"/>
  <c r="BV260" i="14"/>
  <c r="BU260" i="14"/>
  <c r="BT260" i="14"/>
  <c r="BS260" i="14"/>
  <c r="BR260" i="14"/>
  <c r="BQ260" i="14"/>
  <c r="BP260" i="14"/>
  <c r="BO260" i="14"/>
  <c r="BN260" i="14"/>
  <c r="BM260" i="14"/>
  <c r="BK260" i="14"/>
  <c r="BJ260" i="14"/>
  <c r="BI260" i="14"/>
  <c r="BH260" i="14"/>
  <c r="BG260" i="14"/>
  <c r="BF260" i="14"/>
  <c r="BE260" i="14"/>
  <c r="BD260" i="14"/>
  <c r="BC260" i="14"/>
  <c r="BB260" i="14"/>
  <c r="BA260" i="14"/>
  <c r="AZ260" i="14"/>
  <c r="AI260" i="14"/>
  <c r="AH260" i="14"/>
  <c r="CZ259" i="14"/>
  <c r="CX259" i="14"/>
  <c r="CW259" i="14"/>
  <c r="CV259" i="14"/>
  <c r="CU259" i="14"/>
  <c r="CT259" i="14"/>
  <c r="CS259" i="14"/>
  <c r="CR259" i="14"/>
  <c r="CQ259" i="14"/>
  <c r="CP259" i="14"/>
  <c r="CO259" i="14"/>
  <c r="CN259" i="14"/>
  <c r="CM259" i="14"/>
  <c r="CK259" i="14"/>
  <c r="CJ259" i="14"/>
  <c r="CI259" i="14"/>
  <c r="CH259" i="14"/>
  <c r="CG259" i="14"/>
  <c r="CF259" i="14"/>
  <c r="CE259" i="14"/>
  <c r="CD259" i="14"/>
  <c r="CC259" i="14"/>
  <c r="CB259" i="14"/>
  <c r="CA259" i="14"/>
  <c r="BZ259" i="14"/>
  <c r="BX259" i="14"/>
  <c r="BW259" i="14"/>
  <c r="BV259" i="14"/>
  <c r="BU259" i="14"/>
  <c r="BT259" i="14"/>
  <c r="BS259" i="14"/>
  <c r="BR259" i="14"/>
  <c r="BQ259" i="14"/>
  <c r="BP259" i="14"/>
  <c r="BO259" i="14"/>
  <c r="BN259" i="14"/>
  <c r="BM259" i="14"/>
  <c r="BK259" i="14"/>
  <c r="BJ259" i="14"/>
  <c r="BI259" i="14"/>
  <c r="BH259" i="14"/>
  <c r="BG259" i="14"/>
  <c r="BF259" i="14"/>
  <c r="BE259" i="14"/>
  <c r="BD259" i="14"/>
  <c r="BC259" i="14"/>
  <c r="BB259" i="14"/>
  <c r="BA259" i="14"/>
  <c r="AZ259" i="14"/>
  <c r="AI259" i="14"/>
  <c r="AH259" i="14"/>
  <c r="CZ258" i="14"/>
  <c r="CX258" i="14"/>
  <c r="CW258" i="14"/>
  <c r="CV258" i="14"/>
  <c r="CU258" i="14"/>
  <c r="CT258" i="14"/>
  <c r="CS258" i="14"/>
  <c r="CR258" i="14"/>
  <c r="CQ258" i="14"/>
  <c r="CP258" i="14"/>
  <c r="CO258" i="14"/>
  <c r="CN258" i="14"/>
  <c r="CM258" i="14"/>
  <c r="CK258" i="14"/>
  <c r="CJ258" i="14"/>
  <c r="CI258" i="14"/>
  <c r="CH258" i="14"/>
  <c r="CG258" i="14"/>
  <c r="CF258" i="14"/>
  <c r="CE258" i="14"/>
  <c r="CD258" i="14"/>
  <c r="CC258" i="14"/>
  <c r="CB258" i="14"/>
  <c r="CA258" i="14"/>
  <c r="BZ258" i="14"/>
  <c r="BX258" i="14"/>
  <c r="BW258" i="14"/>
  <c r="BV258" i="14"/>
  <c r="BU258" i="14"/>
  <c r="BT258" i="14"/>
  <c r="BS258" i="14"/>
  <c r="BR258" i="14"/>
  <c r="BQ258" i="14"/>
  <c r="BP258" i="14"/>
  <c r="BO258" i="14"/>
  <c r="BN258" i="14"/>
  <c r="BM258" i="14"/>
  <c r="BK258" i="14"/>
  <c r="BJ258" i="14"/>
  <c r="BI258" i="14"/>
  <c r="BH258" i="14"/>
  <c r="BG258" i="14"/>
  <c r="BF258" i="14"/>
  <c r="BE258" i="14"/>
  <c r="BD258" i="14"/>
  <c r="BC258" i="14"/>
  <c r="BB258" i="14"/>
  <c r="BA258" i="14"/>
  <c r="AZ258" i="14"/>
  <c r="AI258" i="14"/>
  <c r="AH258" i="14"/>
  <c r="CZ257" i="14"/>
  <c r="CX257" i="14"/>
  <c r="CW257" i="14"/>
  <c r="CV257" i="14"/>
  <c r="CU257" i="14"/>
  <c r="CT257" i="14"/>
  <c r="CS257" i="14"/>
  <c r="CR257" i="14"/>
  <c r="CQ257" i="14"/>
  <c r="CP257" i="14"/>
  <c r="CO257" i="14"/>
  <c r="CN257" i="14"/>
  <c r="CM257" i="14"/>
  <c r="CK257" i="14"/>
  <c r="CJ257" i="14"/>
  <c r="CI257" i="14"/>
  <c r="CH257" i="14"/>
  <c r="CG257" i="14"/>
  <c r="CF257" i="14"/>
  <c r="CE257" i="14"/>
  <c r="CD257" i="14"/>
  <c r="CC257" i="14"/>
  <c r="CB257" i="14"/>
  <c r="CA257" i="14"/>
  <c r="BZ257" i="14"/>
  <c r="BX257" i="14"/>
  <c r="BW257" i="14"/>
  <c r="BV257" i="14"/>
  <c r="BU257" i="14"/>
  <c r="BT257" i="14"/>
  <c r="BS257" i="14"/>
  <c r="BR257" i="14"/>
  <c r="BQ257" i="14"/>
  <c r="BP257" i="14"/>
  <c r="BO257" i="14"/>
  <c r="BN257" i="14"/>
  <c r="BM257" i="14"/>
  <c r="BK257" i="14"/>
  <c r="BJ257" i="14"/>
  <c r="BI257" i="14"/>
  <c r="BH257" i="14"/>
  <c r="BG257" i="14"/>
  <c r="BF257" i="14"/>
  <c r="BE257" i="14"/>
  <c r="BD257" i="14"/>
  <c r="BC257" i="14"/>
  <c r="BB257" i="14"/>
  <c r="BA257" i="14"/>
  <c r="AZ257" i="14"/>
  <c r="AI257" i="14"/>
  <c r="AH257" i="14"/>
  <c r="CZ256" i="14"/>
  <c r="CX256" i="14"/>
  <c r="CW256" i="14"/>
  <c r="CV256" i="14"/>
  <c r="CU256" i="14"/>
  <c r="CT256" i="14"/>
  <c r="CS256" i="14"/>
  <c r="CR256" i="14"/>
  <c r="CQ256" i="14"/>
  <c r="CP256" i="14"/>
  <c r="CO256" i="14"/>
  <c r="CN256" i="14"/>
  <c r="CM256" i="14"/>
  <c r="CK256" i="14"/>
  <c r="CJ256" i="14"/>
  <c r="CI256" i="14"/>
  <c r="CH256" i="14"/>
  <c r="CG256" i="14"/>
  <c r="CF256" i="14"/>
  <c r="CE256" i="14"/>
  <c r="CD256" i="14"/>
  <c r="CC256" i="14"/>
  <c r="CB256" i="14"/>
  <c r="CA256" i="14"/>
  <c r="BZ256" i="14"/>
  <c r="BX256" i="14"/>
  <c r="BW256" i="14"/>
  <c r="BV256" i="14"/>
  <c r="BU256" i="14"/>
  <c r="BT256" i="14"/>
  <c r="BS256" i="14"/>
  <c r="BR256" i="14"/>
  <c r="BQ256" i="14"/>
  <c r="BP256" i="14"/>
  <c r="BO256" i="14"/>
  <c r="BN256" i="14"/>
  <c r="BM256" i="14"/>
  <c r="BK256" i="14"/>
  <c r="BJ256" i="14"/>
  <c r="BI256" i="14"/>
  <c r="BH256" i="14"/>
  <c r="BG256" i="14"/>
  <c r="BF256" i="14"/>
  <c r="BE256" i="14"/>
  <c r="BD256" i="14"/>
  <c r="BC256" i="14"/>
  <c r="BB256" i="14"/>
  <c r="BA256" i="14"/>
  <c r="AZ256" i="14"/>
  <c r="AI256" i="14"/>
  <c r="AH256" i="14"/>
  <c r="CZ255" i="14"/>
  <c r="CX255" i="14"/>
  <c r="CW255" i="14"/>
  <c r="CV255" i="14"/>
  <c r="CU255" i="14"/>
  <c r="CT255" i="14"/>
  <c r="CS255" i="14"/>
  <c r="CR255" i="14"/>
  <c r="CQ255" i="14"/>
  <c r="CP255" i="14"/>
  <c r="CO255" i="14"/>
  <c r="CN255" i="14"/>
  <c r="CM255" i="14"/>
  <c r="CK255" i="14"/>
  <c r="CJ255" i="14"/>
  <c r="CI255" i="14"/>
  <c r="CH255" i="14"/>
  <c r="CG255" i="14"/>
  <c r="CF255" i="14"/>
  <c r="CE255" i="14"/>
  <c r="CD255" i="14"/>
  <c r="CC255" i="14"/>
  <c r="CB255" i="14"/>
  <c r="CA255" i="14"/>
  <c r="BZ255" i="14"/>
  <c r="BX255" i="14"/>
  <c r="BW255" i="14"/>
  <c r="BV255" i="14"/>
  <c r="BU255" i="14"/>
  <c r="BT255" i="14"/>
  <c r="BS255" i="14"/>
  <c r="BR255" i="14"/>
  <c r="BQ255" i="14"/>
  <c r="BP255" i="14"/>
  <c r="BO255" i="14"/>
  <c r="BN255" i="14"/>
  <c r="BM255" i="14"/>
  <c r="BK255" i="14"/>
  <c r="BJ255" i="14"/>
  <c r="BI255" i="14"/>
  <c r="BH255" i="14"/>
  <c r="BG255" i="14"/>
  <c r="BF255" i="14"/>
  <c r="BE255" i="14"/>
  <c r="BD255" i="14"/>
  <c r="BC255" i="14"/>
  <c r="BB255" i="14"/>
  <c r="BA255" i="14"/>
  <c r="AZ255" i="14"/>
  <c r="AI255" i="14"/>
  <c r="AH255" i="14"/>
  <c r="CZ254" i="14"/>
  <c r="CX254" i="14"/>
  <c r="CW254" i="14"/>
  <c r="CV254" i="14"/>
  <c r="CU254" i="14"/>
  <c r="CT254" i="14"/>
  <c r="CS254" i="14"/>
  <c r="CR254" i="14"/>
  <c r="CQ254" i="14"/>
  <c r="CP254" i="14"/>
  <c r="CO254" i="14"/>
  <c r="CN254" i="14"/>
  <c r="CM254" i="14"/>
  <c r="CK254" i="14"/>
  <c r="CJ254" i="14"/>
  <c r="CI254" i="14"/>
  <c r="CH254" i="14"/>
  <c r="CG254" i="14"/>
  <c r="CF254" i="14"/>
  <c r="CE254" i="14"/>
  <c r="CD254" i="14"/>
  <c r="CC254" i="14"/>
  <c r="CB254" i="14"/>
  <c r="CA254" i="14"/>
  <c r="BZ254" i="14"/>
  <c r="BX254" i="14"/>
  <c r="BW254" i="14"/>
  <c r="BV254" i="14"/>
  <c r="BU254" i="14"/>
  <c r="BT254" i="14"/>
  <c r="BS254" i="14"/>
  <c r="BR254" i="14"/>
  <c r="BQ254" i="14"/>
  <c r="BP254" i="14"/>
  <c r="BO254" i="14"/>
  <c r="BN254" i="14"/>
  <c r="BM254" i="14"/>
  <c r="BK254" i="14"/>
  <c r="BJ254" i="14"/>
  <c r="BI254" i="14"/>
  <c r="BH254" i="14"/>
  <c r="BG254" i="14"/>
  <c r="BF254" i="14"/>
  <c r="BE254" i="14"/>
  <c r="BD254" i="14"/>
  <c r="BC254" i="14"/>
  <c r="BB254" i="14"/>
  <c r="BA254" i="14"/>
  <c r="AZ254" i="14"/>
  <c r="AI254" i="14"/>
  <c r="AH254" i="14"/>
  <c r="CZ253" i="14"/>
  <c r="CX253" i="14"/>
  <c r="CW253" i="14"/>
  <c r="CV253" i="14"/>
  <c r="CU253" i="14"/>
  <c r="CT253" i="14"/>
  <c r="CS253" i="14"/>
  <c r="CR253" i="14"/>
  <c r="CQ253" i="14"/>
  <c r="CP253" i="14"/>
  <c r="CO253" i="14"/>
  <c r="CN253" i="14"/>
  <c r="CM253" i="14"/>
  <c r="CK253" i="14"/>
  <c r="CJ253" i="14"/>
  <c r="CI253" i="14"/>
  <c r="CH253" i="14"/>
  <c r="CG253" i="14"/>
  <c r="CF253" i="14"/>
  <c r="CE253" i="14"/>
  <c r="CD253" i="14"/>
  <c r="CC253" i="14"/>
  <c r="CB253" i="14"/>
  <c r="CA253" i="14"/>
  <c r="BZ253" i="14"/>
  <c r="BX253" i="14"/>
  <c r="BW253" i="14"/>
  <c r="BV253" i="14"/>
  <c r="BU253" i="14"/>
  <c r="BT253" i="14"/>
  <c r="BS253" i="14"/>
  <c r="BR253" i="14"/>
  <c r="BQ253" i="14"/>
  <c r="BP253" i="14"/>
  <c r="BO253" i="14"/>
  <c r="BN253" i="14"/>
  <c r="BM253" i="14"/>
  <c r="BK253" i="14"/>
  <c r="BJ253" i="14"/>
  <c r="BI253" i="14"/>
  <c r="BH253" i="14"/>
  <c r="BG253" i="14"/>
  <c r="BF253" i="14"/>
  <c r="BE253" i="14"/>
  <c r="BD253" i="14"/>
  <c r="BC253" i="14"/>
  <c r="BB253" i="14"/>
  <c r="BA253" i="14"/>
  <c r="AZ253" i="14"/>
  <c r="AI253" i="14"/>
  <c r="AH253" i="14"/>
  <c r="CZ252" i="14"/>
  <c r="CX252" i="14"/>
  <c r="CW252" i="14"/>
  <c r="CV252" i="14"/>
  <c r="CU252" i="14"/>
  <c r="CT252" i="14"/>
  <c r="CS252" i="14"/>
  <c r="CR252" i="14"/>
  <c r="CQ252" i="14"/>
  <c r="CP252" i="14"/>
  <c r="CO252" i="14"/>
  <c r="CN252" i="14"/>
  <c r="CM252" i="14"/>
  <c r="CK252" i="14"/>
  <c r="CJ252" i="14"/>
  <c r="CI252" i="14"/>
  <c r="CH252" i="14"/>
  <c r="CG252" i="14"/>
  <c r="CF252" i="14"/>
  <c r="CE252" i="14"/>
  <c r="CD252" i="14"/>
  <c r="CC252" i="14"/>
  <c r="CB252" i="14"/>
  <c r="CA252" i="14"/>
  <c r="BZ252" i="14"/>
  <c r="BX252" i="14"/>
  <c r="BW252" i="14"/>
  <c r="BV252" i="14"/>
  <c r="BU252" i="14"/>
  <c r="BT252" i="14"/>
  <c r="BS252" i="14"/>
  <c r="BR252" i="14"/>
  <c r="BQ252" i="14"/>
  <c r="BP252" i="14"/>
  <c r="BO252" i="14"/>
  <c r="BN252" i="14"/>
  <c r="BM252" i="14"/>
  <c r="BK252" i="14"/>
  <c r="BJ252" i="14"/>
  <c r="BI252" i="14"/>
  <c r="BH252" i="14"/>
  <c r="BG252" i="14"/>
  <c r="BF252" i="14"/>
  <c r="BE252" i="14"/>
  <c r="BD252" i="14"/>
  <c r="BC252" i="14"/>
  <c r="BB252" i="14"/>
  <c r="BA252" i="14"/>
  <c r="AZ252" i="14"/>
  <c r="AI252" i="14"/>
  <c r="AH252" i="14"/>
  <c r="CZ251" i="14"/>
  <c r="CX251" i="14"/>
  <c r="CW251" i="14"/>
  <c r="CV251" i="14"/>
  <c r="CU251" i="14"/>
  <c r="CT251" i="14"/>
  <c r="CS251" i="14"/>
  <c r="CR251" i="14"/>
  <c r="CQ251" i="14"/>
  <c r="CP251" i="14"/>
  <c r="CO251" i="14"/>
  <c r="CN251" i="14"/>
  <c r="CM251" i="14"/>
  <c r="CK251" i="14"/>
  <c r="CJ251" i="14"/>
  <c r="CI251" i="14"/>
  <c r="CH251" i="14"/>
  <c r="CG251" i="14"/>
  <c r="CF251" i="14"/>
  <c r="CE251" i="14"/>
  <c r="CD251" i="14"/>
  <c r="CC251" i="14"/>
  <c r="CB251" i="14"/>
  <c r="CA251" i="14"/>
  <c r="BZ251" i="14"/>
  <c r="BX251" i="14"/>
  <c r="BW251" i="14"/>
  <c r="BV251" i="14"/>
  <c r="BU251" i="14"/>
  <c r="BT251" i="14"/>
  <c r="BS251" i="14"/>
  <c r="BR251" i="14"/>
  <c r="BQ251" i="14"/>
  <c r="BP251" i="14"/>
  <c r="BO251" i="14"/>
  <c r="BN251" i="14"/>
  <c r="BM251" i="14"/>
  <c r="BK251" i="14"/>
  <c r="BJ251" i="14"/>
  <c r="BI251" i="14"/>
  <c r="BH251" i="14"/>
  <c r="BG251" i="14"/>
  <c r="BF251" i="14"/>
  <c r="BE251" i="14"/>
  <c r="BD251" i="14"/>
  <c r="BC251" i="14"/>
  <c r="BB251" i="14"/>
  <c r="BA251" i="14"/>
  <c r="AZ251" i="14"/>
  <c r="AI251" i="14"/>
  <c r="AH251" i="14"/>
  <c r="CZ250" i="14"/>
  <c r="CX250" i="14"/>
  <c r="CW250" i="14"/>
  <c r="CV250" i="14"/>
  <c r="CU250" i="14"/>
  <c r="CT250" i="14"/>
  <c r="CS250" i="14"/>
  <c r="CR250" i="14"/>
  <c r="CQ250" i="14"/>
  <c r="CP250" i="14"/>
  <c r="CO250" i="14"/>
  <c r="CN250" i="14"/>
  <c r="CM250" i="14"/>
  <c r="CK250" i="14"/>
  <c r="CJ250" i="14"/>
  <c r="CI250" i="14"/>
  <c r="CH250" i="14"/>
  <c r="CG250" i="14"/>
  <c r="CF250" i="14"/>
  <c r="CE250" i="14"/>
  <c r="CD250" i="14"/>
  <c r="CC250" i="14"/>
  <c r="CB250" i="14"/>
  <c r="CA250" i="14"/>
  <c r="BZ250" i="14"/>
  <c r="BX250" i="14"/>
  <c r="BW250" i="14"/>
  <c r="BV250" i="14"/>
  <c r="BU250" i="14"/>
  <c r="BT250" i="14"/>
  <c r="BS250" i="14"/>
  <c r="BR250" i="14"/>
  <c r="BQ250" i="14"/>
  <c r="BP250" i="14"/>
  <c r="BO250" i="14"/>
  <c r="BN250" i="14"/>
  <c r="BM250" i="14"/>
  <c r="BK250" i="14"/>
  <c r="BJ250" i="14"/>
  <c r="BI250" i="14"/>
  <c r="BH250" i="14"/>
  <c r="BG250" i="14"/>
  <c r="BF250" i="14"/>
  <c r="BE250" i="14"/>
  <c r="BD250" i="14"/>
  <c r="BC250" i="14"/>
  <c r="BB250" i="14"/>
  <c r="BA250" i="14"/>
  <c r="AZ250" i="14"/>
  <c r="AI250" i="14"/>
  <c r="AH250" i="14"/>
  <c r="CZ249" i="14"/>
  <c r="CX249" i="14"/>
  <c r="CW249" i="14"/>
  <c r="CV249" i="14"/>
  <c r="CU249" i="14"/>
  <c r="CT249" i="14"/>
  <c r="CS249" i="14"/>
  <c r="CR249" i="14"/>
  <c r="CQ249" i="14"/>
  <c r="CP249" i="14"/>
  <c r="CO249" i="14"/>
  <c r="CN249" i="14"/>
  <c r="CM249" i="14"/>
  <c r="CK249" i="14"/>
  <c r="CJ249" i="14"/>
  <c r="CI249" i="14"/>
  <c r="CH249" i="14"/>
  <c r="CG249" i="14"/>
  <c r="CF249" i="14"/>
  <c r="CE249" i="14"/>
  <c r="CD249" i="14"/>
  <c r="CC249" i="14"/>
  <c r="CB249" i="14"/>
  <c r="CA249" i="14"/>
  <c r="BZ249" i="14"/>
  <c r="BX249" i="14"/>
  <c r="BW249" i="14"/>
  <c r="BV249" i="14"/>
  <c r="BU249" i="14"/>
  <c r="BT249" i="14"/>
  <c r="BS249" i="14"/>
  <c r="BR249" i="14"/>
  <c r="BQ249" i="14"/>
  <c r="BP249" i="14"/>
  <c r="BO249" i="14"/>
  <c r="BN249" i="14"/>
  <c r="BM249" i="14"/>
  <c r="BK249" i="14"/>
  <c r="BJ249" i="14"/>
  <c r="BI249" i="14"/>
  <c r="BH249" i="14"/>
  <c r="BG249" i="14"/>
  <c r="BF249" i="14"/>
  <c r="BE249" i="14"/>
  <c r="BD249" i="14"/>
  <c r="BC249" i="14"/>
  <c r="BB249" i="14"/>
  <c r="BA249" i="14"/>
  <c r="AZ249" i="14"/>
  <c r="AI249" i="14"/>
  <c r="AH249" i="14"/>
  <c r="CZ248" i="14"/>
  <c r="CX248" i="14"/>
  <c r="CW248" i="14"/>
  <c r="CV248" i="14"/>
  <c r="CU248" i="14"/>
  <c r="CT248" i="14"/>
  <c r="CS248" i="14"/>
  <c r="CR248" i="14"/>
  <c r="CQ248" i="14"/>
  <c r="CP248" i="14"/>
  <c r="CO248" i="14"/>
  <c r="CN248" i="14"/>
  <c r="CM248" i="14"/>
  <c r="CK248" i="14"/>
  <c r="CJ248" i="14"/>
  <c r="CI248" i="14"/>
  <c r="CH248" i="14"/>
  <c r="CG248" i="14"/>
  <c r="CF248" i="14"/>
  <c r="CE248" i="14"/>
  <c r="CD248" i="14"/>
  <c r="CC248" i="14"/>
  <c r="CB248" i="14"/>
  <c r="CA248" i="14"/>
  <c r="BZ248" i="14"/>
  <c r="BX248" i="14"/>
  <c r="BW248" i="14"/>
  <c r="BV248" i="14"/>
  <c r="BU248" i="14"/>
  <c r="BT248" i="14"/>
  <c r="BS248" i="14"/>
  <c r="BR248" i="14"/>
  <c r="BQ248" i="14"/>
  <c r="BP248" i="14"/>
  <c r="BO248" i="14"/>
  <c r="BN248" i="14"/>
  <c r="BM248" i="14"/>
  <c r="BK248" i="14"/>
  <c r="BJ248" i="14"/>
  <c r="BI248" i="14"/>
  <c r="BH248" i="14"/>
  <c r="BG248" i="14"/>
  <c r="BF248" i="14"/>
  <c r="BE248" i="14"/>
  <c r="BD248" i="14"/>
  <c r="BC248" i="14"/>
  <c r="BB248" i="14"/>
  <c r="BA248" i="14"/>
  <c r="AZ248" i="14"/>
  <c r="AI248" i="14"/>
  <c r="AH248" i="14"/>
  <c r="CZ247" i="14"/>
  <c r="CX247" i="14"/>
  <c r="CW247" i="14"/>
  <c r="CV247" i="14"/>
  <c r="CU247" i="14"/>
  <c r="CT247" i="14"/>
  <c r="CS247" i="14"/>
  <c r="CR247" i="14"/>
  <c r="CQ247" i="14"/>
  <c r="CP247" i="14"/>
  <c r="CO247" i="14"/>
  <c r="CN247" i="14"/>
  <c r="CM247" i="14"/>
  <c r="CK247" i="14"/>
  <c r="CJ247" i="14"/>
  <c r="CI247" i="14"/>
  <c r="CH247" i="14"/>
  <c r="CG247" i="14"/>
  <c r="CF247" i="14"/>
  <c r="CE247" i="14"/>
  <c r="CD247" i="14"/>
  <c r="CC247" i="14"/>
  <c r="CB247" i="14"/>
  <c r="CA247" i="14"/>
  <c r="BZ247" i="14"/>
  <c r="BX247" i="14"/>
  <c r="BW247" i="14"/>
  <c r="BV247" i="14"/>
  <c r="BU247" i="14"/>
  <c r="BT247" i="14"/>
  <c r="BS247" i="14"/>
  <c r="BR247" i="14"/>
  <c r="BQ247" i="14"/>
  <c r="BP247" i="14"/>
  <c r="BO247" i="14"/>
  <c r="BN247" i="14"/>
  <c r="BM247" i="14"/>
  <c r="BK247" i="14"/>
  <c r="BJ247" i="14"/>
  <c r="BI247" i="14"/>
  <c r="BH247" i="14"/>
  <c r="BG247" i="14"/>
  <c r="BF247" i="14"/>
  <c r="BE247" i="14"/>
  <c r="BD247" i="14"/>
  <c r="BC247" i="14"/>
  <c r="BB247" i="14"/>
  <c r="BA247" i="14"/>
  <c r="AZ247" i="14"/>
  <c r="AI247" i="14"/>
  <c r="AH247" i="14"/>
  <c r="CZ246" i="14"/>
  <c r="CX246" i="14"/>
  <c r="CW246" i="14"/>
  <c r="CV246" i="14"/>
  <c r="CU246" i="14"/>
  <c r="CT246" i="14"/>
  <c r="CS246" i="14"/>
  <c r="CR246" i="14"/>
  <c r="CQ246" i="14"/>
  <c r="CP246" i="14"/>
  <c r="CO246" i="14"/>
  <c r="CN246" i="14"/>
  <c r="CM246" i="14"/>
  <c r="CK246" i="14"/>
  <c r="CJ246" i="14"/>
  <c r="CI246" i="14"/>
  <c r="CH246" i="14"/>
  <c r="CG246" i="14"/>
  <c r="CF246" i="14"/>
  <c r="CE246" i="14"/>
  <c r="CD246" i="14"/>
  <c r="CC246" i="14"/>
  <c r="CB246" i="14"/>
  <c r="CA246" i="14"/>
  <c r="BZ246" i="14"/>
  <c r="BX246" i="14"/>
  <c r="BW246" i="14"/>
  <c r="BV246" i="14"/>
  <c r="BU246" i="14"/>
  <c r="BT246" i="14"/>
  <c r="BS246" i="14"/>
  <c r="BR246" i="14"/>
  <c r="BQ246" i="14"/>
  <c r="BP246" i="14"/>
  <c r="BO246" i="14"/>
  <c r="BN246" i="14"/>
  <c r="BM246" i="14"/>
  <c r="BK246" i="14"/>
  <c r="BJ246" i="14"/>
  <c r="BI246" i="14"/>
  <c r="BH246" i="14"/>
  <c r="BG246" i="14"/>
  <c r="BF246" i="14"/>
  <c r="BE246" i="14"/>
  <c r="BD246" i="14"/>
  <c r="BC246" i="14"/>
  <c r="BB246" i="14"/>
  <c r="BA246" i="14"/>
  <c r="AZ246" i="14"/>
  <c r="AI246" i="14"/>
  <c r="AH246" i="14"/>
  <c r="CZ245" i="14"/>
  <c r="CX245" i="14"/>
  <c r="CW245" i="14"/>
  <c r="CV245" i="14"/>
  <c r="CU245" i="14"/>
  <c r="CT245" i="14"/>
  <c r="CS245" i="14"/>
  <c r="CR245" i="14"/>
  <c r="CQ245" i="14"/>
  <c r="CP245" i="14"/>
  <c r="CO245" i="14"/>
  <c r="CN245" i="14"/>
  <c r="CM245" i="14"/>
  <c r="CK245" i="14"/>
  <c r="CJ245" i="14"/>
  <c r="CI245" i="14"/>
  <c r="CH245" i="14"/>
  <c r="CG245" i="14"/>
  <c r="CF245" i="14"/>
  <c r="CE245" i="14"/>
  <c r="CD245" i="14"/>
  <c r="CC245" i="14"/>
  <c r="CB245" i="14"/>
  <c r="CA245" i="14"/>
  <c r="BZ245" i="14"/>
  <c r="BX245" i="14"/>
  <c r="BW245" i="14"/>
  <c r="BV245" i="14"/>
  <c r="BU245" i="14"/>
  <c r="BT245" i="14"/>
  <c r="BS245" i="14"/>
  <c r="BR245" i="14"/>
  <c r="BQ245" i="14"/>
  <c r="BP245" i="14"/>
  <c r="BO245" i="14"/>
  <c r="BN245" i="14"/>
  <c r="BM245" i="14"/>
  <c r="BK245" i="14"/>
  <c r="BJ245" i="14"/>
  <c r="BI245" i="14"/>
  <c r="BH245" i="14"/>
  <c r="BG245" i="14"/>
  <c r="BF245" i="14"/>
  <c r="BE245" i="14"/>
  <c r="BD245" i="14"/>
  <c r="BC245" i="14"/>
  <c r="BB245" i="14"/>
  <c r="BA245" i="14"/>
  <c r="AZ245" i="14"/>
  <c r="AI245" i="14"/>
  <c r="AH245" i="14"/>
  <c r="CZ244" i="14"/>
  <c r="CX244" i="14"/>
  <c r="CW244" i="14"/>
  <c r="CV244" i="14"/>
  <c r="CU244" i="14"/>
  <c r="CT244" i="14"/>
  <c r="CS244" i="14"/>
  <c r="CR244" i="14"/>
  <c r="CQ244" i="14"/>
  <c r="CP244" i="14"/>
  <c r="CO244" i="14"/>
  <c r="CN244" i="14"/>
  <c r="CM244" i="14"/>
  <c r="CK244" i="14"/>
  <c r="CJ244" i="14"/>
  <c r="CI244" i="14"/>
  <c r="CH244" i="14"/>
  <c r="CG244" i="14"/>
  <c r="CF244" i="14"/>
  <c r="CE244" i="14"/>
  <c r="CD244" i="14"/>
  <c r="CC244" i="14"/>
  <c r="CB244" i="14"/>
  <c r="CA244" i="14"/>
  <c r="BZ244" i="14"/>
  <c r="BX244" i="14"/>
  <c r="BW244" i="14"/>
  <c r="BV244" i="14"/>
  <c r="BU244" i="14"/>
  <c r="BT244" i="14"/>
  <c r="BS244" i="14"/>
  <c r="BR244" i="14"/>
  <c r="BQ244" i="14"/>
  <c r="BP244" i="14"/>
  <c r="BO244" i="14"/>
  <c r="BN244" i="14"/>
  <c r="BM244" i="14"/>
  <c r="BK244" i="14"/>
  <c r="BJ244" i="14"/>
  <c r="BI244" i="14"/>
  <c r="BH244" i="14"/>
  <c r="BG244" i="14"/>
  <c r="BF244" i="14"/>
  <c r="BE244" i="14"/>
  <c r="BD244" i="14"/>
  <c r="BC244" i="14"/>
  <c r="BB244" i="14"/>
  <c r="BA244" i="14"/>
  <c r="AZ244" i="14"/>
  <c r="AI244" i="14"/>
  <c r="AH244" i="14"/>
  <c r="CZ243" i="14"/>
  <c r="CX243" i="14"/>
  <c r="CW243" i="14"/>
  <c r="CV243" i="14"/>
  <c r="CU243" i="14"/>
  <c r="CT243" i="14"/>
  <c r="CS243" i="14"/>
  <c r="CR243" i="14"/>
  <c r="CQ243" i="14"/>
  <c r="CP243" i="14"/>
  <c r="CO243" i="14"/>
  <c r="CN243" i="14"/>
  <c r="CM243" i="14"/>
  <c r="CK243" i="14"/>
  <c r="CJ243" i="14"/>
  <c r="CI243" i="14"/>
  <c r="CH243" i="14"/>
  <c r="CG243" i="14"/>
  <c r="CF243" i="14"/>
  <c r="CE243" i="14"/>
  <c r="CD243" i="14"/>
  <c r="CC243" i="14"/>
  <c r="CB243" i="14"/>
  <c r="CA243" i="14"/>
  <c r="BZ243" i="14"/>
  <c r="BX243" i="14"/>
  <c r="BW243" i="14"/>
  <c r="BV243" i="14"/>
  <c r="BU243" i="14"/>
  <c r="BT243" i="14"/>
  <c r="BS243" i="14"/>
  <c r="BR243" i="14"/>
  <c r="BQ243" i="14"/>
  <c r="BP243" i="14"/>
  <c r="BO243" i="14"/>
  <c r="BN243" i="14"/>
  <c r="BM243" i="14"/>
  <c r="BK243" i="14"/>
  <c r="BJ243" i="14"/>
  <c r="BI243" i="14"/>
  <c r="BH243" i="14"/>
  <c r="BG243" i="14"/>
  <c r="BF243" i="14"/>
  <c r="BE243" i="14"/>
  <c r="BD243" i="14"/>
  <c r="BC243" i="14"/>
  <c r="BB243" i="14"/>
  <c r="BA243" i="14"/>
  <c r="AZ243" i="14"/>
  <c r="AI243" i="14"/>
  <c r="AH243" i="14"/>
  <c r="CZ242" i="14"/>
  <c r="CX242" i="14"/>
  <c r="CW242" i="14"/>
  <c r="CV242" i="14"/>
  <c r="CU242" i="14"/>
  <c r="CT242" i="14"/>
  <c r="CS242" i="14"/>
  <c r="CR242" i="14"/>
  <c r="CQ242" i="14"/>
  <c r="CP242" i="14"/>
  <c r="CO242" i="14"/>
  <c r="CN242" i="14"/>
  <c r="CM242" i="14"/>
  <c r="CK242" i="14"/>
  <c r="CJ242" i="14"/>
  <c r="CI242" i="14"/>
  <c r="CH242" i="14"/>
  <c r="CG242" i="14"/>
  <c r="CF242" i="14"/>
  <c r="CE242" i="14"/>
  <c r="CD242" i="14"/>
  <c r="CC242" i="14"/>
  <c r="CB242" i="14"/>
  <c r="CA242" i="14"/>
  <c r="BZ242" i="14"/>
  <c r="BX242" i="14"/>
  <c r="BW242" i="14"/>
  <c r="BV242" i="14"/>
  <c r="BU242" i="14"/>
  <c r="BT242" i="14"/>
  <c r="BS242" i="14"/>
  <c r="BR242" i="14"/>
  <c r="BQ242" i="14"/>
  <c r="BP242" i="14"/>
  <c r="BO242" i="14"/>
  <c r="BN242" i="14"/>
  <c r="BM242" i="14"/>
  <c r="BK242" i="14"/>
  <c r="BJ242" i="14"/>
  <c r="BI242" i="14"/>
  <c r="BH242" i="14"/>
  <c r="BG242" i="14"/>
  <c r="BF242" i="14"/>
  <c r="BE242" i="14"/>
  <c r="BD242" i="14"/>
  <c r="BC242" i="14"/>
  <c r="BB242" i="14"/>
  <c r="BA242" i="14"/>
  <c r="AZ242" i="14"/>
  <c r="AI242" i="14"/>
  <c r="AH242" i="14"/>
  <c r="CZ241" i="14"/>
  <c r="CX241" i="14"/>
  <c r="CW241" i="14"/>
  <c r="CV241" i="14"/>
  <c r="CU241" i="14"/>
  <c r="CT241" i="14"/>
  <c r="CS241" i="14"/>
  <c r="CR241" i="14"/>
  <c r="CQ241" i="14"/>
  <c r="CP241" i="14"/>
  <c r="CO241" i="14"/>
  <c r="CN241" i="14"/>
  <c r="CM241" i="14"/>
  <c r="CK241" i="14"/>
  <c r="CJ241" i="14"/>
  <c r="CI241" i="14"/>
  <c r="CH241" i="14"/>
  <c r="CG241" i="14"/>
  <c r="CF241" i="14"/>
  <c r="CE241" i="14"/>
  <c r="CD241" i="14"/>
  <c r="CC241" i="14"/>
  <c r="CB241" i="14"/>
  <c r="CA241" i="14"/>
  <c r="BZ241" i="14"/>
  <c r="BX241" i="14"/>
  <c r="BW241" i="14"/>
  <c r="BV241" i="14"/>
  <c r="BU241" i="14"/>
  <c r="BT241" i="14"/>
  <c r="BS241" i="14"/>
  <c r="BR241" i="14"/>
  <c r="BQ241" i="14"/>
  <c r="BP241" i="14"/>
  <c r="BO241" i="14"/>
  <c r="BN241" i="14"/>
  <c r="BM241" i="14"/>
  <c r="BK241" i="14"/>
  <c r="BJ241" i="14"/>
  <c r="BI241" i="14"/>
  <c r="BH241" i="14"/>
  <c r="BG241" i="14"/>
  <c r="BF241" i="14"/>
  <c r="BE241" i="14"/>
  <c r="BD241" i="14"/>
  <c r="BC241" i="14"/>
  <c r="BB241" i="14"/>
  <c r="BA241" i="14"/>
  <c r="AZ241" i="14"/>
  <c r="AI241" i="14"/>
  <c r="AH241" i="14"/>
  <c r="CZ240" i="14"/>
  <c r="CX240" i="14"/>
  <c r="CW240" i="14"/>
  <c r="CV240" i="14"/>
  <c r="CU240" i="14"/>
  <c r="CT240" i="14"/>
  <c r="CS240" i="14"/>
  <c r="CR240" i="14"/>
  <c r="CQ240" i="14"/>
  <c r="CP240" i="14"/>
  <c r="CO240" i="14"/>
  <c r="CN240" i="14"/>
  <c r="CM240" i="14"/>
  <c r="CK240" i="14"/>
  <c r="CJ240" i="14"/>
  <c r="CI240" i="14"/>
  <c r="CH240" i="14"/>
  <c r="CG240" i="14"/>
  <c r="CF240" i="14"/>
  <c r="CE240" i="14"/>
  <c r="CD240" i="14"/>
  <c r="CC240" i="14"/>
  <c r="CB240" i="14"/>
  <c r="CA240" i="14"/>
  <c r="BZ240" i="14"/>
  <c r="BX240" i="14"/>
  <c r="BW240" i="14"/>
  <c r="BV240" i="14"/>
  <c r="BU240" i="14"/>
  <c r="BT240" i="14"/>
  <c r="BS240" i="14"/>
  <c r="BR240" i="14"/>
  <c r="BQ240" i="14"/>
  <c r="BP240" i="14"/>
  <c r="BO240" i="14"/>
  <c r="BN240" i="14"/>
  <c r="BM240" i="14"/>
  <c r="BK240" i="14"/>
  <c r="BJ240" i="14"/>
  <c r="BI240" i="14"/>
  <c r="BH240" i="14"/>
  <c r="BG240" i="14"/>
  <c r="BF240" i="14"/>
  <c r="BE240" i="14"/>
  <c r="BD240" i="14"/>
  <c r="BC240" i="14"/>
  <c r="BB240" i="14"/>
  <c r="BA240" i="14"/>
  <c r="AZ240" i="14"/>
  <c r="AI240" i="14"/>
  <c r="AH240" i="14"/>
  <c r="CZ239" i="14"/>
  <c r="CX239" i="14"/>
  <c r="CW239" i="14"/>
  <c r="CV239" i="14"/>
  <c r="CU239" i="14"/>
  <c r="CT239" i="14"/>
  <c r="CS239" i="14"/>
  <c r="CR239" i="14"/>
  <c r="CQ239" i="14"/>
  <c r="CP239" i="14"/>
  <c r="CO239" i="14"/>
  <c r="CN239" i="14"/>
  <c r="CM239" i="14"/>
  <c r="CK239" i="14"/>
  <c r="CJ239" i="14"/>
  <c r="CI239" i="14"/>
  <c r="CH239" i="14"/>
  <c r="CG239" i="14"/>
  <c r="CF239" i="14"/>
  <c r="CE239" i="14"/>
  <c r="CD239" i="14"/>
  <c r="CC239" i="14"/>
  <c r="CB239" i="14"/>
  <c r="CA239" i="14"/>
  <c r="BZ239" i="14"/>
  <c r="BX239" i="14"/>
  <c r="BW239" i="14"/>
  <c r="BV239" i="14"/>
  <c r="BU239" i="14"/>
  <c r="BT239" i="14"/>
  <c r="BS239" i="14"/>
  <c r="BR239" i="14"/>
  <c r="BQ239" i="14"/>
  <c r="BP239" i="14"/>
  <c r="BO239" i="14"/>
  <c r="BN239" i="14"/>
  <c r="BM239" i="14"/>
  <c r="BK239" i="14"/>
  <c r="BJ239" i="14"/>
  <c r="BI239" i="14"/>
  <c r="BH239" i="14"/>
  <c r="BG239" i="14"/>
  <c r="BF239" i="14"/>
  <c r="BE239" i="14"/>
  <c r="BD239" i="14"/>
  <c r="BC239" i="14"/>
  <c r="BB239" i="14"/>
  <c r="BA239" i="14"/>
  <c r="AZ239" i="14"/>
  <c r="AI239" i="14"/>
  <c r="AH239" i="14"/>
  <c r="CZ238" i="14"/>
  <c r="CX238" i="14"/>
  <c r="CW238" i="14"/>
  <c r="CV238" i="14"/>
  <c r="CU238" i="14"/>
  <c r="CT238" i="14"/>
  <c r="CS238" i="14"/>
  <c r="CR238" i="14"/>
  <c r="CQ238" i="14"/>
  <c r="CP238" i="14"/>
  <c r="CO238" i="14"/>
  <c r="CN238" i="14"/>
  <c r="CM238" i="14"/>
  <c r="CK238" i="14"/>
  <c r="CJ238" i="14"/>
  <c r="CI238" i="14"/>
  <c r="CH238" i="14"/>
  <c r="CG238" i="14"/>
  <c r="CF238" i="14"/>
  <c r="CE238" i="14"/>
  <c r="CD238" i="14"/>
  <c r="CC238" i="14"/>
  <c r="CB238" i="14"/>
  <c r="CA238" i="14"/>
  <c r="BZ238" i="14"/>
  <c r="BX238" i="14"/>
  <c r="BW238" i="14"/>
  <c r="BV238" i="14"/>
  <c r="BU238" i="14"/>
  <c r="BT238" i="14"/>
  <c r="BS238" i="14"/>
  <c r="BR238" i="14"/>
  <c r="BQ238" i="14"/>
  <c r="BP238" i="14"/>
  <c r="BO238" i="14"/>
  <c r="BN238" i="14"/>
  <c r="BM238" i="14"/>
  <c r="BK238" i="14"/>
  <c r="BJ238" i="14"/>
  <c r="BI238" i="14"/>
  <c r="BH238" i="14"/>
  <c r="BG238" i="14"/>
  <c r="BF238" i="14"/>
  <c r="BE238" i="14"/>
  <c r="BD238" i="14"/>
  <c r="BC238" i="14"/>
  <c r="BB238" i="14"/>
  <c r="BA238" i="14"/>
  <c r="AZ238" i="14"/>
  <c r="AI238" i="14"/>
  <c r="AH238" i="14"/>
  <c r="CZ237" i="14"/>
  <c r="CX237" i="14"/>
  <c r="CW237" i="14"/>
  <c r="CV237" i="14"/>
  <c r="CU237" i="14"/>
  <c r="CT237" i="14"/>
  <c r="CS237" i="14"/>
  <c r="CR237" i="14"/>
  <c r="CQ237" i="14"/>
  <c r="CP237" i="14"/>
  <c r="CO237" i="14"/>
  <c r="CN237" i="14"/>
  <c r="CM237" i="14"/>
  <c r="CK237" i="14"/>
  <c r="CJ237" i="14"/>
  <c r="CI237" i="14"/>
  <c r="CH237" i="14"/>
  <c r="CG237" i="14"/>
  <c r="CF237" i="14"/>
  <c r="CE237" i="14"/>
  <c r="CD237" i="14"/>
  <c r="CC237" i="14"/>
  <c r="CB237" i="14"/>
  <c r="CA237" i="14"/>
  <c r="BZ237" i="14"/>
  <c r="BX237" i="14"/>
  <c r="BW237" i="14"/>
  <c r="BV237" i="14"/>
  <c r="BU237" i="14"/>
  <c r="BT237" i="14"/>
  <c r="BS237" i="14"/>
  <c r="BR237" i="14"/>
  <c r="BQ237" i="14"/>
  <c r="BP237" i="14"/>
  <c r="BO237" i="14"/>
  <c r="BN237" i="14"/>
  <c r="BM237" i="14"/>
  <c r="BK237" i="14"/>
  <c r="BJ237" i="14"/>
  <c r="BI237" i="14"/>
  <c r="BH237" i="14"/>
  <c r="BG237" i="14"/>
  <c r="BF237" i="14"/>
  <c r="BE237" i="14"/>
  <c r="BD237" i="14"/>
  <c r="BC237" i="14"/>
  <c r="BB237" i="14"/>
  <c r="BA237" i="14"/>
  <c r="AZ237" i="14"/>
  <c r="AI237" i="14"/>
  <c r="AH237" i="14"/>
  <c r="CZ236" i="14"/>
  <c r="CX236" i="14"/>
  <c r="CW236" i="14"/>
  <c r="CV236" i="14"/>
  <c r="CU236" i="14"/>
  <c r="CT236" i="14"/>
  <c r="CS236" i="14"/>
  <c r="CR236" i="14"/>
  <c r="CQ236" i="14"/>
  <c r="CP236" i="14"/>
  <c r="CO236" i="14"/>
  <c r="CN236" i="14"/>
  <c r="CM236" i="14"/>
  <c r="CK236" i="14"/>
  <c r="CJ236" i="14"/>
  <c r="CI236" i="14"/>
  <c r="CH236" i="14"/>
  <c r="CG236" i="14"/>
  <c r="CF236" i="14"/>
  <c r="CE236" i="14"/>
  <c r="CD236" i="14"/>
  <c r="CC236" i="14"/>
  <c r="CB236" i="14"/>
  <c r="CA236" i="14"/>
  <c r="BZ236" i="14"/>
  <c r="BX236" i="14"/>
  <c r="BW236" i="14"/>
  <c r="BV236" i="14"/>
  <c r="BU236" i="14"/>
  <c r="BT236" i="14"/>
  <c r="BS236" i="14"/>
  <c r="BR236" i="14"/>
  <c r="BQ236" i="14"/>
  <c r="BP236" i="14"/>
  <c r="BO236" i="14"/>
  <c r="BN236" i="14"/>
  <c r="BM236" i="14"/>
  <c r="BK236" i="14"/>
  <c r="BJ236" i="14"/>
  <c r="BI236" i="14"/>
  <c r="BH236" i="14"/>
  <c r="BG236" i="14"/>
  <c r="BF236" i="14"/>
  <c r="BE236" i="14"/>
  <c r="BD236" i="14"/>
  <c r="BC236" i="14"/>
  <c r="BB236" i="14"/>
  <c r="BA236" i="14"/>
  <c r="AZ236" i="14"/>
  <c r="AI236" i="14"/>
  <c r="AH236" i="14"/>
  <c r="CZ235" i="14"/>
  <c r="CX235" i="14"/>
  <c r="CW235" i="14"/>
  <c r="CV235" i="14"/>
  <c r="CU235" i="14"/>
  <c r="CT235" i="14"/>
  <c r="CS235" i="14"/>
  <c r="CR235" i="14"/>
  <c r="CQ235" i="14"/>
  <c r="CP235" i="14"/>
  <c r="CO235" i="14"/>
  <c r="CN235" i="14"/>
  <c r="CM235" i="14"/>
  <c r="CK235" i="14"/>
  <c r="CJ235" i="14"/>
  <c r="CI235" i="14"/>
  <c r="CH235" i="14"/>
  <c r="CG235" i="14"/>
  <c r="CF235" i="14"/>
  <c r="CE235" i="14"/>
  <c r="CD235" i="14"/>
  <c r="CC235" i="14"/>
  <c r="CB235" i="14"/>
  <c r="CA235" i="14"/>
  <c r="BZ235" i="14"/>
  <c r="BX235" i="14"/>
  <c r="BW235" i="14"/>
  <c r="BV235" i="14"/>
  <c r="BU235" i="14"/>
  <c r="BT235" i="14"/>
  <c r="BS235" i="14"/>
  <c r="BR235" i="14"/>
  <c r="BQ235" i="14"/>
  <c r="BP235" i="14"/>
  <c r="BO235" i="14"/>
  <c r="BN235" i="14"/>
  <c r="BM235" i="14"/>
  <c r="BK235" i="14"/>
  <c r="BJ235" i="14"/>
  <c r="BI235" i="14"/>
  <c r="BH235" i="14"/>
  <c r="BG235" i="14"/>
  <c r="BF235" i="14"/>
  <c r="BE235" i="14"/>
  <c r="BD235" i="14"/>
  <c r="BC235" i="14"/>
  <c r="BB235" i="14"/>
  <c r="BA235" i="14"/>
  <c r="AZ235" i="14"/>
  <c r="AI235" i="14"/>
  <c r="AH235" i="14"/>
  <c r="CZ234" i="14"/>
  <c r="CX234" i="14"/>
  <c r="CW234" i="14"/>
  <c r="CV234" i="14"/>
  <c r="CU234" i="14"/>
  <c r="CT234" i="14"/>
  <c r="CS234" i="14"/>
  <c r="CR234" i="14"/>
  <c r="CQ234" i="14"/>
  <c r="CP234" i="14"/>
  <c r="CO234" i="14"/>
  <c r="CN234" i="14"/>
  <c r="CM234" i="14"/>
  <c r="CK234" i="14"/>
  <c r="CJ234" i="14"/>
  <c r="CI234" i="14"/>
  <c r="CH234" i="14"/>
  <c r="CG234" i="14"/>
  <c r="CF234" i="14"/>
  <c r="CE234" i="14"/>
  <c r="CD234" i="14"/>
  <c r="CC234" i="14"/>
  <c r="CB234" i="14"/>
  <c r="CA234" i="14"/>
  <c r="BZ234" i="14"/>
  <c r="BX234" i="14"/>
  <c r="BW234" i="14"/>
  <c r="BV234" i="14"/>
  <c r="BU234" i="14"/>
  <c r="BT234" i="14"/>
  <c r="BS234" i="14"/>
  <c r="BR234" i="14"/>
  <c r="BQ234" i="14"/>
  <c r="BP234" i="14"/>
  <c r="BO234" i="14"/>
  <c r="BN234" i="14"/>
  <c r="BM234" i="14"/>
  <c r="BK234" i="14"/>
  <c r="BJ234" i="14"/>
  <c r="BI234" i="14"/>
  <c r="BH234" i="14"/>
  <c r="BG234" i="14"/>
  <c r="BF234" i="14"/>
  <c r="BE234" i="14"/>
  <c r="BD234" i="14"/>
  <c r="BC234" i="14"/>
  <c r="BB234" i="14"/>
  <c r="BA234" i="14"/>
  <c r="AZ234" i="14"/>
  <c r="AI234" i="14"/>
  <c r="AH234" i="14"/>
  <c r="CZ233" i="14"/>
  <c r="CX233" i="14"/>
  <c r="CW233" i="14"/>
  <c r="CV233" i="14"/>
  <c r="CU233" i="14"/>
  <c r="CT233" i="14"/>
  <c r="CS233" i="14"/>
  <c r="CR233" i="14"/>
  <c r="CQ233" i="14"/>
  <c r="CP233" i="14"/>
  <c r="CO233" i="14"/>
  <c r="CN233" i="14"/>
  <c r="CM233" i="14"/>
  <c r="CK233" i="14"/>
  <c r="CJ233" i="14"/>
  <c r="CI233" i="14"/>
  <c r="CH233" i="14"/>
  <c r="CG233" i="14"/>
  <c r="CF233" i="14"/>
  <c r="CE233" i="14"/>
  <c r="CD233" i="14"/>
  <c r="CC233" i="14"/>
  <c r="CB233" i="14"/>
  <c r="CA233" i="14"/>
  <c r="BZ233" i="14"/>
  <c r="BX233" i="14"/>
  <c r="BW233" i="14"/>
  <c r="BV233" i="14"/>
  <c r="BU233" i="14"/>
  <c r="BT233" i="14"/>
  <c r="BS233" i="14"/>
  <c r="BR233" i="14"/>
  <c r="BQ233" i="14"/>
  <c r="BP233" i="14"/>
  <c r="BO233" i="14"/>
  <c r="BN233" i="14"/>
  <c r="BM233" i="14"/>
  <c r="BK233" i="14"/>
  <c r="BJ233" i="14"/>
  <c r="BI233" i="14"/>
  <c r="BH233" i="14"/>
  <c r="BG233" i="14"/>
  <c r="BF233" i="14"/>
  <c r="BE233" i="14"/>
  <c r="BD233" i="14"/>
  <c r="BC233" i="14"/>
  <c r="BB233" i="14"/>
  <c r="BA233" i="14"/>
  <c r="AZ233" i="14"/>
  <c r="AI233" i="14"/>
  <c r="AH233" i="14"/>
  <c r="CZ232" i="14"/>
  <c r="CX232" i="14"/>
  <c r="CW232" i="14"/>
  <c r="CV232" i="14"/>
  <c r="CU232" i="14"/>
  <c r="CT232" i="14"/>
  <c r="CS232" i="14"/>
  <c r="CR232" i="14"/>
  <c r="CQ232" i="14"/>
  <c r="CP232" i="14"/>
  <c r="CO232" i="14"/>
  <c r="CN232" i="14"/>
  <c r="CM232" i="14"/>
  <c r="CK232" i="14"/>
  <c r="CJ232" i="14"/>
  <c r="CI232" i="14"/>
  <c r="CH232" i="14"/>
  <c r="CG232" i="14"/>
  <c r="CF232" i="14"/>
  <c r="CE232" i="14"/>
  <c r="CD232" i="14"/>
  <c r="CC232" i="14"/>
  <c r="CB232" i="14"/>
  <c r="CA232" i="14"/>
  <c r="BZ232" i="14"/>
  <c r="BX232" i="14"/>
  <c r="BW232" i="14"/>
  <c r="BV232" i="14"/>
  <c r="BU232" i="14"/>
  <c r="BT232" i="14"/>
  <c r="BS232" i="14"/>
  <c r="BR232" i="14"/>
  <c r="BQ232" i="14"/>
  <c r="BP232" i="14"/>
  <c r="BO232" i="14"/>
  <c r="BN232" i="14"/>
  <c r="BM232" i="14"/>
  <c r="BK232" i="14"/>
  <c r="BJ232" i="14"/>
  <c r="BI232" i="14"/>
  <c r="BH232" i="14"/>
  <c r="BG232" i="14"/>
  <c r="BF232" i="14"/>
  <c r="BE232" i="14"/>
  <c r="BD232" i="14"/>
  <c r="BC232" i="14"/>
  <c r="BB232" i="14"/>
  <c r="BA232" i="14"/>
  <c r="AZ232" i="14"/>
  <c r="AI232" i="14"/>
  <c r="AH232" i="14"/>
  <c r="CZ231" i="14"/>
  <c r="CX231" i="14"/>
  <c r="CW231" i="14"/>
  <c r="CV231" i="14"/>
  <c r="CU231" i="14"/>
  <c r="CT231" i="14"/>
  <c r="CS231" i="14"/>
  <c r="CR231" i="14"/>
  <c r="CQ231" i="14"/>
  <c r="CP231" i="14"/>
  <c r="CO231" i="14"/>
  <c r="CN231" i="14"/>
  <c r="CM231" i="14"/>
  <c r="CK231" i="14"/>
  <c r="CJ231" i="14"/>
  <c r="CI231" i="14"/>
  <c r="CH231" i="14"/>
  <c r="CG231" i="14"/>
  <c r="CF231" i="14"/>
  <c r="CE231" i="14"/>
  <c r="CD231" i="14"/>
  <c r="CC231" i="14"/>
  <c r="CB231" i="14"/>
  <c r="CA231" i="14"/>
  <c r="BZ231" i="14"/>
  <c r="BX231" i="14"/>
  <c r="BW231" i="14"/>
  <c r="BV231" i="14"/>
  <c r="BU231" i="14"/>
  <c r="BT231" i="14"/>
  <c r="BS231" i="14"/>
  <c r="BR231" i="14"/>
  <c r="BQ231" i="14"/>
  <c r="BP231" i="14"/>
  <c r="BO231" i="14"/>
  <c r="BN231" i="14"/>
  <c r="BM231" i="14"/>
  <c r="BK231" i="14"/>
  <c r="BJ231" i="14"/>
  <c r="BI231" i="14"/>
  <c r="BH231" i="14"/>
  <c r="BG231" i="14"/>
  <c r="BF231" i="14"/>
  <c r="BE231" i="14"/>
  <c r="BD231" i="14"/>
  <c r="BC231" i="14"/>
  <c r="BB231" i="14"/>
  <c r="BA231" i="14"/>
  <c r="AZ231" i="14"/>
  <c r="AI231" i="14"/>
  <c r="AH231" i="14"/>
  <c r="CZ230" i="14"/>
  <c r="CX230" i="14"/>
  <c r="CW230" i="14"/>
  <c r="CV230" i="14"/>
  <c r="CU230" i="14"/>
  <c r="CT230" i="14"/>
  <c r="CS230" i="14"/>
  <c r="CR230" i="14"/>
  <c r="CQ230" i="14"/>
  <c r="CP230" i="14"/>
  <c r="CO230" i="14"/>
  <c r="CN230" i="14"/>
  <c r="CM230" i="14"/>
  <c r="CK230" i="14"/>
  <c r="CJ230" i="14"/>
  <c r="CI230" i="14"/>
  <c r="CH230" i="14"/>
  <c r="CG230" i="14"/>
  <c r="CF230" i="14"/>
  <c r="CE230" i="14"/>
  <c r="CD230" i="14"/>
  <c r="CC230" i="14"/>
  <c r="CB230" i="14"/>
  <c r="CA230" i="14"/>
  <c r="BZ230" i="14"/>
  <c r="BX230" i="14"/>
  <c r="BW230" i="14"/>
  <c r="BV230" i="14"/>
  <c r="BU230" i="14"/>
  <c r="BT230" i="14"/>
  <c r="BS230" i="14"/>
  <c r="BR230" i="14"/>
  <c r="BQ230" i="14"/>
  <c r="BP230" i="14"/>
  <c r="BO230" i="14"/>
  <c r="BN230" i="14"/>
  <c r="BM230" i="14"/>
  <c r="BK230" i="14"/>
  <c r="BJ230" i="14"/>
  <c r="BI230" i="14"/>
  <c r="BH230" i="14"/>
  <c r="BG230" i="14"/>
  <c r="BF230" i="14"/>
  <c r="BE230" i="14"/>
  <c r="BD230" i="14"/>
  <c r="BC230" i="14"/>
  <c r="BB230" i="14"/>
  <c r="BA230" i="14"/>
  <c r="AZ230" i="14"/>
  <c r="AI230" i="14"/>
  <c r="AH230" i="14"/>
  <c r="CZ229" i="14"/>
  <c r="CX229" i="14"/>
  <c r="CW229" i="14"/>
  <c r="CV229" i="14"/>
  <c r="CU229" i="14"/>
  <c r="CT229" i="14"/>
  <c r="CS229" i="14"/>
  <c r="CR229" i="14"/>
  <c r="CQ229" i="14"/>
  <c r="CP229" i="14"/>
  <c r="CO229" i="14"/>
  <c r="CN229" i="14"/>
  <c r="CM229" i="14"/>
  <c r="CK229" i="14"/>
  <c r="CJ229" i="14"/>
  <c r="CI229" i="14"/>
  <c r="CH229" i="14"/>
  <c r="CG229" i="14"/>
  <c r="CF229" i="14"/>
  <c r="CE229" i="14"/>
  <c r="CD229" i="14"/>
  <c r="CC229" i="14"/>
  <c r="CB229" i="14"/>
  <c r="CA229" i="14"/>
  <c r="BZ229" i="14"/>
  <c r="BX229" i="14"/>
  <c r="BW229" i="14"/>
  <c r="BV229" i="14"/>
  <c r="BU229" i="14"/>
  <c r="BT229" i="14"/>
  <c r="BS229" i="14"/>
  <c r="BR229" i="14"/>
  <c r="BQ229" i="14"/>
  <c r="BP229" i="14"/>
  <c r="BO229" i="14"/>
  <c r="BN229" i="14"/>
  <c r="BM229" i="14"/>
  <c r="BK229" i="14"/>
  <c r="BJ229" i="14"/>
  <c r="BI229" i="14"/>
  <c r="BH229" i="14"/>
  <c r="BG229" i="14"/>
  <c r="BF229" i="14"/>
  <c r="BE229" i="14"/>
  <c r="BD229" i="14"/>
  <c r="BC229" i="14"/>
  <c r="BB229" i="14"/>
  <c r="BA229" i="14"/>
  <c r="AZ229" i="14"/>
  <c r="AI229" i="14"/>
  <c r="AH229" i="14"/>
  <c r="CZ228" i="14"/>
  <c r="CX228" i="14"/>
  <c r="CW228" i="14"/>
  <c r="CV228" i="14"/>
  <c r="CU228" i="14"/>
  <c r="CT228" i="14"/>
  <c r="CS228" i="14"/>
  <c r="CR228" i="14"/>
  <c r="CQ228" i="14"/>
  <c r="CP228" i="14"/>
  <c r="CO228" i="14"/>
  <c r="CN228" i="14"/>
  <c r="CM228" i="14"/>
  <c r="CK228" i="14"/>
  <c r="CJ228" i="14"/>
  <c r="CI228" i="14"/>
  <c r="CH228" i="14"/>
  <c r="CG228" i="14"/>
  <c r="CF228" i="14"/>
  <c r="CE228" i="14"/>
  <c r="CD228" i="14"/>
  <c r="CC228" i="14"/>
  <c r="CB228" i="14"/>
  <c r="CA228" i="14"/>
  <c r="BZ228" i="14"/>
  <c r="BX228" i="14"/>
  <c r="BW228" i="14"/>
  <c r="BV228" i="14"/>
  <c r="BU228" i="14"/>
  <c r="BT228" i="14"/>
  <c r="BS228" i="14"/>
  <c r="BR228" i="14"/>
  <c r="BQ228" i="14"/>
  <c r="BP228" i="14"/>
  <c r="BO228" i="14"/>
  <c r="BN228" i="14"/>
  <c r="BM228" i="14"/>
  <c r="BK228" i="14"/>
  <c r="BJ228" i="14"/>
  <c r="BI228" i="14"/>
  <c r="BH228" i="14"/>
  <c r="BG228" i="14"/>
  <c r="BF228" i="14"/>
  <c r="BE228" i="14"/>
  <c r="BD228" i="14"/>
  <c r="BC228" i="14"/>
  <c r="BB228" i="14"/>
  <c r="BA228" i="14"/>
  <c r="AZ228" i="14"/>
  <c r="AI228" i="14"/>
  <c r="AH228" i="14"/>
  <c r="CZ227" i="14"/>
  <c r="CX227" i="14"/>
  <c r="CW227" i="14"/>
  <c r="CV227" i="14"/>
  <c r="CU227" i="14"/>
  <c r="CT227" i="14"/>
  <c r="CS227" i="14"/>
  <c r="CR227" i="14"/>
  <c r="CQ227" i="14"/>
  <c r="CP227" i="14"/>
  <c r="CO227" i="14"/>
  <c r="CN227" i="14"/>
  <c r="CM227" i="14"/>
  <c r="CK227" i="14"/>
  <c r="CJ227" i="14"/>
  <c r="CI227" i="14"/>
  <c r="CH227" i="14"/>
  <c r="CG227" i="14"/>
  <c r="CF227" i="14"/>
  <c r="CE227" i="14"/>
  <c r="CD227" i="14"/>
  <c r="CC227" i="14"/>
  <c r="CB227" i="14"/>
  <c r="CA227" i="14"/>
  <c r="BZ227" i="14"/>
  <c r="BX227" i="14"/>
  <c r="BW227" i="14"/>
  <c r="BV227" i="14"/>
  <c r="BU227" i="14"/>
  <c r="BT227" i="14"/>
  <c r="BS227" i="14"/>
  <c r="BR227" i="14"/>
  <c r="BQ227" i="14"/>
  <c r="BP227" i="14"/>
  <c r="BO227" i="14"/>
  <c r="BN227" i="14"/>
  <c r="BM227" i="14"/>
  <c r="BK227" i="14"/>
  <c r="BJ227" i="14"/>
  <c r="BI227" i="14"/>
  <c r="BH227" i="14"/>
  <c r="BG227" i="14"/>
  <c r="BF227" i="14"/>
  <c r="BE227" i="14"/>
  <c r="BD227" i="14"/>
  <c r="BC227" i="14"/>
  <c r="BB227" i="14"/>
  <c r="BA227" i="14"/>
  <c r="AZ227" i="14"/>
  <c r="AI227" i="14"/>
  <c r="AH227" i="14"/>
  <c r="CZ226" i="14"/>
  <c r="CX226" i="14"/>
  <c r="CW226" i="14"/>
  <c r="CV226" i="14"/>
  <c r="CU226" i="14"/>
  <c r="CT226" i="14"/>
  <c r="CS226" i="14"/>
  <c r="CR226" i="14"/>
  <c r="CQ226" i="14"/>
  <c r="CP226" i="14"/>
  <c r="CO226" i="14"/>
  <c r="CN226" i="14"/>
  <c r="CM226" i="14"/>
  <c r="CK226" i="14"/>
  <c r="CJ226" i="14"/>
  <c r="CI226" i="14"/>
  <c r="CH226" i="14"/>
  <c r="CG226" i="14"/>
  <c r="CF226" i="14"/>
  <c r="CE226" i="14"/>
  <c r="CD226" i="14"/>
  <c r="CC226" i="14"/>
  <c r="CB226" i="14"/>
  <c r="CA226" i="14"/>
  <c r="BZ226" i="14"/>
  <c r="BX226" i="14"/>
  <c r="BW226" i="14"/>
  <c r="BV226" i="14"/>
  <c r="BU226" i="14"/>
  <c r="BT226" i="14"/>
  <c r="BS226" i="14"/>
  <c r="BR226" i="14"/>
  <c r="BQ226" i="14"/>
  <c r="BP226" i="14"/>
  <c r="BO226" i="14"/>
  <c r="BN226" i="14"/>
  <c r="BM226" i="14"/>
  <c r="BK226" i="14"/>
  <c r="BJ226" i="14"/>
  <c r="BI226" i="14"/>
  <c r="BH226" i="14"/>
  <c r="BG226" i="14"/>
  <c r="BF226" i="14"/>
  <c r="BE226" i="14"/>
  <c r="BD226" i="14"/>
  <c r="BC226" i="14"/>
  <c r="BB226" i="14"/>
  <c r="BA226" i="14"/>
  <c r="AZ226" i="14"/>
  <c r="AI226" i="14"/>
  <c r="AH226" i="14"/>
  <c r="CZ225" i="14"/>
  <c r="CX225" i="14"/>
  <c r="CW225" i="14"/>
  <c r="CV225" i="14"/>
  <c r="CU225" i="14"/>
  <c r="CT225" i="14"/>
  <c r="CS225" i="14"/>
  <c r="CR225" i="14"/>
  <c r="CQ225" i="14"/>
  <c r="CP225" i="14"/>
  <c r="CO225" i="14"/>
  <c r="CN225" i="14"/>
  <c r="CM225" i="14"/>
  <c r="CK225" i="14"/>
  <c r="CJ225" i="14"/>
  <c r="CI225" i="14"/>
  <c r="CH225" i="14"/>
  <c r="CG225" i="14"/>
  <c r="CF225" i="14"/>
  <c r="CE225" i="14"/>
  <c r="CD225" i="14"/>
  <c r="CC225" i="14"/>
  <c r="CB225" i="14"/>
  <c r="CA225" i="14"/>
  <c r="BZ225" i="14"/>
  <c r="BX225" i="14"/>
  <c r="BW225" i="14"/>
  <c r="BV225" i="14"/>
  <c r="BU225" i="14"/>
  <c r="BT225" i="14"/>
  <c r="BS225" i="14"/>
  <c r="BR225" i="14"/>
  <c r="BQ225" i="14"/>
  <c r="BP225" i="14"/>
  <c r="BO225" i="14"/>
  <c r="BN225" i="14"/>
  <c r="BM225" i="14"/>
  <c r="BK225" i="14"/>
  <c r="BJ225" i="14"/>
  <c r="BI225" i="14"/>
  <c r="BH225" i="14"/>
  <c r="BG225" i="14"/>
  <c r="BF225" i="14"/>
  <c r="BE225" i="14"/>
  <c r="BD225" i="14"/>
  <c r="BC225" i="14"/>
  <c r="BB225" i="14"/>
  <c r="BA225" i="14"/>
  <c r="AZ225" i="14"/>
  <c r="AI225" i="14"/>
  <c r="AH225" i="14"/>
  <c r="CZ224" i="14"/>
  <c r="CX224" i="14"/>
  <c r="CW224" i="14"/>
  <c r="CV224" i="14"/>
  <c r="CU224" i="14"/>
  <c r="CT224" i="14"/>
  <c r="CS224" i="14"/>
  <c r="CR224" i="14"/>
  <c r="CQ224" i="14"/>
  <c r="CP224" i="14"/>
  <c r="CO224" i="14"/>
  <c r="CN224" i="14"/>
  <c r="CM224" i="14"/>
  <c r="CK224" i="14"/>
  <c r="CJ224" i="14"/>
  <c r="CI224" i="14"/>
  <c r="CH224" i="14"/>
  <c r="CG224" i="14"/>
  <c r="CF224" i="14"/>
  <c r="CE224" i="14"/>
  <c r="CD224" i="14"/>
  <c r="CC224" i="14"/>
  <c r="CB224" i="14"/>
  <c r="CA224" i="14"/>
  <c r="BZ224" i="14"/>
  <c r="BX224" i="14"/>
  <c r="BW224" i="14"/>
  <c r="BV224" i="14"/>
  <c r="BU224" i="14"/>
  <c r="BT224" i="14"/>
  <c r="BS224" i="14"/>
  <c r="BR224" i="14"/>
  <c r="BQ224" i="14"/>
  <c r="BP224" i="14"/>
  <c r="BO224" i="14"/>
  <c r="BN224" i="14"/>
  <c r="BM224" i="14"/>
  <c r="BK224" i="14"/>
  <c r="BJ224" i="14"/>
  <c r="BI224" i="14"/>
  <c r="BH224" i="14"/>
  <c r="BG224" i="14"/>
  <c r="BF224" i="14"/>
  <c r="BE224" i="14"/>
  <c r="BD224" i="14"/>
  <c r="BC224" i="14"/>
  <c r="BB224" i="14"/>
  <c r="BA224" i="14"/>
  <c r="AZ224" i="14"/>
  <c r="AI224" i="14"/>
  <c r="AH224" i="14"/>
  <c r="CZ223" i="14"/>
  <c r="CX223" i="14"/>
  <c r="CW223" i="14"/>
  <c r="CV223" i="14"/>
  <c r="CU223" i="14"/>
  <c r="CT223" i="14"/>
  <c r="CS223" i="14"/>
  <c r="CR223" i="14"/>
  <c r="CQ223" i="14"/>
  <c r="CP223" i="14"/>
  <c r="CO223" i="14"/>
  <c r="CN223" i="14"/>
  <c r="CM223" i="14"/>
  <c r="CK223" i="14"/>
  <c r="CJ223" i="14"/>
  <c r="CI223" i="14"/>
  <c r="CH223" i="14"/>
  <c r="CG223" i="14"/>
  <c r="CF223" i="14"/>
  <c r="CE223" i="14"/>
  <c r="CD223" i="14"/>
  <c r="CC223" i="14"/>
  <c r="CB223" i="14"/>
  <c r="CA223" i="14"/>
  <c r="BZ223" i="14"/>
  <c r="BX223" i="14"/>
  <c r="BW223" i="14"/>
  <c r="BV223" i="14"/>
  <c r="BU223" i="14"/>
  <c r="BT223" i="14"/>
  <c r="BS223" i="14"/>
  <c r="BR223" i="14"/>
  <c r="BQ223" i="14"/>
  <c r="BP223" i="14"/>
  <c r="BO223" i="14"/>
  <c r="BN223" i="14"/>
  <c r="BM223" i="14"/>
  <c r="BK223" i="14"/>
  <c r="BJ223" i="14"/>
  <c r="BI223" i="14"/>
  <c r="BH223" i="14"/>
  <c r="BG223" i="14"/>
  <c r="BF223" i="14"/>
  <c r="BE223" i="14"/>
  <c r="BD223" i="14"/>
  <c r="BC223" i="14"/>
  <c r="BB223" i="14"/>
  <c r="BA223" i="14"/>
  <c r="AZ223" i="14"/>
  <c r="AI223" i="14"/>
  <c r="AH223" i="14"/>
  <c r="CZ222" i="14"/>
  <c r="CX222" i="14"/>
  <c r="CW222" i="14"/>
  <c r="CV222" i="14"/>
  <c r="CU222" i="14"/>
  <c r="CT222" i="14"/>
  <c r="CS222" i="14"/>
  <c r="CR222" i="14"/>
  <c r="CQ222" i="14"/>
  <c r="CP222" i="14"/>
  <c r="CO222" i="14"/>
  <c r="CN222" i="14"/>
  <c r="CM222" i="14"/>
  <c r="CK222" i="14"/>
  <c r="CJ222" i="14"/>
  <c r="CI222" i="14"/>
  <c r="CH222" i="14"/>
  <c r="CG222" i="14"/>
  <c r="CF222" i="14"/>
  <c r="CE222" i="14"/>
  <c r="CD222" i="14"/>
  <c r="CC222" i="14"/>
  <c r="CB222" i="14"/>
  <c r="CA222" i="14"/>
  <c r="BZ222" i="14"/>
  <c r="BX222" i="14"/>
  <c r="BW222" i="14"/>
  <c r="BV222" i="14"/>
  <c r="BU222" i="14"/>
  <c r="BT222" i="14"/>
  <c r="BS222" i="14"/>
  <c r="BR222" i="14"/>
  <c r="BQ222" i="14"/>
  <c r="BP222" i="14"/>
  <c r="BO222" i="14"/>
  <c r="BN222" i="14"/>
  <c r="BM222" i="14"/>
  <c r="BK222" i="14"/>
  <c r="BJ222" i="14"/>
  <c r="BI222" i="14"/>
  <c r="BH222" i="14"/>
  <c r="BG222" i="14"/>
  <c r="BF222" i="14"/>
  <c r="BE222" i="14"/>
  <c r="BD222" i="14"/>
  <c r="BC222" i="14"/>
  <c r="BB222" i="14"/>
  <c r="BA222" i="14"/>
  <c r="AZ222" i="14"/>
  <c r="AI222" i="14"/>
  <c r="AH222" i="14"/>
  <c r="CZ221" i="14"/>
  <c r="CX221" i="14"/>
  <c r="CW221" i="14"/>
  <c r="CV221" i="14"/>
  <c r="CU221" i="14"/>
  <c r="CT221" i="14"/>
  <c r="CS221" i="14"/>
  <c r="CR221" i="14"/>
  <c r="CQ221" i="14"/>
  <c r="CP221" i="14"/>
  <c r="CO221" i="14"/>
  <c r="CN221" i="14"/>
  <c r="CM221" i="14"/>
  <c r="CK221" i="14"/>
  <c r="CJ221" i="14"/>
  <c r="CI221" i="14"/>
  <c r="CH221" i="14"/>
  <c r="CG221" i="14"/>
  <c r="CF221" i="14"/>
  <c r="CE221" i="14"/>
  <c r="CD221" i="14"/>
  <c r="CC221" i="14"/>
  <c r="CB221" i="14"/>
  <c r="CA221" i="14"/>
  <c r="BZ221" i="14"/>
  <c r="BX221" i="14"/>
  <c r="BW221" i="14"/>
  <c r="BV221" i="14"/>
  <c r="BU221" i="14"/>
  <c r="BT221" i="14"/>
  <c r="BS221" i="14"/>
  <c r="BR221" i="14"/>
  <c r="BQ221" i="14"/>
  <c r="BP221" i="14"/>
  <c r="BO221" i="14"/>
  <c r="BN221" i="14"/>
  <c r="BM221" i="14"/>
  <c r="BK221" i="14"/>
  <c r="BJ221" i="14"/>
  <c r="BI221" i="14"/>
  <c r="BH221" i="14"/>
  <c r="BG221" i="14"/>
  <c r="BF221" i="14"/>
  <c r="BE221" i="14"/>
  <c r="BD221" i="14"/>
  <c r="BC221" i="14"/>
  <c r="BB221" i="14"/>
  <c r="BA221" i="14"/>
  <c r="AZ221" i="14"/>
  <c r="AI221" i="14"/>
  <c r="AH221" i="14"/>
  <c r="CZ220" i="14"/>
  <c r="CX220" i="14"/>
  <c r="CW220" i="14"/>
  <c r="CV220" i="14"/>
  <c r="CU220" i="14"/>
  <c r="CT220" i="14"/>
  <c r="CS220" i="14"/>
  <c r="CR220" i="14"/>
  <c r="CQ220" i="14"/>
  <c r="CP220" i="14"/>
  <c r="CO220" i="14"/>
  <c r="CN220" i="14"/>
  <c r="CM220" i="14"/>
  <c r="CK220" i="14"/>
  <c r="CJ220" i="14"/>
  <c r="CI220" i="14"/>
  <c r="CH220" i="14"/>
  <c r="CG220" i="14"/>
  <c r="CF220" i="14"/>
  <c r="CE220" i="14"/>
  <c r="CD220" i="14"/>
  <c r="CC220" i="14"/>
  <c r="CB220" i="14"/>
  <c r="CA220" i="14"/>
  <c r="BZ220" i="14"/>
  <c r="BX220" i="14"/>
  <c r="BW220" i="14"/>
  <c r="BV220" i="14"/>
  <c r="BU220" i="14"/>
  <c r="BT220" i="14"/>
  <c r="BS220" i="14"/>
  <c r="BR220" i="14"/>
  <c r="BQ220" i="14"/>
  <c r="BP220" i="14"/>
  <c r="BO220" i="14"/>
  <c r="BN220" i="14"/>
  <c r="BM220" i="14"/>
  <c r="BK220" i="14"/>
  <c r="BJ220" i="14"/>
  <c r="BI220" i="14"/>
  <c r="BH220" i="14"/>
  <c r="BG220" i="14"/>
  <c r="BF220" i="14"/>
  <c r="BE220" i="14"/>
  <c r="BD220" i="14"/>
  <c r="BC220" i="14"/>
  <c r="BB220" i="14"/>
  <c r="BA220" i="14"/>
  <c r="AZ220" i="14"/>
  <c r="AI220" i="14"/>
  <c r="AH220" i="14"/>
  <c r="CZ219" i="14"/>
  <c r="CX219" i="14"/>
  <c r="CW219" i="14"/>
  <c r="CV219" i="14"/>
  <c r="CU219" i="14"/>
  <c r="CT219" i="14"/>
  <c r="CS219" i="14"/>
  <c r="CR219" i="14"/>
  <c r="CQ219" i="14"/>
  <c r="CP219" i="14"/>
  <c r="CO219" i="14"/>
  <c r="CN219" i="14"/>
  <c r="CM219" i="14"/>
  <c r="CK219" i="14"/>
  <c r="CJ219" i="14"/>
  <c r="CI219" i="14"/>
  <c r="CH219" i="14"/>
  <c r="CG219" i="14"/>
  <c r="CF219" i="14"/>
  <c r="CE219" i="14"/>
  <c r="CD219" i="14"/>
  <c r="CC219" i="14"/>
  <c r="CB219" i="14"/>
  <c r="CA219" i="14"/>
  <c r="BZ219" i="14"/>
  <c r="BX219" i="14"/>
  <c r="BW219" i="14"/>
  <c r="BV219" i="14"/>
  <c r="BU219" i="14"/>
  <c r="BT219" i="14"/>
  <c r="BS219" i="14"/>
  <c r="BR219" i="14"/>
  <c r="BQ219" i="14"/>
  <c r="BP219" i="14"/>
  <c r="BO219" i="14"/>
  <c r="BN219" i="14"/>
  <c r="BM219" i="14"/>
  <c r="BK219" i="14"/>
  <c r="BJ219" i="14"/>
  <c r="BI219" i="14"/>
  <c r="BH219" i="14"/>
  <c r="BG219" i="14"/>
  <c r="BF219" i="14"/>
  <c r="BE219" i="14"/>
  <c r="BD219" i="14"/>
  <c r="BC219" i="14"/>
  <c r="BB219" i="14"/>
  <c r="BA219" i="14"/>
  <c r="AH219" i="14"/>
  <c r="CX218" i="14"/>
  <c r="CW218" i="14"/>
  <c r="CV218" i="14"/>
  <c r="CU218" i="14"/>
  <c r="CT218" i="14"/>
  <c r="CS218" i="14"/>
  <c r="CR218" i="14"/>
  <c r="CQ218" i="14"/>
  <c r="CP218" i="14"/>
  <c r="CO218" i="14"/>
  <c r="CN218" i="14"/>
  <c r="CM218" i="14"/>
  <c r="CK218" i="14"/>
  <c r="CJ218" i="14"/>
  <c r="CI218" i="14"/>
  <c r="CH218" i="14"/>
  <c r="CG218" i="14"/>
  <c r="CF218" i="14"/>
  <c r="CE218" i="14"/>
  <c r="CD218" i="14"/>
  <c r="CC218" i="14"/>
  <c r="CB218" i="14"/>
  <c r="CA218" i="14"/>
  <c r="BZ218" i="14"/>
  <c r="BX218" i="14"/>
  <c r="BW218" i="14"/>
  <c r="BV218" i="14"/>
  <c r="BU218" i="14"/>
  <c r="BT218" i="14"/>
  <c r="BS218" i="14"/>
  <c r="BR218" i="14"/>
  <c r="BQ218" i="14"/>
  <c r="BP218" i="14"/>
  <c r="BO218" i="14"/>
  <c r="BN218" i="14"/>
  <c r="AH218" i="14"/>
  <c r="BB169" i="14"/>
  <c r="AY169" i="14"/>
  <c r="AZ167" i="6"/>
  <c r="AK174" i="14"/>
  <c r="B186" i="14" s="1"/>
  <c r="AS44" i="11"/>
  <c r="AR42" i="11"/>
  <c r="AQ42" i="11"/>
  <c r="AK44" i="14"/>
  <c r="BP224" i="6"/>
  <c r="AH169" i="14"/>
  <c r="AI169" i="14"/>
  <c r="AH170" i="14"/>
  <c r="AI170" i="14"/>
  <c r="AH171" i="14"/>
  <c r="AH172" i="14"/>
  <c r="AI172" i="14"/>
  <c r="AH173" i="14"/>
  <c r="AI173" i="14"/>
  <c r="AH174" i="14"/>
  <c r="AH175" i="14"/>
  <c r="AH176" i="14"/>
  <c r="AI176" i="14"/>
  <c r="AH177" i="14"/>
  <c r="AI177" i="14"/>
  <c r="AH178" i="14"/>
  <c r="AI178" i="14"/>
  <c r="AH179" i="14"/>
  <c r="AI179" i="14"/>
  <c r="AI168" i="14"/>
  <c r="AH168" i="14"/>
  <c r="AI126" i="14"/>
  <c r="AH121" i="14"/>
  <c r="AH122" i="14"/>
  <c r="AH123" i="14"/>
  <c r="AH124" i="14"/>
  <c r="AH125" i="14"/>
  <c r="AH126" i="14"/>
  <c r="AH127" i="14"/>
  <c r="AH128" i="14"/>
  <c r="AH129" i="14"/>
  <c r="AH130" i="14"/>
  <c r="AH131" i="14"/>
  <c r="AH132" i="14"/>
  <c r="AH133" i="14"/>
  <c r="AH134" i="14"/>
  <c r="AH135" i="14"/>
  <c r="AH136" i="14"/>
  <c r="AH137" i="14"/>
  <c r="AH138" i="14"/>
  <c r="AH139" i="14"/>
  <c r="AH140" i="14"/>
  <c r="AH141" i="14"/>
  <c r="AH142" i="14"/>
  <c r="AH143" i="14"/>
  <c r="AH120" i="14"/>
  <c r="AI123" i="14"/>
  <c r="B147" i="14" s="1"/>
  <c r="AH45" i="14"/>
  <c r="AI45" i="14"/>
  <c r="AK45" i="14"/>
  <c r="AH46" i="14"/>
  <c r="AI46" i="14"/>
  <c r="AK46" i="14"/>
  <c r="AH47" i="14"/>
  <c r="AI47" i="14"/>
  <c r="AK47" i="14"/>
  <c r="AH48" i="14"/>
  <c r="AI48" i="14"/>
  <c r="AK48" i="14"/>
  <c r="AH49" i="14"/>
  <c r="AI49" i="14"/>
  <c r="AK49" i="14"/>
  <c r="AH50" i="14"/>
  <c r="AI50" i="14"/>
  <c r="AK50" i="14"/>
  <c r="AH51" i="14"/>
  <c r="AI51" i="14"/>
  <c r="AK51" i="14"/>
  <c r="AH52" i="14"/>
  <c r="AI52" i="14"/>
  <c r="AK52" i="14"/>
  <c r="AH53" i="14"/>
  <c r="AI53" i="14"/>
  <c r="AK53" i="14"/>
  <c r="AH54" i="14"/>
  <c r="AI54" i="14"/>
  <c r="AK54" i="14"/>
  <c r="AH55" i="14"/>
  <c r="AI55" i="14"/>
  <c r="AK55" i="14"/>
  <c r="AH56" i="14"/>
  <c r="AI56" i="14"/>
  <c r="AK56" i="14"/>
  <c r="AH57" i="14"/>
  <c r="AI57" i="14"/>
  <c r="AK57" i="14"/>
  <c r="AH58" i="14"/>
  <c r="AI58" i="14"/>
  <c r="AK58" i="14"/>
  <c r="AH59" i="14"/>
  <c r="AI59" i="14"/>
  <c r="AK59" i="14"/>
  <c r="AH60" i="14"/>
  <c r="AI60" i="14"/>
  <c r="AK60" i="14"/>
  <c r="AH61" i="14"/>
  <c r="AI61" i="14"/>
  <c r="AK61" i="14"/>
  <c r="AH62" i="14"/>
  <c r="AI62" i="14"/>
  <c r="AK62" i="14"/>
  <c r="AH63" i="14"/>
  <c r="AI63" i="14"/>
  <c r="AK63" i="14"/>
  <c r="AH64" i="14"/>
  <c r="AI64" i="14"/>
  <c r="AK64" i="14"/>
  <c r="AH65" i="14"/>
  <c r="AI65" i="14"/>
  <c r="AK65" i="14"/>
  <c r="AH66" i="14"/>
  <c r="AI66" i="14"/>
  <c r="AK66" i="14"/>
  <c r="AH67" i="14"/>
  <c r="AI67" i="14"/>
  <c r="AK67" i="14"/>
  <c r="AH68" i="14"/>
  <c r="AI68" i="14"/>
  <c r="AK68" i="14"/>
  <c r="AH69" i="14"/>
  <c r="AI69" i="14"/>
  <c r="AK69" i="14"/>
  <c r="AH70" i="14"/>
  <c r="AI70" i="14"/>
  <c r="AK70" i="14"/>
  <c r="AH71" i="14"/>
  <c r="AI71" i="14"/>
  <c r="AK71" i="14"/>
  <c r="AH72" i="14"/>
  <c r="AI72" i="14"/>
  <c r="AK72" i="14"/>
  <c r="AH73" i="14"/>
  <c r="AI73" i="14"/>
  <c r="AK73" i="14"/>
  <c r="AH74" i="14"/>
  <c r="AI74" i="14"/>
  <c r="AK74" i="14"/>
  <c r="AH75" i="14"/>
  <c r="AI75" i="14"/>
  <c r="AK75" i="14"/>
  <c r="AH76" i="14"/>
  <c r="AI76" i="14"/>
  <c r="AK76" i="14"/>
  <c r="AH77" i="14"/>
  <c r="AI77" i="14"/>
  <c r="AK77" i="14"/>
  <c r="AH78" i="14"/>
  <c r="AI78" i="14"/>
  <c r="AK78" i="14"/>
  <c r="AH79" i="14"/>
  <c r="AI79" i="14"/>
  <c r="AK79" i="14"/>
  <c r="AH80" i="14"/>
  <c r="AI80" i="14"/>
  <c r="AK80" i="14"/>
  <c r="AH81" i="14"/>
  <c r="AI81" i="14"/>
  <c r="AK81" i="14"/>
  <c r="AH82" i="14"/>
  <c r="AI82" i="14"/>
  <c r="AK82" i="14"/>
  <c r="AH83" i="14"/>
  <c r="AI83" i="14"/>
  <c r="AK83" i="14"/>
  <c r="AH84" i="14"/>
  <c r="AI84" i="14"/>
  <c r="AK84" i="14"/>
  <c r="AH85" i="14"/>
  <c r="AI85" i="14"/>
  <c r="AK85" i="14"/>
  <c r="AH86" i="14"/>
  <c r="AI86" i="14"/>
  <c r="AK86" i="14"/>
  <c r="AH87" i="14"/>
  <c r="AI87" i="14"/>
  <c r="AK87" i="14"/>
  <c r="AH88" i="14"/>
  <c r="AI88" i="14"/>
  <c r="AK88" i="14"/>
  <c r="AH89" i="14"/>
  <c r="AI89" i="14"/>
  <c r="AK89" i="14"/>
  <c r="AH90" i="14"/>
  <c r="AI90" i="14"/>
  <c r="AK90" i="14"/>
  <c r="AH91" i="14"/>
  <c r="AI91" i="14"/>
  <c r="AK91" i="14"/>
  <c r="AH92" i="14"/>
  <c r="AI92" i="14"/>
  <c r="AK92" i="14"/>
  <c r="AH93" i="14"/>
  <c r="AI93" i="14"/>
  <c r="AK93" i="14"/>
  <c r="AH94" i="14"/>
  <c r="AI94" i="14"/>
  <c r="AK94" i="14"/>
  <c r="AH95" i="14"/>
  <c r="AI95" i="14"/>
  <c r="AK95" i="14"/>
  <c r="AH96" i="14"/>
  <c r="AI96" i="14"/>
  <c r="AK96" i="14"/>
  <c r="AH97" i="14"/>
  <c r="AI97" i="14"/>
  <c r="AK97" i="14"/>
  <c r="AH98" i="14"/>
  <c r="AI98" i="14"/>
  <c r="AK98" i="14"/>
  <c r="AH99" i="14"/>
  <c r="AI99" i="14"/>
  <c r="AK99" i="14"/>
  <c r="AH100" i="14"/>
  <c r="AI100" i="14"/>
  <c r="AK100" i="14"/>
  <c r="AH101" i="14"/>
  <c r="AI101" i="14"/>
  <c r="AK101" i="14"/>
  <c r="AH102" i="14"/>
  <c r="AI102" i="14"/>
  <c r="AK102" i="14"/>
  <c r="AH103" i="14"/>
  <c r="AI103" i="14"/>
  <c r="AK103" i="14"/>
  <c r="AI43" i="14"/>
  <c r="AH43" i="14"/>
  <c r="AI44" i="14"/>
  <c r="AH44" i="14"/>
  <c r="O959" i="14"/>
  <c r="AO947" i="14" s="1"/>
  <c r="S959" i="14"/>
  <c r="AP947" i="14" s="1"/>
  <c r="W959" i="14"/>
  <c r="AA959" i="14"/>
  <c r="S929" i="14"/>
  <c r="W929" i="14"/>
  <c r="AA929" i="14"/>
  <c r="O929" i="14"/>
  <c r="S901" i="14"/>
  <c r="W901" i="14"/>
  <c r="AA901" i="14"/>
  <c r="O901" i="14"/>
  <c r="P860" i="14"/>
  <c r="S860" i="14"/>
  <c r="T860" i="14"/>
  <c r="U860" i="14"/>
  <c r="V860" i="14"/>
  <c r="W860" i="14"/>
  <c r="X860" i="14"/>
  <c r="Y860" i="14"/>
  <c r="Z860" i="14"/>
  <c r="AA860" i="14"/>
  <c r="AB860" i="14"/>
  <c r="AC860" i="14"/>
  <c r="AD860" i="14"/>
  <c r="O860" i="14"/>
  <c r="S780" i="14"/>
  <c r="W780" i="14"/>
  <c r="AA780" i="14"/>
  <c r="O780" i="14"/>
  <c r="AK764" i="14" s="1"/>
  <c r="AA746" i="14"/>
  <c r="S746" i="14"/>
  <c r="W746" i="14"/>
  <c r="O746" i="14"/>
  <c r="O729" i="14"/>
  <c r="S729" i="14"/>
  <c r="W729" i="14"/>
  <c r="AA729" i="14"/>
  <c r="S698" i="14"/>
  <c r="W698" i="14"/>
  <c r="AA698" i="14"/>
  <c r="O698" i="14"/>
  <c r="S664" i="14"/>
  <c r="W664" i="14"/>
  <c r="AA664" i="14"/>
  <c r="O664" i="14"/>
  <c r="S640" i="14"/>
  <c r="W640" i="14"/>
  <c r="AA640" i="14"/>
  <c r="O640" i="14"/>
  <c r="S610" i="14"/>
  <c r="W610" i="14"/>
  <c r="AA610" i="14"/>
  <c r="O610" i="14"/>
  <c r="Y525" i="14"/>
  <c r="P415" i="14"/>
  <c r="DC226" i="14" s="1"/>
  <c r="Q415" i="14"/>
  <c r="R415" i="14"/>
  <c r="S415" i="14"/>
  <c r="T415" i="14"/>
  <c r="DC227" i="14" s="1"/>
  <c r="U415" i="14"/>
  <c r="V415" i="14"/>
  <c r="W415" i="14"/>
  <c r="X415" i="14"/>
  <c r="DC228" i="14" s="1"/>
  <c r="Y415" i="14"/>
  <c r="Z415" i="14"/>
  <c r="AA415" i="14"/>
  <c r="AB415" i="14"/>
  <c r="DC229" i="14" s="1"/>
  <c r="AC415" i="14"/>
  <c r="AD415" i="14"/>
  <c r="O415" i="14"/>
  <c r="AD347" i="14"/>
  <c r="P347" i="14"/>
  <c r="DC222" i="14" s="1"/>
  <c r="Q347" i="14"/>
  <c r="R347" i="14"/>
  <c r="S347" i="14"/>
  <c r="T347" i="14"/>
  <c r="DC223" i="14" s="1"/>
  <c r="U347" i="14"/>
  <c r="V347" i="14"/>
  <c r="W347" i="14"/>
  <c r="X347" i="14"/>
  <c r="DC224" i="14" s="1"/>
  <c r="Y347" i="14"/>
  <c r="Z347" i="14"/>
  <c r="AA347" i="14"/>
  <c r="AB347" i="14"/>
  <c r="DC225" i="14" s="1"/>
  <c r="AC347" i="14"/>
  <c r="O347" i="14"/>
  <c r="L279" i="14"/>
  <c r="M279" i="14"/>
  <c r="N279" i="14"/>
  <c r="O279" i="14"/>
  <c r="P279" i="14"/>
  <c r="DC218" i="14" s="1"/>
  <c r="Q279" i="14"/>
  <c r="R279" i="14"/>
  <c r="S279" i="14"/>
  <c r="T279" i="14"/>
  <c r="DC219" i="14" s="1"/>
  <c r="U279" i="14"/>
  <c r="V279" i="14"/>
  <c r="W279" i="14"/>
  <c r="X279" i="14"/>
  <c r="DC220" i="14" s="1"/>
  <c r="Y279" i="14"/>
  <c r="Z279" i="14"/>
  <c r="AA279" i="14"/>
  <c r="AB279" i="14"/>
  <c r="DC221" i="14" s="1"/>
  <c r="AC279" i="14"/>
  <c r="AD279" i="14"/>
  <c r="K279" i="14"/>
  <c r="Y144" i="14"/>
  <c r="Y104" i="14"/>
  <c r="S104" i="14"/>
  <c r="M104" i="14"/>
  <c r="M103" i="6"/>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0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550"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355"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287"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19"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43" i="6"/>
  <c r="AK43" i="6"/>
  <c r="B1002" i="6"/>
  <c r="AY1000" i="6"/>
  <c r="B1005" i="6" s="1"/>
  <c r="AY999" i="6"/>
  <c r="AX999" i="6"/>
  <c r="AW999" i="6"/>
  <c r="B1003" i="6"/>
  <c r="B989" i="6"/>
  <c r="B988" i="6"/>
  <c r="B986" i="6"/>
  <c r="AY976" i="6"/>
  <c r="AL976" i="6"/>
  <c r="AY975" i="6"/>
  <c r="AL975" i="6"/>
  <c r="AY974" i="6"/>
  <c r="AL974" i="6"/>
  <c r="AT969" i="6"/>
  <c r="AW981" i="6" s="1"/>
  <c r="AT970" i="6"/>
  <c r="AU970" i="6"/>
  <c r="AV970" i="6"/>
  <c r="AW970" i="6"/>
  <c r="AT971" i="6"/>
  <c r="AU971" i="6"/>
  <c r="AV971" i="6"/>
  <c r="AW971" i="6"/>
  <c r="AT972" i="6"/>
  <c r="AU972" i="6"/>
  <c r="AV972" i="6"/>
  <c r="AW972" i="6"/>
  <c r="AT973" i="6"/>
  <c r="AU973" i="6"/>
  <c r="AV973" i="6"/>
  <c r="AW973" i="6"/>
  <c r="AT974" i="6"/>
  <c r="AU974" i="6"/>
  <c r="AV974" i="6"/>
  <c r="AW974" i="6"/>
  <c r="AT975" i="6"/>
  <c r="AU975" i="6"/>
  <c r="AV975" i="6"/>
  <c r="AW975" i="6"/>
  <c r="AT976" i="6"/>
  <c r="AU976" i="6"/>
  <c r="AV976" i="6"/>
  <c r="AW976" i="6"/>
  <c r="AT977" i="6"/>
  <c r="AU977" i="6"/>
  <c r="AV977" i="6"/>
  <c r="AW977" i="6"/>
  <c r="AT978" i="6"/>
  <c r="AU978" i="6"/>
  <c r="AV978" i="6"/>
  <c r="AW978" i="6"/>
  <c r="AT979" i="6"/>
  <c r="AU979" i="6"/>
  <c r="AV979" i="6"/>
  <c r="AW979" i="6"/>
  <c r="AT980" i="6"/>
  <c r="AU980" i="6"/>
  <c r="AV980" i="6"/>
  <c r="AW980" i="6"/>
  <c r="AH970" i="6"/>
  <c r="AI970" i="6"/>
  <c r="AH971" i="6"/>
  <c r="AI971" i="6"/>
  <c r="AH972" i="6"/>
  <c r="AI972" i="6"/>
  <c r="AH973" i="6"/>
  <c r="AI973" i="6"/>
  <c r="AH974" i="6"/>
  <c r="AI974" i="6"/>
  <c r="AH975" i="6"/>
  <c r="AI975" i="6"/>
  <c r="AH976" i="6"/>
  <c r="AI976" i="6"/>
  <c r="AH977" i="6"/>
  <c r="AI977" i="6"/>
  <c r="AH978" i="6"/>
  <c r="AI978" i="6"/>
  <c r="AH979" i="6"/>
  <c r="AI979" i="6"/>
  <c r="AH980" i="6"/>
  <c r="AI980" i="6"/>
  <c r="AI969" i="6"/>
  <c r="AH969"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K92" i="6"/>
  <c r="AK93" i="6"/>
  <c r="AK94" i="6"/>
  <c r="AK95" i="6"/>
  <c r="AK96" i="6"/>
  <c r="AK97" i="6"/>
  <c r="AK98" i="6"/>
  <c r="AK99" i="6"/>
  <c r="AK100" i="6"/>
  <c r="AK101" i="6"/>
  <c r="AK102" i="6"/>
  <c r="AG42" i="6"/>
  <c r="AH940" i="6"/>
  <c r="AI940" i="6"/>
  <c r="AH941" i="6"/>
  <c r="AI941" i="6"/>
  <c r="AH942" i="6"/>
  <c r="AI942" i="6"/>
  <c r="AH943" i="6"/>
  <c r="AI943" i="6"/>
  <c r="AH944" i="6"/>
  <c r="AI944" i="6"/>
  <c r="AH945" i="6"/>
  <c r="AI945" i="6"/>
  <c r="AH946" i="6"/>
  <c r="AI946" i="6"/>
  <c r="AH947" i="6"/>
  <c r="AI947" i="6"/>
  <c r="AH948" i="6"/>
  <c r="AI948" i="6"/>
  <c r="AH949" i="6"/>
  <c r="AI949" i="6"/>
  <c r="AH950" i="6"/>
  <c r="AI950" i="6"/>
  <c r="AI939" i="6"/>
  <c r="AH939" i="6"/>
  <c r="AH899" i="6"/>
  <c r="AI899" i="6"/>
  <c r="AH900" i="6"/>
  <c r="AI900" i="6"/>
  <c r="AH901" i="6"/>
  <c r="AI901" i="6"/>
  <c r="AH902" i="6"/>
  <c r="AI902" i="6"/>
  <c r="AH903" i="6"/>
  <c r="AI903" i="6"/>
  <c r="AH904" i="6"/>
  <c r="AI904" i="6"/>
  <c r="AH905" i="6"/>
  <c r="AI905" i="6"/>
  <c r="AH906" i="6"/>
  <c r="AI906" i="6"/>
  <c r="AH907" i="6"/>
  <c r="AI907" i="6"/>
  <c r="AH908" i="6"/>
  <c r="AI908" i="6"/>
  <c r="AH909" i="6"/>
  <c r="AI909" i="6"/>
  <c r="AH910" i="6"/>
  <c r="AI910" i="6"/>
  <c r="AH911" i="6"/>
  <c r="AI911" i="6"/>
  <c r="AH912" i="6"/>
  <c r="AI912" i="6"/>
  <c r="AH913" i="6"/>
  <c r="AI913" i="6"/>
  <c r="AH914" i="6"/>
  <c r="AI914" i="6"/>
  <c r="AH915" i="6"/>
  <c r="AI915" i="6"/>
  <c r="AH916" i="6"/>
  <c r="AI916" i="6"/>
  <c r="AH917" i="6"/>
  <c r="AI917" i="6"/>
  <c r="AH918" i="6"/>
  <c r="AI918" i="6"/>
  <c r="AH919" i="6"/>
  <c r="AI919" i="6"/>
  <c r="AH920" i="6"/>
  <c r="AI920" i="6"/>
  <c r="AH921" i="6"/>
  <c r="AI921" i="6"/>
  <c r="AH922" i="6"/>
  <c r="AI922" i="6"/>
  <c r="AI898" i="6"/>
  <c r="AH898" i="6"/>
  <c r="AU824" i="6"/>
  <c r="AW835" i="6"/>
  <c r="AU846" i="6"/>
  <c r="AU856" i="6"/>
  <c r="AW867" i="6"/>
  <c r="AU878" i="6"/>
  <c r="AX821" i="6"/>
  <c r="AW821" i="6"/>
  <c r="AV821" i="6"/>
  <c r="AT821" i="6"/>
  <c r="O822" i="6"/>
  <c r="AU822" i="6" s="1"/>
  <c r="P822" i="6"/>
  <c r="AV822" i="6" s="1"/>
  <c r="Q822" i="6"/>
  <c r="AW822" i="6" s="1"/>
  <c r="R822" i="6"/>
  <c r="AX822" i="6" s="1"/>
  <c r="O823" i="6"/>
  <c r="P823" i="6"/>
  <c r="AV823" i="6" s="1"/>
  <c r="Q823" i="6"/>
  <c r="AW823" i="6" s="1"/>
  <c r="R823" i="6"/>
  <c r="O824" i="6"/>
  <c r="P824" i="6"/>
  <c r="AV824" i="6" s="1"/>
  <c r="Q824" i="6"/>
  <c r="AW824" i="6" s="1"/>
  <c r="R824" i="6"/>
  <c r="AX824" i="6" s="1"/>
  <c r="O825" i="6"/>
  <c r="P825" i="6"/>
  <c r="AV825" i="6" s="1"/>
  <c r="Q825" i="6"/>
  <c r="AW825" i="6" s="1"/>
  <c r="R825" i="6"/>
  <c r="O826" i="6"/>
  <c r="AU826" i="6" s="1"/>
  <c r="P826" i="6"/>
  <c r="AV826" i="6" s="1"/>
  <c r="Q826" i="6"/>
  <c r="AW826" i="6" s="1"/>
  <c r="R826" i="6"/>
  <c r="AX826" i="6" s="1"/>
  <c r="O827" i="6"/>
  <c r="P827" i="6"/>
  <c r="AV827" i="6" s="1"/>
  <c r="Q827" i="6"/>
  <c r="AW827" i="6" s="1"/>
  <c r="R827" i="6"/>
  <c r="AX827" i="6" s="1"/>
  <c r="O828" i="6"/>
  <c r="AU828" i="6" s="1"/>
  <c r="P828" i="6"/>
  <c r="AV828" i="6" s="1"/>
  <c r="Q828" i="6"/>
  <c r="AW828" i="6" s="1"/>
  <c r="R828" i="6"/>
  <c r="AX828" i="6" s="1"/>
  <c r="O829" i="6"/>
  <c r="P829" i="6"/>
  <c r="AV829" i="6" s="1"/>
  <c r="Q829" i="6"/>
  <c r="AW829" i="6" s="1"/>
  <c r="R829" i="6"/>
  <c r="AX829" i="6" s="1"/>
  <c r="O830" i="6"/>
  <c r="AY830" i="6" s="1"/>
  <c r="P830" i="6"/>
  <c r="AV830" i="6" s="1"/>
  <c r="Q830" i="6"/>
  <c r="AW830" i="6" s="1"/>
  <c r="R830" i="6"/>
  <c r="AX830" i="6" s="1"/>
  <c r="O831" i="6"/>
  <c r="P831" i="6"/>
  <c r="AV831" i="6" s="1"/>
  <c r="Q831" i="6"/>
  <c r="AW831" i="6" s="1"/>
  <c r="R831" i="6"/>
  <c r="O832" i="6"/>
  <c r="AU832" i="6" s="1"/>
  <c r="P832" i="6"/>
  <c r="AV832" i="6" s="1"/>
  <c r="Q832" i="6"/>
  <c r="AW832" i="6" s="1"/>
  <c r="R832" i="6"/>
  <c r="AX832" i="6" s="1"/>
  <c r="O833" i="6"/>
  <c r="P833" i="6"/>
  <c r="AV833" i="6" s="1"/>
  <c r="Q833" i="6"/>
  <c r="AW833" i="6" s="1"/>
  <c r="R833" i="6"/>
  <c r="O834" i="6"/>
  <c r="AU834" i="6" s="1"/>
  <c r="P834" i="6"/>
  <c r="AV834" i="6" s="1"/>
  <c r="Q834" i="6"/>
  <c r="AW834" i="6" s="1"/>
  <c r="R834" i="6"/>
  <c r="AX834" i="6" s="1"/>
  <c r="O835" i="6"/>
  <c r="P835" i="6"/>
  <c r="AV835" i="6" s="1"/>
  <c r="Q835" i="6"/>
  <c r="R835" i="6"/>
  <c r="AX835" i="6" s="1"/>
  <c r="O836" i="6"/>
  <c r="AU836" i="6" s="1"/>
  <c r="P836" i="6"/>
  <c r="AV836" i="6" s="1"/>
  <c r="Q836" i="6"/>
  <c r="AW836" i="6" s="1"/>
  <c r="R836" i="6"/>
  <c r="AX836" i="6" s="1"/>
  <c r="O837" i="6"/>
  <c r="P837" i="6"/>
  <c r="AV837" i="6" s="1"/>
  <c r="Q837" i="6"/>
  <c r="AW837" i="6" s="1"/>
  <c r="R837" i="6"/>
  <c r="AX837" i="6" s="1"/>
  <c r="O838" i="6"/>
  <c r="P838" i="6"/>
  <c r="AV838" i="6" s="1"/>
  <c r="Q838" i="6"/>
  <c r="AW838" i="6" s="1"/>
  <c r="R838" i="6"/>
  <c r="AX838" i="6" s="1"/>
  <c r="O839" i="6"/>
  <c r="P839" i="6"/>
  <c r="AV839" i="6" s="1"/>
  <c r="Q839" i="6"/>
  <c r="AW839" i="6" s="1"/>
  <c r="R839" i="6"/>
  <c r="O840" i="6"/>
  <c r="AU840" i="6" s="1"/>
  <c r="P840" i="6"/>
  <c r="AV840" i="6" s="1"/>
  <c r="Q840" i="6"/>
  <c r="AW840" i="6" s="1"/>
  <c r="R840" i="6"/>
  <c r="AX840" i="6" s="1"/>
  <c r="O841" i="6"/>
  <c r="P841" i="6"/>
  <c r="AV841" i="6" s="1"/>
  <c r="Q841" i="6"/>
  <c r="AW841" i="6" s="1"/>
  <c r="R841" i="6"/>
  <c r="O842" i="6"/>
  <c r="AU842" i="6" s="1"/>
  <c r="P842" i="6"/>
  <c r="AV842" i="6" s="1"/>
  <c r="Q842" i="6"/>
  <c r="AW842" i="6" s="1"/>
  <c r="R842" i="6"/>
  <c r="AX842" i="6" s="1"/>
  <c r="O843" i="6"/>
  <c r="P843" i="6"/>
  <c r="AV843" i="6" s="1"/>
  <c r="Q843" i="6"/>
  <c r="AW843" i="6" s="1"/>
  <c r="R843" i="6"/>
  <c r="AX843" i="6" s="1"/>
  <c r="O844" i="6"/>
  <c r="AU844" i="6" s="1"/>
  <c r="P844" i="6"/>
  <c r="AV844" i="6" s="1"/>
  <c r="Q844" i="6"/>
  <c r="AW844" i="6" s="1"/>
  <c r="R844" i="6"/>
  <c r="AX844" i="6" s="1"/>
  <c r="O845" i="6"/>
  <c r="P845" i="6"/>
  <c r="AV845" i="6" s="1"/>
  <c r="Q845" i="6"/>
  <c r="AW845" i="6" s="1"/>
  <c r="R845" i="6"/>
  <c r="O846" i="6"/>
  <c r="AT846" i="6" s="1"/>
  <c r="P846" i="6"/>
  <c r="AV846" i="6" s="1"/>
  <c r="Q846" i="6"/>
  <c r="AW846" i="6" s="1"/>
  <c r="R846" i="6"/>
  <c r="AX846" i="6" s="1"/>
  <c r="O847" i="6"/>
  <c r="P847" i="6"/>
  <c r="AV847" i="6" s="1"/>
  <c r="Q847" i="6"/>
  <c r="AW847" i="6" s="1"/>
  <c r="R847" i="6"/>
  <c r="O848" i="6"/>
  <c r="AU848" i="6" s="1"/>
  <c r="P848" i="6"/>
  <c r="AV848" i="6" s="1"/>
  <c r="Q848" i="6"/>
  <c r="AW848" i="6" s="1"/>
  <c r="R848" i="6"/>
  <c r="AX848" i="6" s="1"/>
  <c r="O849" i="6"/>
  <c r="P849" i="6"/>
  <c r="AV849" i="6" s="1"/>
  <c r="Q849" i="6"/>
  <c r="AW849" i="6" s="1"/>
  <c r="R849" i="6"/>
  <c r="O850" i="6"/>
  <c r="AU850" i="6" s="1"/>
  <c r="P850" i="6"/>
  <c r="AV850" i="6" s="1"/>
  <c r="Q850" i="6"/>
  <c r="AW850" i="6" s="1"/>
  <c r="R850" i="6"/>
  <c r="AX850" i="6" s="1"/>
  <c r="O851" i="6"/>
  <c r="P851" i="6"/>
  <c r="AV851" i="6" s="1"/>
  <c r="Q851" i="6"/>
  <c r="AW851" i="6" s="1"/>
  <c r="R851" i="6"/>
  <c r="AX851" i="6" s="1"/>
  <c r="O852" i="6"/>
  <c r="AT852" i="6" s="1"/>
  <c r="P852" i="6"/>
  <c r="AV852" i="6" s="1"/>
  <c r="Q852" i="6"/>
  <c r="AW852" i="6" s="1"/>
  <c r="R852" i="6"/>
  <c r="AX852" i="6" s="1"/>
  <c r="O853" i="6"/>
  <c r="P853" i="6"/>
  <c r="AV853" i="6" s="1"/>
  <c r="Q853" i="6"/>
  <c r="AW853" i="6" s="1"/>
  <c r="R853" i="6"/>
  <c r="AX853" i="6" s="1"/>
  <c r="O854" i="6"/>
  <c r="AY854" i="6" s="1"/>
  <c r="P854" i="6"/>
  <c r="AV854" i="6" s="1"/>
  <c r="Q854" i="6"/>
  <c r="AW854" i="6" s="1"/>
  <c r="R854" i="6"/>
  <c r="AX854" i="6" s="1"/>
  <c r="O855" i="6"/>
  <c r="P855" i="6"/>
  <c r="AV855" i="6" s="1"/>
  <c r="Q855" i="6"/>
  <c r="AW855" i="6" s="1"/>
  <c r="R855" i="6"/>
  <c r="O856" i="6"/>
  <c r="P856" i="6"/>
  <c r="AV856" i="6" s="1"/>
  <c r="Q856" i="6"/>
  <c r="AW856" i="6" s="1"/>
  <c r="R856" i="6"/>
  <c r="AX856" i="6" s="1"/>
  <c r="O857" i="6"/>
  <c r="P857" i="6"/>
  <c r="AV857" i="6" s="1"/>
  <c r="Q857" i="6"/>
  <c r="AW857" i="6" s="1"/>
  <c r="R857" i="6"/>
  <c r="O858" i="6"/>
  <c r="AU858" i="6" s="1"/>
  <c r="P858" i="6"/>
  <c r="AV858" i="6" s="1"/>
  <c r="Q858" i="6"/>
  <c r="AW858" i="6" s="1"/>
  <c r="R858" i="6"/>
  <c r="AX858" i="6" s="1"/>
  <c r="O859" i="6"/>
  <c r="P859" i="6"/>
  <c r="AV859" i="6" s="1"/>
  <c r="Q859" i="6"/>
  <c r="AW859" i="6" s="1"/>
  <c r="R859" i="6"/>
  <c r="AX859" i="6" s="1"/>
  <c r="O860" i="6"/>
  <c r="AU860" i="6" s="1"/>
  <c r="P860" i="6"/>
  <c r="AV860" i="6" s="1"/>
  <c r="Q860" i="6"/>
  <c r="AW860" i="6" s="1"/>
  <c r="R860" i="6"/>
  <c r="AX860" i="6" s="1"/>
  <c r="O861" i="6"/>
  <c r="P861" i="6"/>
  <c r="AV861" i="6" s="1"/>
  <c r="Q861" i="6"/>
  <c r="AW861" i="6" s="1"/>
  <c r="R861" i="6"/>
  <c r="AX861" i="6" s="1"/>
  <c r="O862" i="6"/>
  <c r="AY862" i="6" s="1"/>
  <c r="P862" i="6"/>
  <c r="AV862" i="6" s="1"/>
  <c r="Q862" i="6"/>
  <c r="AW862" i="6" s="1"/>
  <c r="R862" i="6"/>
  <c r="AX862" i="6" s="1"/>
  <c r="O863" i="6"/>
  <c r="P863" i="6"/>
  <c r="AV863" i="6" s="1"/>
  <c r="Q863" i="6"/>
  <c r="AW863" i="6" s="1"/>
  <c r="R863" i="6"/>
  <c r="O864" i="6"/>
  <c r="AU864" i="6" s="1"/>
  <c r="P864" i="6"/>
  <c r="AV864" i="6" s="1"/>
  <c r="Q864" i="6"/>
  <c r="AW864" i="6" s="1"/>
  <c r="R864" i="6"/>
  <c r="AX864" i="6" s="1"/>
  <c r="O865" i="6"/>
  <c r="P865" i="6"/>
  <c r="AV865" i="6" s="1"/>
  <c r="Q865" i="6"/>
  <c r="AW865" i="6" s="1"/>
  <c r="R865" i="6"/>
  <c r="O866" i="6"/>
  <c r="AU866" i="6" s="1"/>
  <c r="P866" i="6"/>
  <c r="AV866" i="6" s="1"/>
  <c r="Q866" i="6"/>
  <c r="AW866" i="6" s="1"/>
  <c r="R866" i="6"/>
  <c r="AX866" i="6" s="1"/>
  <c r="O867" i="6"/>
  <c r="P867" i="6"/>
  <c r="AV867" i="6" s="1"/>
  <c r="Q867" i="6"/>
  <c r="R867" i="6"/>
  <c r="AX867" i="6" s="1"/>
  <c r="O868" i="6"/>
  <c r="AU868" i="6" s="1"/>
  <c r="P868" i="6"/>
  <c r="AV868" i="6" s="1"/>
  <c r="Q868" i="6"/>
  <c r="AW868" i="6" s="1"/>
  <c r="R868" i="6"/>
  <c r="AX868" i="6" s="1"/>
  <c r="O869" i="6"/>
  <c r="P869" i="6"/>
  <c r="AV869" i="6" s="1"/>
  <c r="Q869" i="6"/>
  <c r="AW869" i="6" s="1"/>
  <c r="R869" i="6"/>
  <c r="O870" i="6"/>
  <c r="AY870" i="6" s="1"/>
  <c r="P870" i="6"/>
  <c r="AV870" i="6" s="1"/>
  <c r="Q870" i="6"/>
  <c r="AW870" i="6" s="1"/>
  <c r="R870" i="6"/>
  <c r="AX870" i="6" s="1"/>
  <c r="O871" i="6"/>
  <c r="P871" i="6"/>
  <c r="AV871" i="6" s="1"/>
  <c r="Q871" i="6"/>
  <c r="AW871" i="6" s="1"/>
  <c r="R871" i="6"/>
  <c r="O872" i="6"/>
  <c r="AU872" i="6" s="1"/>
  <c r="P872" i="6"/>
  <c r="AV872" i="6" s="1"/>
  <c r="Q872" i="6"/>
  <c r="AW872" i="6" s="1"/>
  <c r="R872" i="6"/>
  <c r="AX872" i="6" s="1"/>
  <c r="O873" i="6"/>
  <c r="P873" i="6"/>
  <c r="AV873" i="6" s="1"/>
  <c r="Q873" i="6"/>
  <c r="AW873" i="6" s="1"/>
  <c r="R873" i="6"/>
  <c r="O874" i="6"/>
  <c r="AU874" i="6" s="1"/>
  <c r="P874" i="6"/>
  <c r="AV874" i="6" s="1"/>
  <c r="Q874" i="6"/>
  <c r="AW874" i="6" s="1"/>
  <c r="R874" i="6"/>
  <c r="AX874" i="6" s="1"/>
  <c r="O875" i="6"/>
  <c r="P875" i="6"/>
  <c r="AV875" i="6" s="1"/>
  <c r="Q875" i="6"/>
  <c r="AW875" i="6" s="1"/>
  <c r="R875" i="6"/>
  <c r="AX875" i="6" s="1"/>
  <c r="O876" i="6"/>
  <c r="AU876" i="6" s="1"/>
  <c r="P876" i="6"/>
  <c r="AV876" i="6" s="1"/>
  <c r="Q876" i="6"/>
  <c r="AW876" i="6" s="1"/>
  <c r="R876" i="6"/>
  <c r="AX876" i="6" s="1"/>
  <c r="O877" i="6"/>
  <c r="P877" i="6"/>
  <c r="AV877" i="6" s="1"/>
  <c r="Q877" i="6"/>
  <c r="AW877" i="6" s="1"/>
  <c r="R877" i="6"/>
  <c r="O878" i="6"/>
  <c r="AT878" i="6" s="1"/>
  <c r="P878" i="6"/>
  <c r="AV878" i="6" s="1"/>
  <c r="Q878" i="6"/>
  <c r="AW878" i="6" s="1"/>
  <c r="R878" i="6"/>
  <c r="AX878" i="6" s="1"/>
  <c r="O879" i="6"/>
  <c r="P879" i="6"/>
  <c r="AV879" i="6" s="1"/>
  <c r="Q879" i="6"/>
  <c r="AW879" i="6" s="1"/>
  <c r="R879" i="6"/>
  <c r="O880" i="6"/>
  <c r="AU880" i="6" s="1"/>
  <c r="P880" i="6"/>
  <c r="AV880" i="6" s="1"/>
  <c r="Q880" i="6"/>
  <c r="AW880" i="6" s="1"/>
  <c r="R880" i="6"/>
  <c r="AX880" i="6" s="1"/>
  <c r="O881" i="6"/>
  <c r="P881" i="6"/>
  <c r="AV881" i="6" s="1"/>
  <c r="Q881" i="6"/>
  <c r="AW881" i="6" s="1"/>
  <c r="R881" i="6"/>
  <c r="D822" i="6"/>
  <c r="AG822" i="6" s="1"/>
  <c r="AH822" i="6"/>
  <c r="AK822" i="6"/>
  <c r="AL822" i="6"/>
  <c r="AN822" i="6"/>
  <c r="AO822" i="6"/>
  <c r="AQ822" i="6"/>
  <c r="AR822" i="6"/>
  <c r="AK823" i="6"/>
  <c r="AL823" i="6"/>
  <c r="AN823" i="6"/>
  <c r="AO823" i="6"/>
  <c r="AQ823" i="6"/>
  <c r="AR823" i="6"/>
  <c r="AH824" i="6"/>
  <c r="AK824" i="6"/>
  <c r="AL824" i="6"/>
  <c r="AN824" i="6"/>
  <c r="AO824" i="6"/>
  <c r="AQ824" i="6"/>
  <c r="AR824" i="6"/>
  <c r="AK825" i="6"/>
  <c r="AL825" i="6"/>
  <c r="AN825" i="6"/>
  <c r="AO825" i="6"/>
  <c r="AQ825" i="6"/>
  <c r="AR825" i="6"/>
  <c r="AI826" i="6"/>
  <c r="AK826" i="6"/>
  <c r="AL826" i="6"/>
  <c r="AN826" i="6"/>
  <c r="AO826" i="6"/>
  <c r="AQ826" i="6"/>
  <c r="AR826" i="6"/>
  <c r="AK827" i="6"/>
  <c r="AL827" i="6"/>
  <c r="AN827" i="6"/>
  <c r="AO827" i="6"/>
  <c r="AQ827" i="6"/>
  <c r="AR827" i="6"/>
  <c r="AI828" i="6"/>
  <c r="AK828" i="6"/>
  <c r="AL828" i="6"/>
  <c r="AN828" i="6"/>
  <c r="AO828" i="6"/>
  <c r="AQ828" i="6"/>
  <c r="AR828" i="6"/>
  <c r="AK829" i="6"/>
  <c r="AL829" i="6"/>
  <c r="AN829" i="6"/>
  <c r="AO829" i="6"/>
  <c r="AQ829" i="6"/>
  <c r="AR829" i="6"/>
  <c r="AI830" i="6"/>
  <c r="AK830" i="6"/>
  <c r="AL830" i="6"/>
  <c r="AN830" i="6"/>
  <c r="AO830" i="6"/>
  <c r="AQ830" i="6"/>
  <c r="AR830" i="6"/>
  <c r="AK831" i="6"/>
  <c r="AL831" i="6"/>
  <c r="AN831" i="6"/>
  <c r="AO831" i="6"/>
  <c r="AQ831" i="6"/>
  <c r="AR831" i="6"/>
  <c r="AI832" i="6"/>
  <c r="AK832" i="6"/>
  <c r="AL832" i="6"/>
  <c r="AN832" i="6"/>
  <c r="AO832" i="6"/>
  <c r="AQ832" i="6"/>
  <c r="AR832" i="6"/>
  <c r="AK833" i="6"/>
  <c r="AL833" i="6"/>
  <c r="AN833" i="6"/>
  <c r="AO833" i="6"/>
  <c r="AQ833" i="6"/>
  <c r="AR833" i="6"/>
  <c r="AI834" i="6"/>
  <c r="AK834" i="6"/>
  <c r="AL834" i="6"/>
  <c r="AN834" i="6"/>
  <c r="AO834" i="6"/>
  <c r="AQ834" i="6"/>
  <c r="AR834" i="6"/>
  <c r="AK835" i="6"/>
  <c r="AL835" i="6"/>
  <c r="AN835" i="6"/>
  <c r="AO835" i="6"/>
  <c r="AQ835" i="6"/>
  <c r="AR835" i="6"/>
  <c r="AI836" i="6"/>
  <c r="AK836" i="6"/>
  <c r="AL836" i="6"/>
  <c r="AN836" i="6"/>
  <c r="AO836" i="6"/>
  <c r="AQ836" i="6"/>
  <c r="AR836" i="6"/>
  <c r="AK837" i="6"/>
  <c r="AL837" i="6"/>
  <c r="AN837" i="6"/>
  <c r="AO837" i="6"/>
  <c r="AQ837" i="6"/>
  <c r="AR837" i="6"/>
  <c r="AI838" i="6"/>
  <c r="AK838" i="6"/>
  <c r="AL838" i="6"/>
  <c r="AN838" i="6"/>
  <c r="AO838" i="6"/>
  <c r="AQ838" i="6"/>
  <c r="AR838" i="6"/>
  <c r="AK839" i="6"/>
  <c r="AL839" i="6"/>
  <c r="AN839" i="6"/>
  <c r="AO839" i="6"/>
  <c r="AQ839" i="6"/>
  <c r="AR839" i="6"/>
  <c r="AI840" i="6"/>
  <c r="AK840" i="6"/>
  <c r="AL840" i="6"/>
  <c r="AN840" i="6"/>
  <c r="AO840" i="6"/>
  <c r="AQ840" i="6"/>
  <c r="AR840" i="6"/>
  <c r="AK841" i="6"/>
  <c r="AL841" i="6"/>
  <c r="AN841" i="6"/>
  <c r="AO841" i="6"/>
  <c r="AQ841" i="6"/>
  <c r="AR841" i="6"/>
  <c r="AI842" i="6"/>
  <c r="AK842" i="6"/>
  <c r="AL842" i="6"/>
  <c r="AN842" i="6"/>
  <c r="AO842" i="6"/>
  <c r="AQ842" i="6"/>
  <c r="AR842" i="6"/>
  <c r="AK843" i="6"/>
  <c r="AL843" i="6"/>
  <c r="AN843" i="6"/>
  <c r="AO843" i="6"/>
  <c r="AQ843" i="6"/>
  <c r="AR843" i="6"/>
  <c r="AI844" i="6"/>
  <c r="AK844" i="6"/>
  <c r="AL844" i="6"/>
  <c r="AN844" i="6"/>
  <c r="AO844" i="6"/>
  <c r="AQ844" i="6"/>
  <c r="AR844" i="6"/>
  <c r="AK845" i="6"/>
  <c r="AL845" i="6"/>
  <c r="AN845" i="6"/>
  <c r="AO845" i="6"/>
  <c r="AQ845" i="6"/>
  <c r="AR845" i="6"/>
  <c r="AI846" i="6"/>
  <c r="AK846" i="6"/>
  <c r="AL846" i="6"/>
  <c r="AN846" i="6"/>
  <c r="AO846" i="6"/>
  <c r="AQ846" i="6"/>
  <c r="AR846" i="6"/>
  <c r="AK847" i="6"/>
  <c r="AL847" i="6"/>
  <c r="AN847" i="6"/>
  <c r="AO847" i="6"/>
  <c r="AQ847" i="6"/>
  <c r="AR847" i="6"/>
  <c r="AI848" i="6"/>
  <c r="AK848" i="6"/>
  <c r="AL848" i="6"/>
  <c r="AN848" i="6"/>
  <c r="AO848" i="6"/>
  <c r="AQ848" i="6"/>
  <c r="AR848" i="6"/>
  <c r="AK849" i="6"/>
  <c r="AL849" i="6"/>
  <c r="AN849" i="6"/>
  <c r="AO849" i="6"/>
  <c r="AQ849" i="6"/>
  <c r="AR849" i="6"/>
  <c r="AI850" i="6"/>
  <c r="AK850" i="6"/>
  <c r="AL850" i="6"/>
  <c r="AN850" i="6"/>
  <c r="AO850" i="6"/>
  <c r="AQ850" i="6"/>
  <c r="AR850" i="6"/>
  <c r="AK851" i="6"/>
  <c r="AL851" i="6"/>
  <c r="AN851" i="6"/>
  <c r="AO851" i="6"/>
  <c r="AQ851" i="6"/>
  <c r="AR851" i="6"/>
  <c r="AI852" i="6"/>
  <c r="AK852" i="6"/>
  <c r="AL852" i="6"/>
  <c r="AN852" i="6"/>
  <c r="AO852" i="6"/>
  <c r="AQ852" i="6"/>
  <c r="AR852" i="6"/>
  <c r="AK853" i="6"/>
  <c r="AL853" i="6"/>
  <c r="AN853" i="6"/>
  <c r="AO853" i="6"/>
  <c r="AQ853" i="6"/>
  <c r="AR853" i="6"/>
  <c r="AI854" i="6"/>
  <c r="AK854" i="6"/>
  <c r="AL854" i="6"/>
  <c r="AN854" i="6"/>
  <c r="AO854" i="6"/>
  <c r="AQ854" i="6"/>
  <c r="AR854" i="6"/>
  <c r="AK855" i="6"/>
  <c r="AL855" i="6"/>
  <c r="AN855" i="6"/>
  <c r="AO855" i="6"/>
  <c r="AQ855" i="6"/>
  <c r="AR855" i="6"/>
  <c r="AI856" i="6"/>
  <c r="AK856" i="6"/>
  <c r="AL856" i="6"/>
  <c r="AN856" i="6"/>
  <c r="AO856" i="6"/>
  <c r="AQ856" i="6"/>
  <c r="AR856" i="6"/>
  <c r="AK857" i="6"/>
  <c r="AL857" i="6"/>
  <c r="AN857" i="6"/>
  <c r="AO857" i="6"/>
  <c r="AQ857" i="6"/>
  <c r="AR857" i="6"/>
  <c r="AI858" i="6"/>
  <c r="AK858" i="6"/>
  <c r="AL858" i="6"/>
  <c r="AN858" i="6"/>
  <c r="AO858" i="6"/>
  <c r="AQ858" i="6"/>
  <c r="AR858" i="6"/>
  <c r="AK859" i="6"/>
  <c r="AL859" i="6"/>
  <c r="AN859" i="6"/>
  <c r="AO859" i="6"/>
  <c r="AQ859" i="6"/>
  <c r="AR859" i="6"/>
  <c r="AI860" i="6"/>
  <c r="AK860" i="6"/>
  <c r="AL860" i="6"/>
  <c r="AN860" i="6"/>
  <c r="AO860" i="6"/>
  <c r="AQ860" i="6"/>
  <c r="AR860" i="6"/>
  <c r="AK861" i="6"/>
  <c r="AL861" i="6"/>
  <c r="AN861" i="6"/>
  <c r="AO861" i="6"/>
  <c r="AQ861" i="6"/>
  <c r="AR861" i="6"/>
  <c r="AI862" i="6"/>
  <c r="AK862" i="6"/>
  <c r="AL862" i="6"/>
  <c r="AN862" i="6"/>
  <c r="AO862" i="6"/>
  <c r="AQ862" i="6"/>
  <c r="AR862" i="6"/>
  <c r="AK863" i="6"/>
  <c r="AL863" i="6"/>
  <c r="AN863" i="6"/>
  <c r="AO863" i="6"/>
  <c r="AQ863" i="6"/>
  <c r="AR863" i="6"/>
  <c r="AI864" i="6"/>
  <c r="AK864" i="6"/>
  <c r="AL864" i="6"/>
  <c r="AN864" i="6"/>
  <c r="AO864" i="6"/>
  <c r="AQ864" i="6"/>
  <c r="AR864" i="6"/>
  <c r="AK865" i="6"/>
  <c r="AL865" i="6"/>
  <c r="AN865" i="6"/>
  <c r="AO865" i="6"/>
  <c r="AQ865" i="6"/>
  <c r="AR865" i="6"/>
  <c r="AI866" i="6"/>
  <c r="AK866" i="6"/>
  <c r="AL866" i="6"/>
  <c r="AN866" i="6"/>
  <c r="AO866" i="6"/>
  <c r="AQ866" i="6"/>
  <c r="AR866" i="6"/>
  <c r="AK867" i="6"/>
  <c r="AL867" i="6"/>
  <c r="AN867" i="6"/>
  <c r="AO867" i="6"/>
  <c r="AQ867" i="6"/>
  <c r="AR867" i="6"/>
  <c r="AI868" i="6"/>
  <c r="AK868" i="6"/>
  <c r="AL868" i="6"/>
  <c r="AN868" i="6"/>
  <c r="AO868" i="6"/>
  <c r="AQ868" i="6"/>
  <c r="AR868" i="6"/>
  <c r="AK869" i="6"/>
  <c r="AL869" i="6"/>
  <c r="AN869" i="6"/>
  <c r="AO869" i="6"/>
  <c r="AQ869" i="6"/>
  <c r="AR869" i="6"/>
  <c r="AI870" i="6"/>
  <c r="AK870" i="6"/>
  <c r="AL870" i="6"/>
  <c r="AN870" i="6"/>
  <c r="AO870" i="6"/>
  <c r="AQ870" i="6"/>
  <c r="AR870" i="6"/>
  <c r="AK871" i="6"/>
  <c r="AL871" i="6"/>
  <c r="AN871" i="6"/>
  <c r="AO871" i="6"/>
  <c r="AQ871" i="6"/>
  <c r="AR871" i="6"/>
  <c r="AI872" i="6"/>
  <c r="AK872" i="6"/>
  <c r="AL872" i="6"/>
  <c r="AN872" i="6"/>
  <c r="AO872" i="6"/>
  <c r="AQ872" i="6"/>
  <c r="AR872" i="6"/>
  <c r="AK873" i="6"/>
  <c r="AL873" i="6"/>
  <c r="AN873" i="6"/>
  <c r="AO873" i="6"/>
  <c r="AQ873" i="6"/>
  <c r="AR873" i="6"/>
  <c r="AI874" i="6"/>
  <c r="AK874" i="6"/>
  <c r="AL874" i="6"/>
  <c r="AN874" i="6"/>
  <c r="AO874" i="6"/>
  <c r="AQ874" i="6"/>
  <c r="AR874" i="6"/>
  <c r="AK875" i="6"/>
  <c r="AL875" i="6"/>
  <c r="AN875" i="6"/>
  <c r="AO875" i="6"/>
  <c r="AQ875" i="6"/>
  <c r="AR875" i="6"/>
  <c r="AI876" i="6"/>
  <c r="AK876" i="6"/>
  <c r="AL876" i="6"/>
  <c r="AN876" i="6"/>
  <c r="AO876" i="6"/>
  <c r="AQ876" i="6"/>
  <c r="AR876" i="6"/>
  <c r="AK877" i="6"/>
  <c r="AL877" i="6"/>
  <c r="AN877" i="6"/>
  <c r="AO877" i="6"/>
  <c r="AQ877" i="6"/>
  <c r="AR877" i="6"/>
  <c r="AI878" i="6"/>
  <c r="AK878" i="6"/>
  <c r="AL878" i="6"/>
  <c r="AN878" i="6"/>
  <c r="AO878" i="6"/>
  <c r="AQ878" i="6"/>
  <c r="AR878" i="6"/>
  <c r="AK879" i="6"/>
  <c r="AL879" i="6"/>
  <c r="AN879" i="6"/>
  <c r="AO879" i="6"/>
  <c r="AQ879" i="6"/>
  <c r="AR879" i="6"/>
  <c r="AI880" i="6"/>
  <c r="AK880" i="6"/>
  <c r="AL880" i="6"/>
  <c r="AN880" i="6"/>
  <c r="AO880" i="6"/>
  <c r="AQ880" i="6"/>
  <c r="AR880" i="6"/>
  <c r="AK881" i="6"/>
  <c r="AL881" i="6"/>
  <c r="AN881" i="6"/>
  <c r="AO881" i="6"/>
  <c r="AQ881" i="6"/>
  <c r="AR881" i="6"/>
  <c r="AR821" i="6"/>
  <c r="AQ821" i="6"/>
  <c r="AO821" i="6"/>
  <c r="AN821" i="6"/>
  <c r="AL821" i="6"/>
  <c r="AK821" i="6"/>
  <c r="AH821" i="6"/>
  <c r="AO786" i="6"/>
  <c r="AH787" i="6"/>
  <c r="AI787" i="6"/>
  <c r="AH788" i="6"/>
  <c r="AI788" i="6"/>
  <c r="AH789" i="6"/>
  <c r="AI789" i="6"/>
  <c r="AH790" i="6"/>
  <c r="AI790" i="6"/>
  <c r="AH791" i="6"/>
  <c r="AI791" i="6"/>
  <c r="AH792" i="6"/>
  <c r="AI792" i="6"/>
  <c r="AH793" i="6"/>
  <c r="AI793" i="6"/>
  <c r="AH794" i="6"/>
  <c r="AI794" i="6"/>
  <c r="AH795" i="6"/>
  <c r="AI795" i="6"/>
  <c r="AH796" i="6"/>
  <c r="AI796" i="6"/>
  <c r="AH797" i="6"/>
  <c r="AI797" i="6"/>
  <c r="AH798" i="6"/>
  <c r="AI798" i="6"/>
  <c r="AH799" i="6"/>
  <c r="AI799" i="6"/>
  <c r="AH800" i="6"/>
  <c r="AI800" i="6"/>
  <c r="AH801" i="6"/>
  <c r="AI801" i="6"/>
  <c r="AI786" i="6"/>
  <c r="AI802" i="6" s="1"/>
  <c r="AH786" i="6"/>
  <c r="AH766" i="6"/>
  <c r="AI766" i="6"/>
  <c r="AH767" i="6"/>
  <c r="AI767" i="6"/>
  <c r="AI765" i="6"/>
  <c r="AH765" i="6"/>
  <c r="AH740" i="6"/>
  <c r="AI740" i="6"/>
  <c r="AH741" i="6"/>
  <c r="AI741" i="6"/>
  <c r="AH742" i="6"/>
  <c r="AI742" i="6"/>
  <c r="AH743" i="6"/>
  <c r="AI743" i="6"/>
  <c r="AH744" i="6"/>
  <c r="AI744" i="6"/>
  <c r="AH745" i="6"/>
  <c r="AI745" i="6"/>
  <c r="AH746" i="6"/>
  <c r="AI746" i="6"/>
  <c r="AH747" i="6"/>
  <c r="AI747" i="6"/>
  <c r="AH748" i="6"/>
  <c r="AI748" i="6"/>
  <c r="AH749" i="6"/>
  <c r="AI749" i="6"/>
  <c r="AH750" i="6"/>
  <c r="AI750" i="6"/>
  <c r="AI739" i="6"/>
  <c r="AH739" i="6"/>
  <c r="AH701" i="6"/>
  <c r="AI701" i="6"/>
  <c r="AH702" i="6"/>
  <c r="AI702" i="6"/>
  <c r="AH703" i="6"/>
  <c r="AI703" i="6"/>
  <c r="AH704" i="6"/>
  <c r="AI704" i="6"/>
  <c r="AH705" i="6"/>
  <c r="AI705" i="6"/>
  <c r="AH706" i="6"/>
  <c r="AI706" i="6"/>
  <c r="AH707" i="6"/>
  <c r="AI707" i="6"/>
  <c r="AH708" i="6"/>
  <c r="AI708" i="6"/>
  <c r="AH709" i="6"/>
  <c r="AI709" i="6"/>
  <c r="AH710" i="6"/>
  <c r="AI710" i="6"/>
  <c r="AH711" i="6"/>
  <c r="AI711" i="6"/>
  <c r="AH712" i="6"/>
  <c r="AI712" i="6"/>
  <c r="AH713" i="6"/>
  <c r="AI713" i="6"/>
  <c r="AH714" i="6"/>
  <c r="AI714" i="6"/>
  <c r="AH715" i="6"/>
  <c r="AI715" i="6"/>
  <c r="AH716" i="6"/>
  <c r="AI716" i="6"/>
  <c r="AH717" i="6"/>
  <c r="AI717" i="6"/>
  <c r="AH718" i="6"/>
  <c r="AI718" i="6"/>
  <c r="AH719" i="6"/>
  <c r="AI719" i="6"/>
  <c r="AI700" i="6"/>
  <c r="AH700" i="6"/>
  <c r="AH678" i="6"/>
  <c r="AI678" i="6"/>
  <c r="AH679" i="6"/>
  <c r="AI679" i="6"/>
  <c r="AH680" i="6"/>
  <c r="AI680" i="6"/>
  <c r="AH681" i="6"/>
  <c r="AI681" i="6"/>
  <c r="AH682" i="6"/>
  <c r="AI682" i="6"/>
  <c r="AH683" i="6"/>
  <c r="AI683" i="6"/>
  <c r="AH684" i="6"/>
  <c r="AI684" i="6"/>
  <c r="AH685" i="6"/>
  <c r="AI685" i="6"/>
  <c r="AI677" i="6"/>
  <c r="AH677" i="6"/>
  <c r="AH648" i="6"/>
  <c r="AI648" i="6"/>
  <c r="AH649" i="6"/>
  <c r="AI649" i="6"/>
  <c r="AH650" i="6"/>
  <c r="AI650" i="6"/>
  <c r="AH651" i="6"/>
  <c r="AI651" i="6"/>
  <c r="AH652" i="6"/>
  <c r="AI652" i="6"/>
  <c r="AH653" i="6"/>
  <c r="AI653" i="6"/>
  <c r="AH654" i="6"/>
  <c r="AI654" i="6"/>
  <c r="AH655" i="6"/>
  <c r="AI655" i="6"/>
  <c r="AH656" i="6"/>
  <c r="AI656" i="6"/>
  <c r="AH657" i="6"/>
  <c r="AI657" i="6"/>
  <c r="AH658" i="6"/>
  <c r="AI658" i="6"/>
  <c r="AH659" i="6"/>
  <c r="AI659" i="6"/>
  <c r="AH660" i="6"/>
  <c r="AI660" i="6"/>
  <c r="AH661" i="6"/>
  <c r="AI661" i="6"/>
  <c r="AI647" i="6"/>
  <c r="AH647" i="6"/>
  <c r="AK573" i="6"/>
  <c r="AK574" i="6"/>
  <c r="AK575" i="6"/>
  <c r="AK576" i="6"/>
  <c r="AK577" i="6"/>
  <c r="AK578" i="6"/>
  <c r="AK579" i="6"/>
  <c r="AK580" i="6"/>
  <c r="AK581" i="6"/>
  <c r="AK582" i="6"/>
  <c r="AK583" i="6"/>
  <c r="AK584" i="6"/>
  <c r="AK585" i="6"/>
  <c r="AK586" i="6"/>
  <c r="AK587" i="6"/>
  <c r="AK588" i="6"/>
  <c r="AK589" i="6"/>
  <c r="AK590" i="6"/>
  <c r="AK591" i="6"/>
  <c r="AK592" i="6"/>
  <c r="AK593" i="6"/>
  <c r="AK594" i="6"/>
  <c r="AK595" i="6"/>
  <c r="AK596" i="6"/>
  <c r="AK597" i="6"/>
  <c r="AK598" i="6"/>
  <c r="AK599" i="6"/>
  <c r="AK600" i="6"/>
  <c r="AK601" i="6"/>
  <c r="AK602" i="6"/>
  <c r="AK603" i="6"/>
  <c r="AK604" i="6"/>
  <c r="AK605" i="6"/>
  <c r="AK606" i="6"/>
  <c r="AK607" i="6"/>
  <c r="AK608" i="6"/>
  <c r="AK609" i="6"/>
  <c r="AK610" i="6"/>
  <c r="AK611" i="6"/>
  <c r="AK612" i="6"/>
  <c r="AK613" i="6"/>
  <c r="AK614" i="6"/>
  <c r="AK615" i="6"/>
  <c r="AK616" i="6"/>
  <c r="AK617" i="6"/>
  <c r="AK618" i="6"/>
  <c r="AK619" i="6"/>
  <c r="AK620" i="6"/>
  <c r="AK621" i="6"/>
  <c r="AK622" i="6"/>
  <c r="AK623" i="6"/>
  <c r="AK624" i="6"/>
  <c r="AK625" i="6"/>
  <c r="AK626" i="6"/>
  <c r="AK627" i="6"/>
  <c r="AK628" i="6"/>
  <c r="AK629" i="6"/>
  <c r="AK630" i="6"/>
  <c r="AK631" i="6"/>
  <c r="AM572" i="6"/>
  <c r="AM573" i="6"/>
  <c r="AM574" i="6"/>
  <c r="AM575" i="6"/>
  <c r="AM576" i="6"/>
  <c r="AM577" i="6"/>
  <c r="AM578" i="6"/>
  <c r="AM579" i="6"/>
  <c r="AM580" i="6"/>
  <c r="AM581" i="6"/>
  <c r="AM582" i="6"/>
  <c r="AM583" i="6"/>
  <c r="AM584" i="6"/>
  <c r="AM585" i="6"/>
  <c r="AM586" i="6"/>
  <c r="AM587" i="6"/>
  <c r="AM588" i="6"/>
  <c r="AM589" i="6"/>
  <c r="AM590" i="6"/>
  <c r="AM591" i="6"/>
  <c r="AM592" i="6"/>
  <c r="AM593" i="6"/>
  <c r="AM594" i="6"/>
  <c r="AM595" i="6"/>
  <c r="AM596" i="6"/>
  <c r="AM597" i="6"/>
  <c r="AM598" i="6"/>
  <c r="AM599" i="6"/>
  <c r="AM600" i="6"/>
  <c r="AM601" i="6"/>
  <c r="AM602" i="6"/>
  <c r="AM603" i="6"/>
  <c r="AM604" i="6"/>
  <c r="AM605" i="6"/>
  <c r="AM606" i="6"/>
  <c r="AM607" i="6"/>
  <c r="AM608" i="6"/>
  <c r="AM609" i="6"/>
  <c r="AM610" i="6"/>
  <c r="AM611" i="6"/>
  <c r="AM612" i="6"/>
  <c r="AM613" i="6"/>
  <c r="AM614" i="6"/>
  <c r="AM615" i="6"/>
  <c r="AM616" i="6"/>
  <c r="AM617" i="6"/>
  <c r="AM618" i="6"/>
  <c r="AM619" i="6"/>
  <c r="AM620" i="6"/>
  <c r="AM621" i="6"/>
  <c r="AM622" i="6"/>
  <c r="AM623" i="6"/>
  <c r="AM624" i="6"/>
  <c r="AM625" i="6"/>
  <c r="AM626" i="6"/>
  <c r="AM627" i="6"/>
  <c r="AM628" i="6"/>
  <c r="AM629" i="6"/>
  <c r="AM630" i="6"/>
  <c r="AM631" i="6"/>
  <c r="AL572" i="6"/>
  <c r="AL573" i="6"/>
  <c r="AL574" i="6"/>
  <c r="AL575" i="6"/>
  <c r="AL576" i="6"/>
  <c r="AL577" i="6"/>
  <c r="AL578" i="6"/>
  <c r="AL579" i="6"/>
  <c r="AL580" i="6"/>
  <c r="AL581" i="6"/>
  <c r="AL582" i="6"/>
  <c r="AL583" i="6"/>
  <c r="AL584" i="6"/>
  <c r="AL585" i="6"/>
  <c r="AL586" i="6"/>
  <c r="AL587" i="6"/>
  <c r="AL588" i="6"/>
  <c r="AL589" i="6"/>
  <c r="AL590" i="6"/>
  <c r="AL591" i="6"/>
  <c r="AL592" i="6"/>
  <c r="AL593" i="6"/>
  <c r="AL594" i="6"/>
  <c r="AL595" i="6"/>
  <c r="AL596" i="6"/>
  <c r="AL597" i="6"/>
  <c r="AL598" i="6"/>
  <c r="AL599" i="6"/>
  <c r="AL600" i="6"/>
  <c r="AL601" i="6"/>
  <c r="AL602" i="6"/>
  <c r="AL603" i="6"/>
  <c r="AL604" i="6"/>
  <c r="AL605" i="6"/>
  <c r="AL606" i="6"/>
  <c r="AL607" i="6"/>
  <c r="AL608" i="6"/>
  <c r="AL609" i="6"/>
  <c r="AL610" i="6"/>
  <c r="AL611" i="6"/>
  <c r="AL612" i="6"/>
  <c r="AL613" i="6"/>
  <c r="AL614" i="6"/>
  <c r="AL615" i="6"/>
  <c r="AL616" i="6"/>
  <c r="AL617" i="6"/>
  <c r="AL618" i="6"/>
  <c r="AL619" i="6"/>
  <c r="AL620" i="6"/>
  <c r="AL621" i="6"/>
  <c r="AL622" i="6"/>
  <c r="AL623" i="6"/>
  <c r="AL624" i="6"/>
  <c r="AL625" i="6"/>
  <c r="AL626" i="6"/>
  <c r="AL627" i="6"/>
  <c r="AL628" i="6"/>
  <c r="AL629" i="6"/>
  <c r="AL630" i="6"/>
  <c r="AL631" i="6"/>
  <c r="AL571" i="6"/>
  <c r="AH572" i="6"/>
  <c r="AI572" i="6"/>
  <c r="AH573" i="6"/>
  <c r="AI573" i="6"/>
  <c r="AH574" i="6"/>
  <c r="AI574" i="6"/>
  <c r="AH575" i="6"/>
  <c r="AI575" i="6"/>
  <c r="AH576" i="6"/>
  <c r="AI576" i="6"/>
  <c r="AH577" i="6"/>
  <c r="AI577" i="6"/>
  <c r="AH578" i="6"/>
  <c r="AI578" i="6"/>
  <c r="AH579" i="6"/>
  <c r="AI579" i="6"/>
  <c r="AH580" i="6"/>
  <c r="AI580" i="6"/>
  <c r="AH581" i="6"/>
  <c r="AI581" i="6"/>
  <c r="AH582" i="6"/>
  <c r="AI582" i="6"/>
  <c r="AH583" i="6"/>
  <c r="AI583" i="6"/>
  <c r="AH584" i="6"/>
  <c r="AI584" i="6"/>
  <c r="AH585" i="6"/>
  <c r="AI585" i="6"/>
  <c r="AH586" i="6"/>
  <c r="AI586" i="6"/>
  <c r="AH587" i="6"/>
  <c r="AI587" i="6"/>
  <c r="AH588" i="6"/>
  <c r="AI588" i="6"/>
  <c r="AH589" i="6"/>
  <c r="AI589" i="6"/>
  <c r="AH590" i="6"/>
  <c r="AI590" i="6"/>
  <c r="AH591" i="6"/>
  <c r="AI591" i="6"/>
  <c r="AH592" i="6"/>
  <c r="AI592" i="6"/>
  <c r="AH593" i="6"/>
  <c r="AI593" i="6"/>
  <c r="AH594" i="6"/>
  <c r="AI594" i="6"/>
  <c r="AH595" i="6"/>
  <c r="AI595" i="6"/>
  <c r="AH596" i="6"/>
  <c r="AI596" i="6"/>
  <c r="AH597" i="6"/>
  <c r="AI597" i="6"/>
  <c r="AH598" i="6"/>
  <c r="AI598" i="6"/>
  <c r="AH599" i="6"/>
  <c r="AI599" i="6"/>
  <c r="AH600" i="6"/>
  <c r="AI600" i="6"/>
  <c r="AH601" i="6"/>
  <c r="AI601" i="6"/>
  <c r="AH602" i="6"/>
  <c r="AI602" i="6"/>
  <c r="AH603" i="6"/>
  <c r="AI603" i="6"/>
  <c r="AH604" i="6"/>
  <c r="AI604" i="6"/>
  <c r="AH605" i="6"/>
  <c r="AI605" i="6"/>
  <c r="AH606" i="6"/>
  <c r="AI606" i="6"/>
  <c r="AH607" i="6"/>
  <c r="AI607" i="6"/>
  <c r="AH608" i="6"/>
  <c r="AI608" i="6"/>
  <c r="AH609" i="6"/>
  <c r="AI609" i="6"/>
  <c r="AH610" i="6"/>
  <c r="AI610" i="6"/>
  <c r="AH611" i="6"/>
  <c r="AI611" i="6"/>
  <c r="AH612" i="6"/>
  <c r="AI612" i="6"/>
  <c r="AH613" i="6"/>
  <c r="AI613" i="6"/>
  <c r="AH614" i="6"/>
  <c r="AI614" i="6"/>
  <c r="AH615" i="6"/>
  <c r="AI615" i="6"/>
  <c r="AH616" i="6"/>
  <c r="AI616" i="6"/>
  <c r="AH617" i="6"/>
  <c r="AI617" i="6"/>
  <c r="AH618" i="6"/>
  <c r="AI618" i="6"/>
  <c r="AH619" i="6"/>
  <c r="AI619" i="6"/>
  <c r="AH620" i="6"/>
  <c r="AI620" i="6"/>
  <c r="AH621" i="6"/>
  <c r="AI621" i="6"/>
  <c r="AH622" i="6"/>
  <c r="AI622" i="6"/>
  <c r="AH623" i="6"/>
  <c r="AI623" i="6"/>
  <c r="AH624" i="6"/>
  <c r="AI624" i="6"/>
  <c r="AH625" i="6"/>
  <c r="AI625" i="6"/>
  <c r="AH626" i="6"/>
  <c r="AI626" i="6"/>
  <c r="AH627" i="6"/>
  <c r="AI627" i="6"/>
  <c r="AH628" i="6"/>
  <c r="AI628" i="6"/>
  <c r="AH629" i="6"/>
  <c r="AI629" i="6"/>
  <c r="AH630" i="6"/>
  <c r="AI630" i="6"/>
  <c r="AH631" i="6"/>
  <c r="AI631" i="6"/>
  <c r="AI571" i="6"/>
  <c r="AH571" i="6"/>
  <c r="AL862" i="14" l="1"/>
  <c r="B866" i="14" s="1"/>
  <c r="AJ43" i="14"/>
  <c r="AG120" i="14"/>
  <c r="BC176" i="14"/>
  <c r="AM610" i="14"/>
  <c r="AG800" i="14"/>
  <c r="AG570" i="14"/>
  <c r="AG550" i="14"/>
  <c r="AG836" i="14"/>
  <c r="AS478" i="14"/>
  <c r="B497" i="14" s="1"/>
  <c r="AG562" i="14"/>
  <c r="AG852" i="14"/>
  <c r="AG554" i="14"/>
  <c r="AG844" i="14"/>
  <c r="AG602" i="14"/>
  <c r="AG828" i="14"/>
  <c r="AG594" i="14"/>
  <c r="AG820" i="14"/>
  <c r="AG586" i="14"/>
  <c r="AG812" i="14"/>
  <c r="AG578" i="14"/>
  <c r="AG804" i="14"/>
  <c r="AG603" i="14"/>
  <c r="AG595" i="14"/>
  <c r="AG587" i="14"/>
  <c r="AG579" i="14"/>
  <c r="AG571" i="14"/>
  <c r="AG563" i="14"/>
  <c r="AG555" i="14"/>
  <c r="AG853" i="14"/>
  <c r="AG845" i="14"/>
  <c r="AG837" i="14"/>
  <c r="AG829" i="14"/>
  <c r="AG821" i="14"/>
  <c r="AG813" i="14"/>
  <c r="AG805" i="14"/>
  <c r="AL455" i="14"/>
  <c r="AG609" i="14"/>
  <c r="AG601" i="14"/>
  <c r="AG593" i="14"/>
  <c r="AG585" i="14"/>
  <c r="AG577" i="14"/>
  <c r="AG569" i="14"/>
  <c r="AG561" i="14"/>
  <c r="AG553" i="14"/>
  <c r="AG851" i="14"/>
  <c r="AG843" i="14"/>
  <c r="AG835" i="14"/>
  <c r="AG827" i="14"/>
  <c r="AG819" i="14"/>
  <c r="AG811" i="14"/>
  <c r="AG803" i="14"/>
  <c r="AG799" i="14"/>
  <c r="AG549" i="14"/>
  <c r="AG717" i="14"/>
  <c r="B733" i="14" s="1"/>
  <c r="AM455" i="14"/>
  <c r="AG608" i="14"/>
  <c r="AG600" i="14"/>
  <c r="AG592" i="14"/>
  <c r="AG584" i="14"/>
  <c r="AG576" i="14"/>
  <c r="AG568" i="14"/>
  <c r="AG560" i="14"/>
  <c r="AG552" i="14"/>
  <c r="AG858" i="14"/>
  <c r="AG850" i="14"/>
  <c r="AG842" i="14"/>
  <c r="AG834" i="14"/>
  <c r="AG826" i="14"/>
  <c r="AG818" i="14"/>
  <c r="AG810" i="14"/>
  <c r="AG802" i="14"/>
  <c r="AN440" i="14"/>
  <c r="B444" i="14" s="1"/>
  <c r="AG607" i="14"/>
  <c r="AG599" i="14"/>
  <c r="AG591" i="14"/>
  <c r="AG583" i="14"/>
  <c r="AG575" i="14"/>
  <c r="AG567" i="14"/>
  <c r="AG559" i="14"/>
  <c r="AG551" i="14"/>
  <c r="AG857" i="14"/>
  <c r="AG849" i="14"/>
  <c r="AG841" i="14"/>
  <c r="AG833" i="14"/>
  <c r="AG825" i="14"/>
  <c r="AG817" i="14"/>
  <c r="AG809" i="14"/>
  <c r="AG801" i="14"/>
  <c r="AG764" i="14"/>
  <c r="B786" i="14" s="1"/>
  <c r="AG606" i="14"/>
  <c r="AG598" i="14"/>
  <c r="AG590" i="14"/>
  <c r="AG582" i="14"/>
  <c r="AG574" i="14"/>
  <c r="AG566" i="14"/>
  <c r="AG558" i="14"/>
  <c r="AG856" i="14"/>
  <c r="AG848" i="14"/>
  <c r="AG840" i="14"/>
  <c r="AG832" i="14"/>
  <c r="AG824" i="14"/>
  <c r="AG816" i="14"/>
  <c r="AG808" i="14"/>
  <c r="AG859" i="14"/>
  <c r="AG605" i="14"/>
  <c r="AG597" i="14"/>
  <c r="AG589" i="14"/>
  <c r="AG581" i="14"/>
  <c r="AG573" i="14"/>
  <c r="AG565" i="14"/>
  <c r="AG557" i="14"/>
  <c r="AG855" i="14"/>
  <c r="AG847" i="14"/>
  <c r="AG839" i="14"/>
  <c r="AG831" i="14"/>
  <c r="AG823" i="14"/>
  <c r="AG815" i="14"/>
  <c r="AG807" i="14"/>
  <c r="B750" i="14"/>
  <c r="AG604" i="14"/>
  <c r="AG596" i="14"/>
  <c r="AG588" i="14"/>
  <c r="AG580" i="14"/>
  <c r="AG572" i="14"/>
  <c r="AG564" i="14"/>
  <c r="AG854" i="14"/>
  <c r="AG846" i="14"/>
  <c r="AG838" i="14"/>
  <c r="AG830" i="14"/>
  <c r="AG822" i="14"/>
  <c r="AG814" i="14"/>
  <c r="AG806" i="14"/>
  <c r="AR948" i="14"/>
  <c r="B966" i="14" s="1"/>
  <c r="AK610" i="14"/>
  <c r="AL610" i="14"/>
  <c r="B617" i="14" s="1"/>
  <c r="AN877" i="14"/>
  <c r="B908" i="14" s="1"/>
  <c r="AJ901" i="14"/>
  <c r="B907" i="14" s="1"/>
  <c r="AY860" i="14"/>
  <c r="Q860" i="14"/>
  <c r="AT780" i="14"/>
  <c r="B790" i="14" s="1"/>
  <c r="AN765" i="14"/>
  <c r="AJ780" i="14"/>
  <c r="B788" i="14" s="1"/>
  <c r="AH780" i="14"/>
  <c r="B531" i="14"/>
  <c r="AN744" i="14"/>
  <c r="B753" i="14" s="1"/>
  <c r="B704" i="14"/>
  <c r="AT729" i="14"/>
  <c r="B737" i="14" s="1"/>
  <c r="AN718" i="14"/>
  <c r="B736" i="14" s="1"/>
  <c r="AJ729" i="14"/>
  <c r="B735" i="14" s="1"/>
  <c r="AN679" i="14"/>
  <c r="B668" i="14"/>
  <c r="AJ698" i="14"/>
  <c r="B706" i="14" s="1"/>
  <c r="AN656" i="14"/>
  <c r="AJ664" i="14"/>
  <c r="B670" i="14" s="1"/>
  <c r="AH664" i="14"/>
  <c r="AN626" i="14"/>
  <c r="AJ640" i="14"/>
  <c r="B646" i="14" s="1"/>
  <c r="AO484" i="14"/>
  <c r="AL484" i="14"/>
  <c r="AQ441" i="14"/>
  <c r="AK441" i="14"/>
  <c r="AG48" i="14"/>
  <c r="AJ87" i="14"/>
  <c r="AJ63" i="14"/>
  <c r="AJ44" i="14"/>
  <c r="AJ91" i="14"/>
  <c r="AJ170" i="14"/>
  <c r="AJ85" i="14"/>
  <c r="AJ69" i="14"/>
  <c r="AJ53" i="14"/>
  <c r="AJ45" i="14"/>
  <c r="AJ71" i="14"/>
  <c r="DC230" i="14"/>
  <c r="AH406" i="14" s="1"/>
  <c r="AI406" i="14" s="1"/>
  <c r="AJ96" i="14"/>
  <c r="AJ80" i="14"/>
  <c r="CZ279" i="14"/>
  <c r="AH405" i="14" s="1"/>
  <c r="AJ84" i="14"/>
  <c r="AJ92" i="14"/>
  <c r="AJ100" i="14"/>
  <c r="AJ76" i="14"/>
  <c r="AJ68" i="14"/>
  <c r="AX230" i="14"/>
  <c r="AH400" i="14" s="1"/>
  <c r="AI400" i="14" s="1"/>
  <c r="AJ176" i="14"/>
  <c r="AH279" i="14"/>
  <c r="B420" i="14" s="1"/>
  <c r="BK279" i="14"/>
  <c r="AH401" i="14" s="1"/>
  <c r="AI279" i="14"/>
  <c r="AH399" i="14" s="1"/>
  <c r="BY279" i="14"/>
  <c r="CK279" i="14"/>
  <c r="AH403" i="14" s="1"/>
  <c r="AI403" i="14" s="1"/>
  <c r="BX279" i="14"/>
  <c r="AH402" i="14" s="1"/>
  <c r="AI402" i="14" s="1"/>
  <c r="BL279" i="14"/>
  <c r="CL279" i="14"/>
  <c r="DR278" i="14"/>
  <c r="AY279" i="14"/>
  <c r="CX279" i="14"/>
  <c r="AH404" i="14" s="1"/>
  <c r="AI404" i="14" s="1"/>
  <c r="AJ103" i="14"/>
  <c r="AJ178" i="14"/>
  <c r="AJ173" i="14"/>
  <c r="AJ169" i="14"/>
  <c r="AJ55" i="14"/>
  <c r="AJ47" i="14"/>
  <c r="AJ89" i="14"/>
  <c r="AJ73" i="14"/>
  <c r="AJ57" i="14"/>
  <c r="AJ75" i="14"/>
  <c r="AJ51" i="14"/>
  <c r="AI180" i="14"/>
  <c r="AJ88" i="14"/>
  <c r="AJ83" i="14"/>
  <c r="AJ65" i="14"/>
  <c r="AJ60" i="14"/>
  <c r="AJ52" i="14"/>
  <c r="AH144" i="14"/>
  <c r="B151" i="14" s="1"/>
  <c r="AJ95" i="14"/>
  <c r="AJ72" i="14"/>
  <c r="AJ67" i="14"/>
  <c r="AJ62" i="14"/>
  <c r="AJ59" i="14"/>
  <c r="AJ46" i="14"/>
  <c r="AJ97" i="14"/>
  <c r="AJ79" i="14"/>
  <c r="AJ48" i="14"/>
  <c r="AJ99" i="14"/>
  <c r="AJ81" i="14"/>
  <c r="AJ58" i="14"/>
  <c r="AJ50" i="14"/>
  <c r="AG43" i="14"/>
  <c r="AJ94" i="14"/>
  <c r="AJ78" i="14"/>
  <c r="AJ98" i="14"/>
  <c r="AJ82" i="14"/>
  <c r="AJ66" i="14"/>
  <c r="AJ61" i="14"/>
  <c r="AJ54" i="14"/>
  <c r="AJ179" i="14"/>
  <c r="AJ93" i="14"/>
  <c r="AJ77" i="14"/>
  <c r="AJ56" i="14"/>
  <c r="AJ49" i="14"/>
  <c r="AJ102" i="14"/>
  <c r="AJ86" i="14"/>
  <c r="AJ70" i="14"/>
  <c r="AI104" i="14"/>
  <c r="AJ90" i="14"/>
  <c r="AJ74" i="14"/>
  <c r="AH104" i="14"/>
  <c r="B109" i="14" s="1"/>
  <c r="AJ64" i="14"/>
  <c r="AJ172" i="14"/>
  <c r="AH180" i="14"/>
  <c r="B184" i="14" s="1"/>
  <c r="AJ168" i="14"/>
  <c r="AK141" i="14"/>
  <c r="AK133" i="14"/>
  <c r="AK125" i="14"/>
  <c r="AZ176" i="14"/>
  <c r="BC175" i="14"/>
  <c r="AK140" i="14"/>
  <c r="AK132" i="14"/>
  <c r="AK124" i="14"/>
  <c r="AZ175" i="14"/>
  <c r="BC174" i="14"/>
  <c r="AK139" i="14"/>
  <c r="AK131" i="14"/>
  <c r="AK123" i="14"/>
  <c r="AZ174" i="14"/>
  <c r="BC169" i="14"/>
  <c r="BC173" i="14"/>
  <c r="AK138" i="14"/>
  <c r="AK130" i="14"/>
  <c r="AK122" i="14"/>
  <c r="AZ173" i="14"/>
  <c r="BC180" i="14"/>
  <c r="BC172" i="14"/>
  <c r="AJ101" i="14"/>
  <c r="AI120" i="14"/>
  <c r="B152" i="14" s="1"/>
  <c r="AK137" i="14"/>
  <c r="AK129" i="14"/>
  <c r="AK121" i="14"/>
  <c r="AZ169" i="14"/>
  <c r="AZ172" i="14"/>
  <c r="BC179" i="14"/>
  <c r="BC171" i="14"/>
  <c r="AK120" i="14"/>
  <c r="AK136" i="14"/>
  <c r="AK128" i="14"/>
  <c r="AI129" i="14"/>
  <c r="AZ179" i="14"/>
  <c r="AZ171" i="14"/>
  <c r="BC178" i="14"/>
  <c r="BC170" i="14"/>
  <c r="AK143" i="14"/>
  <c r="AK135" i="14"/>
  <c r="AK127" i="14"/>
  <c r="AZ178" i="14"/>
  <c r="AZ170" i="14"/>
  <c r="BC177" i="14"/>
  <c r="AK171" i="14"/>
  <c r="AK142" i="14"/>
  <c r="AK134" i="14"/>
  <c r="AK126" i="14"/>
  <c r="AZ177" i="14"/>
  <c r="AZ180" i="14"/>
  <c r="AG95" i="14"/>
  <c r="AG63" i="14"/>
  <c r="AG87" i="14"/>
  <c r="AG79" i="14"/>
  <c r="AG71" i="14"/>
  <c r="AG55" i="14"/>
  <c r="AG47" i="14"/>
  <c r="B150" i="14"/>
  <c r="AG102" i="14"/>
  <c r="AG94" i="14"/>
  <c r="AG86" i="14"/>
  <c r="AG78" i="14"/>
  <c r="AG70" i="14"/>
  <c r="AG62" i="14"/>
  <c r="AG54" i="14"/>
  <c r="AG46" i="14"/>
  <c r="AG101" i="14"/>
  <c r="AG93" i="14"/>
  <c r="AG85" i="14"/>
  <c r="AG77" i="14"/>
  <c r="AG69" i="14"/>
  <c r="AG61" i="14"/>
  <c r="AG53" i="14"/>
  <c r="AG45" i="14"/>
  <c r="AG100" i="14"/>
  <c r="AG92" i="14"/>
  <c r="AG84" i="14"/>
  <c r="AG76" i="14"/>
  <c r="AG68" i="14"/>
  <c r="AG60" i="14"/>
  <c r="AG52" i="14"/>
  <c r="AG103" i="14"/>
  <c r="AG99" i="14"/>
  <c r="AG91" i="14"/>
  <c r="AG83" i="14"/>
  <c r="AG75" i="14"/>
  <c r="AG67" i="14"/>
  <c r="AG59" i="14"/>
  <c r="AG51" i="14"/>
  <c r="AG44" i="14"/>
  <c r="AG98" i="14"/>
  <c r="AG90" i="14"/>
  <c r="AG82" i="14"/>
  <c r="AG74" i="14"/>
  <c r="AG66" i="14"/>
  <c r="AG58" i="14"/>
  <c r="AG50" i="14"/>
  <c r="AG97" i="14"/>
  <c r="AG89" i="14"/>
  <c r="AG81" i="14"/>
  <c r="AG73" i="14"/>
  <c r="AG65" i="14"/>
  <c r="AG57" i="14"/>
  <c r="AG49" i="14"/>
  <c r="AG96" i="14"/>
  <c r="AG88" i="14"/>
  <c r="AG80" i="14"/>
  <c r="AG72" i="14"/>
  <c r="AG64" i="14"/>
  <c r="AG56" i="14"/>
  <c r="AK104" i="14"/>
  <c r="AI923" i="6"/>
  <c r="AY869" i="6"/>
  <c r="AT867" i="6"/>
  <c r="AT851" i="6"/>
  <c r="AY837" i="6"/>
  <c r="AT835" i="6"/>
  <c r="AU854" i="6"/>
  <c r="AH686" i="6"/>
  <c r="B691" i="6" s="1"/>
  <c r="AU852" i="6"/>
  <c r="AT868" i="6"/>
  <c r="AI686" i="6"/>
  <c r="AH768" i="6"/>
  <c r="B773" i="6" s="1"/>
  <c r="AU862" i="6"/>
  <c r="AU830" i="6"/>
  <c r="AH720" i="6"/>
  <c r="B727" i="6" s="1"/>
  <c r="AT836" i="6"/>
  <c r="AU870" i="6"/>
  <c r="AU838" i="6"/>
  <c r="AI951" i="6"/>
  <c r="AI981" i="6"/>
  <c r="AH662" i="6"/>
  <c r="B667" i="6" s="1"/>
  <c r="AQ882" i="6"/>
  <c r="AI768" i="6"/>
  <c r="AH881" i="6"/>
  <c r="AX881" i="6"/>
  <c r="AH879" i="6"/>
  <c r="AX879" i="6"/>
  <c r="AX877" i="6"/>
  <c r="AY877" i="6"/>
  <c r="AH873" i="6"/>
  <c r="AX873" i="6"/>
  <c r="AH871" i="6"/>
  <c r="AX871" i="6"/>
  <c r="AH869" i="6"/>
  <c r="AX869" i="6"/>
  <c r="AH865" i="6"/>
  <c r="AX865" i="6"/>
  <c r="AH863" i="6"/>
  <c r="AX863" i="6"/>
  <c r="AH857" i="6"/>
  <c r="AX857" i="6"/>
  <c r="AH855" i="6"/>
  <c r="AX855" i="6"/>
  <c r="AH849" i="6"/>
  <c r="AX849" i="6"/>
  <c r="AH847" i="6"/>
  <c r="AX847" i="6"/>
  <c r="AX845" i="6"/>
  <c r="AY845" i="6"/>
  <c r="AH841" i="6"/>
  <c r="AX841" i="6"/>
  <c r="AH839" i="6"/>
  <c r="AX839" i="6"/>
  <c r="AH833" i="6"/>
  <c r="AX833" i="6"/>
  <c r="AH831" i="6"/>
  <c r="AX831" i="6"/>
  <c r="AH825" i="6"/>
  <c r="AX825" i="6"/>
  <c r="AH823" i="6"/>
  <c r="AX823" i="6"/>
  <c r="AI720" i="6"/>
  <c r="AS882" i="6"/>
  <c r="AI662" i="6"/>
  <c r="AH802" i="6"/>
  <c r="B809" i="6" s="1"/>
  <c r="AK882" i="6"/>
  <c r="AH878" i="6"/>
  <c r="AH874" i="6"/>
  <c r="AH870" i="6"/>
  <c r="AH866" i="6"/>
  <c r="AH862" i="6"/>
  <c r="AH858" i="6"/>
  <c r="AH854" i="6"/>
  <c r="AH850" i="6"/>
  <c r="AH846" i="6"/>
  <c r="AH842" i="6"/>
  <c r="AH838" i="6"/>
  <c r="AH834" i="6"/>
  <c r="AH830" i="6"/>
  <c r="AH826" i="6"/>
  <c r="AY880" i="6"/>
  <c r="AT880" i="6"/>
  <c r="AY876" i="6"/>
  <c r="AY874" i="6"/>
  <c r="AY872" i="6"/>
  <c r="AT872" i="6"/>
  <c r="AY868" i="6"/>
  <c r="AY866" i="6"/>
  <c r="AY864" i="6"/>
  <c r="AT864" i="6"/>
  <c r="AY860" i="6"/>
  <c r="AY858" i="6"/>
  <c r="AY856" i="6"/>
  <c r="AT856" i="6"/>
  <c r="AY852" i="6"/>
  <c r="AY850" i="6"/>
  <c r="AY848" i="6"/>
  <c r="AT848" i="6"/>
  <c r="AY844" i="6"/>
  <c r="AY842" i="6"/>
  <c r="AY840" i="6"/>
  <c r="AT840" i="6"/>
  <c r="AY836" i="6"/>
  <c r="AY834" i="6"/>
  <c r="AY832" i="6"/>
  <c r="AT832" i="6"/>
  <c r="AY828" i="6"/>
  <c r="AY826" i="6"/>
  <c r="AY824" i="6"/>
  <c r="AT824" i="6"/>
  <c r="AY822" i="6"/>
  <c r="AT870" i="6"/>
  <c r="AT854" i="6"/>
  <c r="AT838" i="6"/>
  <c r="AT822" i="6"/>
  <c r="AY878" i="6"/>
  <c r="AY846" i="6"/>
  <c r="AI751" i="6"/>
  <c r="AM882" i="6"/>
  <c r="AU821" i="6"/>
  <c r="AY838" i="6"/>
  <c r="AP882" i="6"/>
  <c r="AT866" i="6"/>
  <c r="AT850" i="6"/>
  <c r="AT834" i="6"/>
  <c r="AH880" i="6"/>
  <c r="AH876" i="6"/>
  <c r="AH872" i="6"/>
  <c r="AH868" i="6"/>
  <c r="AH864" i="6"/>
  <c r="AH860" i="6"/>
  <c r="AH856" i="6"/>
  <c r="AH852" i="6"/>
  <c r="AH848" i="6"/>
  <c r="AH844" i="6"/>
  <c r="AH840" i="6"/>
  <c r="AH836" i="6"/>
  <c r="AH832" i="6"/>
  <c r="AH828" i="6"/>
  <c r="AY881" i="6"/>
  <c r="AU881" i="6"/>
  <c r="AT881" i="6"/>
  <c r="AY879" i="6"/>
  <c r="AT879" i="6"/>
  <c r="AU879" i="6"/>
  <c r="AT877" i="6"/>
  <c r="AU877" i="6"/>
  <c r="AU875" i="6"/>
  <c r="AY875" i="6"/>
  <c r="AY873" i="6"/>
  <c r="AU873" i="6"/>
  <c r="AT873" i="6"/>
  <c r="AY871" i="6"/>
  <c r="AT871" i="6"/>
  <c r="AU871" i="6"/>
  <c r="AT869" i="6"/>
  <c r="AU869" i="6"/>
  <c r="AU867" i="6"/>
  <c r="AY867" i="6"/>
  <c r="AY865" i="6"/>
  <c r="AU865" i="6"/>
  <c r="AT865" i="6"/>
  <c r="AY863" i="6"/>
  <c r="AT863" i="6"/>
  <c r="AU863" i="6"/>
  <c r="AT861" i="6"/>
  <c r="AU861" i="6"/>
  <c r="AU859" i="6"/>
  <c r="AY859" i="6"/>
  <c r="AY857" i="6"/>
  <c r="AU857" i="6"/>
  <c r="AT857" i="6"/>
  <c r="AY855" i="6"/>
  <c r="AT855" i="6"/>
  <c r="AU855" i="6"/>
  <c r="AT853" i="6"/>
  <c r="AU853" i="6"/>
  <c r="AU851" i="6"/>
  <c r="AY851" i="6"/>
  <c r="AY849" i="6"/>
  <c r="AU849" i="6"/>
  <c r="AT849" i="6"/>
  <c r="AY847" i="6"/>
  <c r="AT847" i="6"/>
  <c r="AU847" i="6"/>
  <c r="AT845" i="6"/>
  <c r="AU845" i="6"/>
  <c r="AU843" i="6"/>
  <c r="AY843" i="6"/>
  <c r="AY841" i="6"/>
  <c r="AU841" i="6"/>
  <c r="AT841" i="6"/>
  <c r="AY839" i="6"/>
  <c r="AT839" i="6"/>
  <c r="AU839" i="6"/>
  <c r="AT837" i="6"/>
  <c r="AU837" i="6"/>
  <c r="AU835" i="6"/>
  <c r="AY835" i="6"/>
  <c r="AY833" i="6"/>
  <c r="AU833" i="6"/>
  <c r="AT833" i="6"/>
  <c r="AY831" i="6"/>
  <c r="AT831" i="6"/>
  <c r="AU831" i="6"/>
  <c r="AT829" i="6"/>
  <c r="AU829" i="6"/>
  <c r="AU827" i="6"/>
  <c r="AY827" i="6"/>
  <c r="AY825" i="6"/>
  <c r="AU825" i="6"/>
  <c r="AT825" i="6"/>
  <c r="AY823" i="6"/>
  <c r="AT823" i="6"/>
  <c r="AU823" i="6"/>
  <c r="AT862" i="6"/>
  <c r="AT830" i="6"/>
  <c r="AH923" i="6"/>
  <c r="B928" i="6" s="1"/>
  <c r="AT876" i="6"/>
  <c r="AT860" i="6"/>
  <c r="AT844" i="6"/>
  <c r="AT828" i="6"/>
  <c r="AY861" i="6"/>
  <c r="AY829" i="6"/>
  <c r="AJ751" i="6"/>
  <c r="B757" i="6" s="1"/>
  <c r="AI822" i="6"/>
  <c r="AT875" i="6"/>
  <c r="AT859" i="6"/>
  <c r="AT843" i="6"/>
  <c r="AT827" i="6"/>
  <c r="AK103" i="6"/>
  <c r="AH981" i="6"/>
  <c r="AT874" i="6"/>
  <c r="AT858" i="6"/>
  <c r="AT842" i="6"/>
  <c r="AT826" i="6"/>
  <c r="AY853" i="6"/>
  <c r="AH951" i="6"/>
  <c r="B956" i="6" s="1"/>
  <c r="AG821" i="6"/>
  <c r="AN882" i="6"/>
  <c r="AI824" i="6"/>
  <c r="AI632" i="6"/>
  <c r="AI881" i="6"/>
  <c r="AI879" i="6"/>
  <c r="AI877" i="6"/>
  <c r="AI875" i="6"/>
  <c r="AI873" i="6"/>
  <c r="AI871" i="6"/>
  <c r="AI869" i="6"/>
  <c r="AI867" i="6"/>
  <c r="AI865" i="6"/>
  <c r="AI863" i="6"/>
  <c r="AI861" i="6"/>
  <c r="AI859" i="6"/>
  <c r="AI857" i="6"/>
  <c r="AI855" i="6"/>
  <c r="AI853" i="6"/>
  <c r="AI851" i="6"/>
  <c r="AI849" i="6"/>
  <c r="AI847" i="6"/>
  <c r="AI845" i="6"/>
  <c r="AI843" i="6"/>
  <c r="AI841" i="6"/>
  <c r="AI839" i="6"/>
  <c r="AI837" i="6"/>
  <c r="AI835" i="6"/>
  <c r="AI833" i="6"/>
  <c r="AI831" i="6"/>
  <c r="AI829" i="6"/>
  <c r="AI827" i="6"/>
  <c r="AI825" i="6"/>
  <c r="AI823" i="6"/>
  <c r="AH877" i="6"/>
  <c r="AH875" i="6"/>
  <c r="AH867" i="6"/>
  <c r="AH861" i="6"/>
  <c r="AH859" i="6"/>
  <c r="AH853" i="6"/>
  <c r="AH851" i="6"/>
  <c r="AH845" i="6"/>
  <c r="AH843" i="6"/>
  <c r="AH837" i="6"/>
  <c r="AH835" i="6"/>
  <c r="AH829" i="6"/>
  <c r="AH827" i="6"/>
  <c r="AI821" i="6"/>
  <c r="DR277" i="6"/>
  <c r="AH751" i="6"/>
  <c r="B756" i="6" s="1"/>
  <c r="AK632" i="6"/>
  <c r="AL632" i="6"/>
  <c r="B639" i="6" s="1"/>
  <c r="AH632" i="6"/>
  <c r="B637" i="6" s="1"/>
  <c r="AM632" i="6"/>
  <c r="AG860" i="14" l="1"/>
  <c r="B864" i="14" s="1"/>
  <c r="AG610" i="14"/>
  <c r="B614" i="14" s="1"/>
  <c r="B459" i="14"/>
  <c r="AI401" i="14"/>
  <c r="B422" i="14"/>
  <c r="B424" i="14"/>
  <c r="AI405" i="14"/>
  <c r="AI399" i="14"/>
  <c r="B421" i="14" s="1"/>
  <c r="B423" i="14"/>
  <c r="AJ104" i="14"/>
  <c r="B110" i="14" s="1"/>
  <c r="AJ180" i="14"/>
  <c r="B185" i="14" s="1"/>
  <c r="AZ181" i="14"/>
  <c r="AY172" i="14" s="1"/>
  <c r="B187" i="14" s="1"/>
  <c r="AK144" i="14"/>
  <c r="B153" i="14" s="1"/>
  <c r="BC181" i="14"/>
  <c r="BB172" i="14" s="1"/>
  <c r="B188" i="14" s="1"/>
  <c r="AG104" i="14"/>
  <c r="B108" i="14" s="1"/>
  <c r="AJ768" i="6"/>
  <c r="B774" i="6" s="1"/>
  <c r="AT882" i="6"/>
  <c r="AJ632" i="6"/>
  <c r="B638" i="6" s="1"/>
  <c r="AX882" i="6"/>
  <c r="B889" i="6" s="1"/>
  <c r="AY882" i="6"/>
  <c r="AJ662" i="6"/>
  <c r="B668" i="6" s="1"/>
  <c r="AJ802" i="6"/>
  <c r="B810" i="6" s="1"/>
  <c r="AJ923" i="6"/>
  <c r="B929" i="6" s="1"/>
  <c r="AJ981" i="6"/>
  <c r="B987" i="6" s="1"/>
  <c r="AJ720" i="6"/>
  <c r="B728" i="6" s="1"/>
  <c r="AH882" i="6"/>
  <c r="AN884" i="6" s="1"/>
  <c r="B887" i="6" s="1"/>
  <c r="AJ686" i="6"/>
  <c r="B692" i="6" s="1"/>
  <c r="AJ951" i="6"/>
  <c r="B957" i="6" s="1"/>
  <c r="AJ882" i="6"/>
  <c r="AL884" i="6" s="1"/>
  <c r="B553" i="6"/>
  <c r="AG522" i="6"/>
  <c r="AL521" i="6"/>
  <c r="AL522" i="6"/>
  <c r="AL523" i="6"/>
  <c r="AL524" i="6"/>
  <c r="AL525" i="6"/>
  <c r="AL526" i="6"/>
  <c r="AL527" i="6"/>
  <c r="AL528" i="6"/>
  <c r="AL529" i="6"/>
  <c r="AL530" i="6"/>
  <c r="AL531" i="6"/>
  <c r="AL532" i="6"/>
  <c r="AL533" i="6"/>
  <c r="AL534" i="6"/>
  <c r="AL535" i="6"/>
  <c r="AL536" i="6"/>
  <c r="AL537" i="6"/>
  <c r="AL538" i="6"/>
  <c r="AL539" i="6"/>
  <c r="AL540" i="6"/>
  <c r="AL541" i="6"/>
  <c r="AL542" i="6"/>
  <c r="AL543" i="6"/>
  <c r="AL544" i="6"/>
  <c r="AL545" i="6"/>
  <c r="AL546" i="6"/>
  <c r="AL520" i="6"/>
  <c r="AK520" i="6"/>
  <c r="B550" i="6" s="1"/>
  <c r="AJ546" i="6"/>
  <c r="AJ521" i="6"/>
  <c r="AJ522" i="6"/>
  <c r="AJ523" i="6"/>
  <c r="AJ524" i="6"/>
  <c r="AJ525" i="6"/>
  <c r="AJ526" i="6"/>
  <c r="AJ527" i="6"/>
  <c r="AJ528" i="6"/>
  <c r="AJ529" i="6"/>
  <c r="AJ530" i="6"/>
  <c r="AJ531" i="6"/>
  <c r="AJ532" i="6"/>
  <c r="AJ533" i="6"/>
  <c r="AJ534" i="6"/>
  <c r="AJ535" i="6"/>
  <c r="AJ536" i="6"/>
  <c r="AJ537" i="6"/>
  <c r="AJ538" i="6"/>
  <c r="AJ539" i="6"/>
  <c r="AJ540" i="6"/>
  <c r="AJ541" i="6"/>
  <c r="AJ542" i="6"/>
  <c r="AJ543" i="6"/>
  <c r="AJ544" i="6"/>
  <c r="AJ545" i="6"/>
  <c r="AQ478" i="6"/>
  <c r="B503" i="6" s="1"/>
  <c r="AP478" i="6"/>
  <c r="B501" i="6" s="1"/>
  <c r="AH479" i="6"/>
  <c r="AH480" i="6"/>
  <c r="AH481" i="6"/>
  <c r="AH482" i="6"/>
  <c r="AH483" i="6"/>
  <c r="AH484" i="6"/>
  <c r="AH485" i="6"/>
  <c r="AH486" i="6"/>
  <c r="AH487" i="6"/>
  <c r="AH488" i="6"/>
  <c r="AH489" i="6"/>
  <c r="AH490" i="6"/>
  <c r="AH491" i="6"/>
  <c r="AH492" i="6"/>
  <c r="AH493" i="6"/>
  <c r="AH494" i="6"/>
  <c r="AH495" i="6"/>
  <c r="AH496" i="6"/>
  <c r="AH497" i="6"/>
  <c r="AH498" i="6"/>
  <c r="AH478" i="6"/>
  <c r="AR439" i="6"/>
  <c r="AQ439" i="6"/>
  <c r="AH454" i="6"/>
  <c r="B459" i="6" s="1"/>
  <c r="AK439" i="6"/>
  <c r="AH439" i="6"/>
  <c r="B444" i="6" s="1"/>
  <c r="AL547" i="6" l="1"/>
  <c r="B554" i="6" s="1"/>
  <c r="AH499" i="6"/>
  <c r="B507" i="6" s="1"/>
  <c r="AJ547" i="6"/>
  <c r="B556" i="6" s="1"/>
  <c r="AR440" i="6"/>
  <c r="AL440" i="6"/>
  <c r="D218" i="6"/>
  <c r="CX277" i="6"/>
  <c r="CM218" i="6"/>
  <c r="CN218" i="6"/>
  <c r="CO218" i="6"/>
  <c r="CP218" i="6"/>
  <c r="CQ218" i="6"/>
  <c r="CR218" i="6"/>
  <c r="CS218" i="6"/>
  <c r="CT218" i="6"/>
  <c r="CU218" i="6"/>
  <c r="CV218" i="6"/>
  <c r="CW218" i="6"/>
  <c r="CX218" i="6"/>
  <c r="CM219" i="6"/>
  <c r="CN219" i="6"/>
  <c r="CO219" i="6"/>
  <c r="CP219" i="6"/>
  <c r="CQ219" i="6"/>
  <c r="CR219" i="6"/>
  <c r="CS219" i="6"/>
  <c r="CT219" i="6"/>
  <c r="CU219" i="6"/>
  <c r="CV219" i="6"/>
  <c r="CW219" i="6"/>
  <c r="CX219" i="6"/>
  <c r="CM220" i="6"/>
  <c r="CN220" i="6"/>
  <c r="CO220" i="6"/>
  <c r="CP220" i="6"/>
  <c r="CQ220" i="6"/>
  <c r="CR220" i="6"/>
  <c r="CS220" i="6"/>
  <c r="CT220" i="6"/>
  <c r="CU220" i="6"/>
  <c r="CV220" i="6"/>
  <c r="CW220" i="6"/>
  <c r="CX220" i="6"/>
  <c r="CM221" i="6"/>
  <c r="CN221" i="6"/>
  <c r="CO221" i="6"/>
  <c r="CP221" i="6"/>
  <c r="CQ221" i="6"/>
  <c r="CR221" i="6"/>
  <c r="CS221" i="6"/>
  <c r="CT221" i="6"/>
  <c r="CU221" i="6"/>
  <c r="CV221" i="6"/>
  <c r="CW221" i="6"/>
  <c r="CX221" i="6"/>
  <c r="CM222" i="6"/>
  <c r="CN222" i="6"/>
  <c r="CO222" i="6"/>
  <c r="CP222" i="6"/>
  <c r="CQ222" i="6"/>
  <c r="CR222" i="6"/>
  <c r="CS222" i="6"/>
  <c r="CT222" i="6"/>
  <c r="CU222" i="6"/>
  <c r="CV222" i="6"/>
  <c r="CW222" i="6"/>
  <c r="CX222" i="6"/>
  <c r="CM223" i="6"/>
  <c r="CN223" i="6"/>
  <c r="CO223" i="6"/>
  <c r="CP223" i="6"/>
  <c r="CQ223" i="6"/>
  <c r="CR223" i="6"/>
  <c r="CS223" i="6"/>
  <c r="CT223" i="6"/>
  <c r="CU223" i="6"/>
  <c r="CV223" i="6"/>
  <c r="CW223" i="6"/>
  <c r="CX223" i="6"/>
  <c r="CM224" i="6"/>
  <c r="CN224" i="6"/>
  <c r="CO224" i="6"/>
  <c r="CP224" i="6"/>
  <c r="CQ224" i="6"/>
  <c r="CR224" i="6"/>
  <c r="CS224" i="6"/>
  <c r="CT224" i="6"/>
  <c r="CU224" i="6"/>
  <c r="CV224" i="6"/>
  <c r="CW224" i="6"/>
  <c r="CX224" i="6"/>
  <c r="CM225" i="6"/>
  <c r="CN225" i="6"/>
  <c r="CO225" i="6"/>
  <c r="CP225" i="6"/>
  <c r="CQ225" i="6"/>
  <c r="CR225" i="6"/>
  <c r="CS225" i="6"/>
  <c r="CT225" i="6"/>
  <c r="CU225" i="6"/>
  <c r="CV225" i="6"/>
  <c r="CW225" i="6"/>
  <c r="CX225" i="6"/>
  <c r="CM226" i="6"/>
  <c r="CN226" i="6"/>
  <c r="CO226" i="6"/>
  <c r="CP226" i="6"/>
  <c r="CQ226" i="6"/>
  <c r="CR226" i="6"/>
  <c r="CS226" i="6"/>
  <c r="CT226" i="6"/>
  <c r="CU226" i="6"/>
  <c r="CV226" i="6"/>
  <c r="CW226" i="6"/>
  <c r="CX226" i="6"/>
  <c r="CM227" i="6"/>
  <c r="CN227" i="6"/>
  <c r="CO227" i="6"/>
  <c r="CP227" i="6"/>
  <c r="CQ227" i="6"/>
  <c r="CR227" i="6"/>
  <c r="CS227" i="6"/>
  <c r="CT227" i="6"/>
  <c r="CU227" i="6"/>
  <c r="CV227" i="6"/>
  <c r="CW227" i="6"/>
  <c r="CX227" i="6"/>
  <c r="CM228" i="6"/>
  <c r="CN228" i="6"/>
  <c r="CO228" i="6"/>
  <c r="CP228" i="6"/>
  <c r="CQ228" i="6"/>
  <c r="CR228" i="6"/>
  <c r="CS228" i="6"/>
  <c r="CT228" i="6"/>
  <c r="CU228" i="6"/>
  <c r="CV228" i="6"/>
  <c r="CW228" i="6"/>
  <c r="CX228" i="6"/>
  <c r="CM229" i="6"/>
  <c r="CN229" i="6"/>
  <c r="CO229" i="6"/>
  <c r="CP229" i="6"/>
  <c r="CQ229" i="6"/>
  <c r="CR229" i="6"/>
  <c r="CS229" i="6"/>
  <c r="CT229" i="6"/>
  <c r="CU229" i="6"/>
  <c r="CV229" i="6"/>
  <c r="CW229" i="6"/>
  <c r="CX229" i="6"/>
  <c r="CM230" i="6"/>
  <c r="CN230" i="6"/>
  <c r="CO230" i="6"/>
  <c r="CP230" i="6"/>
  <c r="CQ230" i="6"/>
  <c r="CR230" i="6"/>
  <c r="CS230" i="6"/>
  <c r="CT230" i="6"/>
  <c r="CU230" i="6"/>
  <c r="CV230" i="6"/>
  <c r="CW230" i="6"/>
  <c r="CX230" i="6"/>
  <c r="CM231" i="6"/>
  <c r="CN231" i="6"/>
  <c r="CO231" i="6"/>
  <c r="CP231" i="6"/>
  <c r="CQ231" i="6"/>
  <c r="CR231" i="6"/>
  <c r="CS231" i="6"/>
  <c r="CT231" i="6"/>
  <c r="CU231" i="6"/>
  <c r="CV231" i="6"/>
  <c r="CW231" i="6"/>
  <c r="CX231" i="6"/>
  <c r="CM232" i="6"/>
  <c r="CN232" i="6"/>
  <c r="CO232" i="6"/>
  <c r="CP232" i="6"/>
  <c r="CQ232" i="6"/>
  <c r="CR232" i="6"/>
  <c r="CS232" i="6"/>
  <c r="CT232" i="6"/>
  <c r="CU232" i="6"/>
  <c r="CV232" i="6"/>
  <c r="CW232" i="6"/>
  <c r="CX232" i="6"/>
  <c r="CM233" i="6"/>
  <c r="CN233" i="6"/>
  <c r="CO233" i="6"/>
  <c r="CP233" i="6"/>
  <c r="CQ233" i="6"/>
  <c r="CR233" i="6"/>
  <c r="CS233" i="6"/>
  <c r="CT233" i="6"/>
  <c r="CU233" i="6"/>
  <c r="CV233" i="6"/>
  <c r="CW233" i="6"/>
  <c r="CX233" i="6"/>
  <c r="CM234" i="6"/>
  <c r="CN234" i="6"/>
  <c r="CO234" i="6"/>
  <c r="CP234" i="6"/>
  <c r="CQ234" i="6"/>
  <c r="CR234" i="6"/>
  <c r="CS234" i="6"/>
  <c r="CT234" i="6"/>
  <c r="CU234" i="6"/>
  <c r="CV234" i="6"/>
  <c r="CW234" i="6"/>
  <c r="CX234" i="6"/>
  <c r="CM235" i="6"/>
  <c r="CN235" i="6"/>
  <c r="CO235" i="6"/>
  <c r="CP235" i="6"/>
  <c r="CQ235" i="6"/>
  <c r="CR235" i="6"/>
  <c r="CS235" i="6"/>
  <c r="CT235" i="6"/>
  <c r="CU235" i="6"/>
  <c r="CV235" i="6"/>
  <c r="CW235" i="6"/>
  <c r="CX235" i="6"/>
  <c r="CM236" i="6"/>
  <c r="CN236" i="6"/>
  <c r="CO236" i="6"/>
  <c r="CP236" i="6"/>
  <c r="CQ236" i="6"/>
  <c r="CR236" i="6"/>
  <c r="CS236" i="6"/>
  <c r="CT236" i="6"/>
  <c r="CU236" i="6"/>
  <c r="CV236" i="6"/>
  <c r="CW236" i="6"/>
  <c r="CX236" i="6"/>
  <c r="CM237" i="6"/>
  <c r="CN237" i="6"/>
  <c r="CO237" i="6"/>
  <c r="CP237" i="6"/>
  <c r="CQ237" i="6"/>
  <c r="CR237" i="6"/>
  <c r="CS237" i="6"/>
  <c r="CT237" i="6"/>
  <c r="CU237" i="6"/>
  <c r="CV237" i="6"/>
  <c r="CW237" i="6"/>
  <c r="CX237" i="6"/>
  <c r="CM238" i="6"/>
  <c r="CN238" i="6"/>
  <c r="CO238" i="6"/>
  <c r="CP238" i="6"/>
  <c r="CQ238" i="6"/>
  <c r="CR238" i="6"/>
  <c r="CS238" i="6"/>
  <c r="CT238" i="6"/>
  <c r="CU238" i="6"/>
  <c r="CV238" i="6"/>
  <c r="CW238" i="6"/>
  <c r="CX238" i="6"/>
  <c r="CM239" i="6"/>
  <c r="CN239" i="6"/>
  <c r="CO239" i="6"/>
  <c r="CP239" i="6"/>
  <c r="CQ239" i="6"/>
  <c r="CR239" i="6"/>
  <c r="CS239" i="6"/>
  <c r="CT239" i="6"/>
  <c r="CU239" i="6"/>
  <c r="CV239" i="6"/>
  <c r="CW239" i="6"/>
  <c r="CX239" i="6"/>
  <c r="CM240" i="6"/>
  <c r="CN240" i="6"/>
  <c r="CO240" i="6"/>
  <c r="CP240" i="6"/>
  <c r="CQ240" i="6"/>
  <c r="CR240" i="6"/>
  <c r="CS240" i="6"/>
  <c r="CT240" i="6"/>
  <c r="CU240" i="6"/>
  <c r="CV240" i="6"/>
  <c r="CW240" i="6"/>
  <c r="CX240" i="6"/>
  <c r="CM241" i="6"/>
  <c r="CN241" i="6"/>
  <c r="CO241" i="6"/>
  <c r="CP241" i="6"/>
  <c r="CQ241" i="6"/>
  <c r="CR241" i="6"/>
  <c r="CS241" i="6"/>
  <c r="CT241" i="6"/>
  <c r="CU241" i="6"/>
  <c r="CV241" i="6"/>
  <c r="CW241" i="6"/>
  <c r="CX241" i="6"/>
  <c r="CM242" i="6"/>
  <c r="CN242" i="6"/>
  <c r="CO242" i="6"/>
  <c r="CP242" i="6"/>
  <c r="CQ242" i="6"/>
  <c r="CR242" i="6"/>
  <c r="CS242" i="6"/>
  <c r="CT242" i="6"/>
  <c r="CU242" i="6"/>
  <c r="CV242" i="6"/>
  <c r="CW242" i="6"/>
  <c r="CX242" i="6"/>
  <c r="CM243" i="6"/>
  <c r="CN243" i="6"/>
  <c r="CO243" i="6"/>
  <c r="CP243" i="6"/>
  <c r="CQ243" i="6"/>
  <c r="CR243" i="6"/>
  <c r="CS243" i="6"/>
  <c r="CT243" i="6"/>
  <c r="CU243" i="6"/>
  <c r="CV243" i="6"/>
  <c r="CW243" i="6"/>
  <c r="CX243" i="6"/>
  <c r="CM244" i="6"/>
  <c r="CN244" i="6"/>
  <c r="CO244" i="6"/>
  <c r="CP244" i="6"/>
  <c r="CQ244" i="6"/>
  <c r="CR244" i="6"/>
  <c r="CS244" i="6"/>
  <c r="CT244" i="6"/>
  <c r="CU244" i="6"/>
  <c r="CV244" i="6"/>
  <c r="CW244" i="6"/>
  <c r="CX244" i="6"/>
  <c r="CM245" i="6"/>
  <c r="CN245" i="6"/>
  <c r="CO245" i="6"/>
  <c r="CP245" i="6"/>
  <c r="CQ245" i="6"/>
  <c r="CR245" i="6"/>
  <c r="CS245" i="6"/>
  <c r="CT245" i="6"/>
  <c r="CU245" i="6"/>
  <c r="CV245" i="6"/>
  <c r="CW245" i="6"/>
  <c r="CX245" i="6"/>
  <c r="CM246" i="6"/>
  <c r="CN246" i="6"/>
  <c r="CO246" i="6"/>
  <c r="CP246" i="6"/>
  <c r="CQ246" i="6"/>
  <c r="CR246" i="6"/>
  <c r="CS246" i="6"/>
  <c r="CT246" i="6"/>
  <c r="CU246" i="6"/>
  <c r="CV246" i="6"/>
  <c r="CW246" i="6"/>
  <c r="CX246" i="6"/>
  <c r="CM247" i="6"/>
  <c r="CN247" i="6"/>
  <c r="CO247" i="6"/>
  <c r="CP247" i="6"/>
  <c r="CQ247" i="6"/>
  <c r="CR247" i="6"/>
  <c r="CS247" i="6"/>
  <c r="CT247" i="6"/>
  <c r="CU247" i="6"/>
  <c r="CV247" i="6"/>
  <c r="CW247" i="6"/>
  <c r="CX247" i="6"/>
  <c r="CM248" i="6"/>
  <c r="CN248" i="6"/>
  <c r="CO248" i="6"/>
  <c r="CP248" i="6"/>
  <c r="CQ248" i="6"/>
  <c r="CR248" i="6"/>
  <c r="CS248" i="6"/>
  <c r="CT248" i="6"/>
  <c r="CU248" i="6"/>
  <c r="CV248" i="6"/>
  <c r="CW248" i="6"/>
  <c r="CX248" i="6"/>
  <c r="CM249" i="6"/>
  <c r="CN249" i="6"/>
  <c r="CO249" i="6"/>
  <c r="CP249" i="6"/>
  <c r="CQ249" i="6"/>
  <c r="CR249" i="6"/>
  <c r="CS249" i="6"/>
  <c r="CT249" i="6"/>
  <c r="CU249" i="6"/>
  <c r="CV249" i="6"/>
  <c r="CW249" i="6"/>
  <c r="CX249" i="6"/>
  <c r="CM250" i="6"/>
  <c r="CN250" i="6"/>
  <c r="CO250" i="6"/>
  <c r="CP250" i="6"/>
  <c r="CQ250" i="6"/>
  <c r="CR250" i="6"/>
  <c r="CS250" i="6"/>
  <c r="CT250" i="6"/>
  <c r="CU250" i="6"/>
  <c r="CV250" i="6"/>
  <c r="CW250" i="6"/>
  <c r="CX250" i="6"/>
  <c r="CM251" i="6"/>
  <c r="CN251" i="6"/>
  <c r="CO251" i="6"/>
  <c r="CP251" i="6"/>
  <c r="CQ251" i="6"/>
  <c r="CR251" i="6"/>
  <c r="CS251" i="6"/>
  <c r="CT251" i="6"/>
  <c r="CU251" i="6"/>
  <c r="CV251" i="6"/>
  <c r="CW251" i="6"/>
  <c r="CX251" i="6"/>
  <c r="CM252" i="6"/>
  <c r="CN252" i="6"/>
  <c r="CO252" i="6"/>
  <c r="CP252" i="6"/>
  <c r="CQ252" i="6"/>
  <c r="CR252" i="6"/>
  <c r="CS252" i="6"/>
  <c r="CT252" i="6"/>
  <c r="CU252" i="6"/>
  <c r="CV252" i="6"/>
  <c r="CW252" i="6"/>
  <c r="CX252" i="6"/>
  <c r="CM253" i="6"/>
  <c r="CN253" i="6"/>
  <c r="CO253" i="6"/>
  <c r="CP253" i="6"/>
  <c r="CQ253" i="6"/>
  <c r="CR253" i="6"/>
  <c r="CS253" i="6"/>
  <c r="CT253" i="6"/>
  <c r="CU253" i="6"/>
  <c r="CV253" i="6"/>
  <c r="CW253" i="6"/>
  <c r="CX253" i="6"/>
  <c r="CM254" i="6"/>
  <c r="CN254" i="6"/>
  <c r="CO254" i="6"/>
  <c r="CP254" i="6"/>
  <c r="CQ254" i="6"/>
  <c r="CR254" i="6"/>
  <c r="CS254" i="6"/>
  <c r="CT254" i="6"/>
  <c r="CU254" i="6"/>
  <c r="CV254" i="6"/>
  <c r="CW254" i="6"/>
  <c r="CX254" i="6"/>
  <c r="CM255" i="6"/>
  <c r="CN255" i="6"/>
  <c r="CO255" i="6"/>
  <c r="CP255" i="6"/>
  <c r="CQ255" i="6"/>
  <c r="CR255" i="6"/>
  <c r="CS255" i="6"/>
  <c r="CT255" i="6"/>
  <c r="CU255" i="6"/>
  <c r="CV255" i="6"/>
  <c r="CW255" i="6"/>
  <c r="CX255" i="6"/>
  <c r="CM256" i="6"/>
  <c r="CN256" i="6"/>
  <c r="CO256" i="6"/>
  <c r="CP256" i="6"/>
  <c r="CQ256" i="6"/>
  <c r="CR256" i="6"/>
  <c r="CS256" i="6"/>
  <c r="CT256" i="6"/>
  <c r="CU256" i="6"/>
  <c r="CV256" i="6"/>
  <c r="CW256" i="6"/>
  <c r="CX256" i="6"/>
  <c r="CM257" i="6"/>
  <c r="CN257" i="6"/>
  <c r="CO257" i="6"/>
  <c r="CP257" i="6"/>
  <c r="CQ257" i="6"/>
  <c r="CR257" i="6"/>
  <c r="CS257" i="6"/>
  <c r="CT257" i="6"/>
  <c r="CU257" i="6"/>
  <c r="CV257" i="6"/>
  <c r="CW257" i="6"/>
  <c r="CX257" i="6"/>
  <c r="CM258" i="6"/>
  <c r="CN258" i="6"/>
  <c r="CO258" i="6"/>
  <c r="CP258" i="6"/>
  <c r="CQ258" i="6"/>
  <c r="CR258" i="6"/>
  <c r="CS258" i="6"/>
  <c r="CT258" i="6"/>
  <c r="CU258" i="6"/>
  <c r="CV258" i="6"/>
  <c r="CW258" i="6"/>
  <c r="CX258" i="6"/>
  <c r="CM259" i="6"/>
  <c r="CN259" i="6"/>
  <c r="CO259" i="6"/>
  <c r="CP259" i="6"/>
  <c r="CQ259" i="6"/>
  <c r="CR259" i="6"/>
  <c r="CS259" i="6"/>
  <c r="CT259" i="6"/>
  <c r="CU259" i="6"/>
  <c r="CV259" i="6"/>
  <c r="CW259" i="6"/>
  <c r="CX259" i="6"/>
  <c r="CM260" i="6"/>
  <c r="CN260" i="6"/>
  <c r="CO260" i="6"/>
  <c r="CP260" i="6"/>
  <c r="CQ260" i="6"/>
  <c r="CR260" i="6"/>
  <c r="CS260" i="6"/>
  <c r="CT260" i="6"/>
  <c r="CU260" i="6"/>
  <c r="CV260" i="6"/>
  <c r="CW260" i="6"/>
  <c r="CX260" i="6"/>
  <c r="CM261" i="6"/>
  <c r="CN261" i="6"/>
  <c r="CO261" i="6"/>
  <c r="CP261" i="6"/>
  <c r="CQ261" i="6"/>
  <c r="CR261" i="6"/>
  <c r="CS261" i="6"/>
  <c r="CT261" i="6"/>
  <c r="CU261" i="6"/>
  <c r="CV261" i="6"/>
  <c r="CW261" i="6"/>
  <c r="CX261" i="6"/>
  <c r="CM262" i="6"/>
  <c r="CN262" i="6"/>
  <c r="CO262" i="6"/>
  <c r="CP262" i="6"/>
  <c r="CQ262" i="6"/>
  <c r="CR262" i="6"/>
  <c r="CS262" i="6"/>
  <c r="CT262" i="6"/>
  <c r="CU262" i="6"/>
  <c r="CV262" i="6"/>
  <c r="CW262" i="6"/>
  <c r="CX262" i="6"/>
  <c r="CM263" i="6"/>
  <c r="CN263" i="6"/>
  <c r="CO263" i="6"/>
  <c r="CP263" i="6"/>
  <c r="CQ263" i="6"/>
  <c r="CR263" i="6"/>
  <c r="CS263" i="6"/>
  <c r="CT263" i="6"/>
  <c r="CU263" i="6"/>
  <c r="CV263" i="6"/>
  <c r="CW263" i="6"/>
  <c r="CX263" i="6"/>
  <c r="CM264" i="6"/>
  <c r="CN264" i="6"/>
  <c r="CO264" i="6"/>
  <c r="CP264" i="6"/>
  <c r="CQ264" i="6"/>
  <c r="CR264" i="6"/>
  <c r="CS264" i="6"/>
  <c r="CT264" i="6"/>
  <c r="CU264" i="6"/>
  <c r="CV264" i="6"/>
  <c r="CW264" i="6"/>
  <c r="CX264" i="6"/>
  <c r="CM265" i="6"/>
  <c r="CN265" i="6"/>
  <c r="CO265" i="6"/>
  <c r="CP265" i="6"/>
  <c r="CQ265" i="6"/>
  <c r="CR265" i="6"/>
  <c r="CS265" i="6"/>
  <c r="CT265" i="6"/>
  <c r="CU265" i="6"/>
  <c r="CV265" i="6"/>
  <c r="CW265" i="6"/>
  <c r="CX265" i="6"/>
  <c r="CM266" i="6"/>
  <c r="CN266" i="6"/>
  <c r="CO266" i="6"/>
  <c r="CP266" i="6"/>
  <c r="CQ266" i="6"/>
  <c r="CR266" i="6"/>
  <c r="CS266" i="6"/>
  <c r="CT266" i="6"/>
  <c r="CU266" i="6"/>
  <c r="CV266" i="6"/>
  <c r="CW266" i="6"/>
  <c r="CX266" i="6"/>
  <c r="CM267" i="6"/>
  <c r="CN267" i="6"/>
  <c r="CO267" i="6"/>
  <c r="CP267" i="6"/>
  <c r="CQ267" i="6"/>
  <c r="CR267" i="6"/>
  <c r="CS267" i="6"/>
  <c r="CT267" i="6"/>
  <c r="CU267" i="6"/>
  <c r="CV267" i="6"/>
  <c r="CW267" i="6"/>
  <c r="CX267" i="6"/>
  <c r="CM268" i="6"/>
  <c r="CN268" i="6"/>
  <c r="CO268" i="6"/>
  <c r="CP268" i="6"/>
  <c r="CQ268" i="6"/>
  <c r="CR268" i="6"/>
  <c r="CS268" i="6"/>
  <c r="CT268" i="6"/>
  <c r="CU268" i="6"/>
  <c r="CV268" i="6"/>
  <c r="CW268" i="6"/>
  <c r="CX268" i="6"/>
  <c r="CM269" i="6"/>
  <c r="CN269" i="6"/>
  <c r="CO269" i="6"/>
  <c r="CP269" i="6"/>
  <c r="CQ269" i="6"/>
  <c r="CR269" i="6"/>
  <c r="CS269" i="6"/>
  <c r="CT269" i="6"/>
  <c r="CU269" i="6"/>
  <c r="CV269" i="6"/>
  <c r="CW269" i="6"/>
  <c r="CX269" i="6"/>
  <c r="CM270" i="6"/>
  <c r="CN270" i="6"/>
  <c r="CO270" i="6"/>
  <c r="CP270" i="6"/>
  <c r="CQ270" i="6"/>
  <c r="CR270" i="6"/>
  <c r="CS270" i="6"/>
  <c r="CT270" i="6"/>
  <c r="CU270" i="6"/>
  <c r="CV270" i="6"/>
  <c r="CW270" i="6"/>
  <c r="CX270" i="6"/>
  <c r="CM271" i="6"/>
  <c r="CN271" i="6"/>
  <c r="CO271" i="6"/>
  <c r="CP271" i="6"/>
  <c r="CQ271" i="6"/>
  <c r="CR271" i="6"/>
  <c r="CS271" i="6"/>
  <c r="CT271" i="6"/>
  <c r="CU271" i="6"/>
  <c r="CV271" i="6"/>
  <c r="CW271" i="6"/>
  <c r="CX271" i="6"/>
  <c r="CM272" i="6"/>
  <c r="CN272" i="6"/>
  <c r="CO272" i="6"/>
  <c r="CP272" i="6"/>
  <c r="CQ272" i="6"/>
  <c r="CR272" i="6"/>
  <c r="CS272" i="6"/>
  <c r="CT272" i="6"/>
  <c r="CU272" i="6"/>
  <c r="CV272" i="6"/>
  <c r="CW272" i="6"/>
  <c r="CX272" i="6"/>
  <c r="CM273" i="6"/>
  <c r="CN273" i="6"/>
  <c r="CO273" i="6"/>
  <c r="CP273" i="6"/>
  <c r="CQ273" i="6"/>
  <c r="CR273" i="6"/>
  <c r="CS273" i="6"/>
  <c r="CT273" i="6"/>
  <c r="CU273" i="6"/>
  <c r="CV273" i="6"/>
  <c r="CW273" i="6"/>
  <c r="CX273" i="6"/>
  <c r="CM274" i="6"/>
  <c r="CN274" i="6"/>
  <c r="CO274" i="6"/>
  <c r="CP274" i="6"/>
  <c r="CQ274" i="6"/>
  <c r="CR274" i="6"/>
  <c r="CS274" i="6"/>
  <c r="CT274" i="6"/>
  <c r="CU274" i="6"/>
  <c r="CV274" i="6"/>
  <c r="CW274" i="6"/>
  <c r="CX274" i="6"/>
  <c r="CM275" i="6"/>
  <c r="CN275" i="6"/>
  <c r="CO275" i="6"/>
  <c r="CP275" i="6"/>
  <c r="CQ275" i="6"/>
  <c r="CR275" i="6"/>
  <c r="CS275" i="6"/>
  <c r="CT275" i="6"/>
  <c r="CU275" i="6"/>
  <c r="CV275" i="6"/>
  <c r="CW275" i="6"/>
  <c r="CX275" i="6"/>
  <c r="CM276" i="6"/>
  <c r="CN276" i="6"/>
  <c r="CO276" i="6"/>
  <c r="CP276" i="6"/>
  <c r="CQ276" i="6"/>
  <c r="CR276" i="6"/>
  <c r="CS276" i="6"/>
  <c r="CT276" i="6"/>
  <c r="CU276" i="6"/>
  <c r="CV276" i="6"/>
  <c r="CW276" i="6"/>
  <c r="CX276" i="6"/>
  <c r="CM277" i="6"/>
  <c r="CN277" i="6"/>
  <c r="CO277" i="6"/>
  <c r="CP277" i="6"/>
  <c r="CQ277" i="6"/>
  <c r="CR277" i="6"/>
  <c r="CS277" i="6"/>
  <c r="CT277" i="6"/>
  <c r="CU277" i="6"/>
  <c r="CV277" i="6"/>
  <c r="CW277" i="6"/>
  <c r="CX217" i="6"/>
  <c r="CW217" i="6"/>
  <c r="CV217" i="6"/>
  <c r="CU217" i="6"/>
  <c r="CT217" i="6"/>
  <c r="CS217" i="6"/>
  <c r="CR217" i="6"/>
  <c r="CQ217" i="6"/>
  <c r="CP217" i="6"/>
  <c r="CO217" i="6"/>
  <c r="CN217" i="6"/>
  <c r="CM217" i="6"/>
  <c r="AH277" i="6"/>
  <c r="CZ217" i="6"/>
  <c r="CZ218" i="6"/>
  <c r="CZ219" i="6"/>
  <c r="CZ220" i="6"/>
  <c r="CZ221" i="6"/>
  <c r="CZ222" i="6"/>
  <c r="CZ223" i="6"/>
  <c r="CZ224" i="6"/>
  <c r="CZ225" i="6"/>
  <c r="CZ226" i="6"/>
  <c r="CZ227" i="6"/>
  <c r="CZ228" i="6"/>
  <c r="CZ229" i="6"/>
  <c r="CZ230" i="6"/>
  <c r="CZ231" i="6"/>
  <c r="CZ232" i="6"/>
  <c r="CZ233" i="6"/>
  <c r="CZ234" i="6"/>
  <c r="CZ235" i="6"/>
  <c r="CZ236" i="6"/>
  <c r="CZ237" i="6"/>
  <c r="CZ238" i="6"/>
  <c r="CZ239" i="6"/>
  <c r="CZ240" i="6"/>
  <c r="CZ241" i="6"/>
  <c r="CZ242" i="6"/>
  <c r="CZ243" i="6"/>
  <c r="CZ244" i="6"/>
  <c r="CZ245" i="6"/>
  <c r="CZ246" i="6"/>
  <c r="CZ247" i="6"/>
  <c r="CZ248" i="6"/>
  <c r="CZ249" i="6"/>
  <c r="CZ250" i="6"/>
  <c r="CZ251" i="6"/>
  <c r="CZ252" i="6"/>
  <c r="CZ253" i="6"/>
  <c r="CZ254" i="6"/>
  <c r="CZ255" i="6"/>
  <c r="CZ256" i="6"/>
  <c r="CZ257" i="6"/>
  <c r="CZ258" i="6"/>
  <c r="CZ259" i="6"/>
  <c r="CZ260" i="6"/>
  <c r="CZ261" i="6"/>
  <c r="CZ262" i="6"/>
  <c r="CZ263" i="6"/>
  <c r="CZ264" i="6"/>
  <c r="CZ265" i="6"/>
  <c r="CZ266" i="6"/>
  <c r="CZ267" i="6"/>
  <c r="CZ268" i="6"/>
  <c r="CZ269" i="6"/>
  <c r="CZ270" i="6"/>
  <c r="CZ271" i="6"/>
  <c r="CZ272" i="6"/>
  <c r="CZ273" i="6"/>
  <c r="CZ274" i="6"/>
  <c r="CZ275" i="6"/>
  <c r="CZ276" i="6"/>
  <c r="CZ277" i="6"/>
  <c r="BZ218" i="6"/>
  <c r="CA218" i="6"/>
  <c r="CB218" i="6"/>
  <c r="CC218" i="6"/>
  <c r="CD218" i="6"/>
  <c r="CE218" i="6"/>
  <c r="CF218" i="6"/>
  <c r="CG218" i="6"/>
  <c r="CH218" i="6"/>
  <c r="CI218" i="6"/>
  <c r="CJ218" i="6"/>
  <c r="CK218" i="6"/>
  <c r="BZ219" i="6"/>
  <c r="CA219" i="6"/>
  <c r="CB219" i="6"/>
  <c r="CC219" i="6"/>
  <c r="CD219" i="6"/>
  <c r="CE219" i="6"/>
  <c r="CF219" i="6"/>
  <c r="CG219" i="6"/>
  <c r="CH219" i="6"/>
  <c r="CI219" i="6"/>
  <c r="CJ219" i="6"/>
  <c r="CK219" i="6"/>
  <c r="BZ220" i="6"/>
  <c r="CA220" i="6"/>
  <c r="CB220" i="6"/>
  <c r="CC220" i="6"/>
  <c r="CD220" i="6"/>
  <c r="CE220" i="6"/>
  <c r="CF220" i="6"/>
  <c r="CG220" i="6"/>
  <c r="CH220" i="6"/>
  <c r="CI220" i="6"/>
  <c r="CJ220" i="6"/>
  <c r="CK220" i="6"/>
  <c r="BZ221" i="6"/>
  <c r="CA221" i="6"/>
  <c r="CB221" i="6"/>
  <c r="CC221" i="6"/>
  <c r="CD221" i="6"/>
  <c r="CE221" i="6"/>
  <c r="CF221" i="6"/>
  <c r="CG221" i="6"/>
  <c r="CH221" i="6"/>
  <c r="CI221" i="6"/>
  <c r="CJ221" i="6"/>
  <c r="CK221" i="6"/>
  <c r="BZ222" i="6"/>
  <c r="CA222" i="6"/>
  <c r="CB222" i="6"/>
  <c r="CC222" i="6"/>
  <c r="CD222" i="6"/>
  <c r="CE222" i="6"/>
  <c r="CF222" i="6"/>
  <c r="CG222" i="6"/>
  <c r="CH222" i="6"/>
  <c r="CI222" i="6"/>
  <c r="CJ222" i="6"/>
  <c r="CK222" i="6"/>
  <c r="BZ223" i="6"/>
  <c r="CA223" i="6"/>
  <c r="CB223" i="6"/>
  <c r="CC223" i="6"/>
  <c r="CD223" i="6"/>
  <c r="CE223" i="6"/>
  <c r="CF223" i="6"/>
  <c r="CG223" i="6"/>
  <c r="CH223" i="6"/>
  <c r="CI223" i="6"/>
  <c r="CJ223" i="6"/>
  <c r="CK223" i="6"/>
  <c r="BZ224" i="6"/>
  <c r="CA224" i="6"/>
  <c r="CB224" i="6"/>
  <c r="CC224" i="6"/>
  <c r="CD224" i="6"/>
  <c r="CE224" i="6"/>
  <c r="CF224" i="6"/>
  <c r="CG224" i="6"/>
  <c r="CH224" i="6"/>
  <c r="CI224" i="6"/>
  <c r="CJ224" i="6"/>
  <c r="CK224" i="6"/>
  <c r="BZ225" i="6"/>
  <c r="CA225" i="6"/>
  <c r="CB225" i="6"/>
  <c r="CC225" i="6"/>
  <c r="CD225" i="6"/>
  <c r="CE225" i="6"/>
  <c r="CF225" i="6"/>
  <c r="CG225" i="6"/>
  <c r="CH225" i="6"/>
  <c r="CI225" i="6"/>
  <c r="CJ225" i="6"/>
  <c r="CK225" i="6"/>
  <c r="BZ226" i="6"/>
  <c r="CA226" i="6"/>
  <c r="CB226" i="6"/>
  <c r="CC226" i="6"/>
  <c r="CD226" i="6"/>
  <c r="CE226" i="6"/>
  <c r="CF226" i="6"/>
  <c r="CG226" i="6"/>
  <c r="CH226" i="6"/>
  <c r="CI226" i="6"/>
  <c r="CJ226" i="6"/>
  <c r="CK226" i="6"/>
  <c r="BZ227" i="6"/>
  <c r="CA227" i="6"/>
  <c r="CB227" i="6"/>
  <c r="CC227" i="6"/>
  <c r="CD227" i="6"/>
  <c r="CE227" i="6"/>
  <c r="CF227" i="6"/>
  <c r="CG227" i="6"/>
  <c r="CH227" i="6"/>
  <c r="CI227" i="6"/>
  <c r="CJ227" i="6"/>
  <c r="CK227" i="6"/>
  <c r="BZ228" i="6"/>
  <c r="CA228" i="6"/>
  <c r="CB228" i="6"/>
  <c r="CC228" i="6"/>
  <c r="CD228" i="6"/>
  <c r="CE228" i="6"/>
  <c r="CF228" i="6"/>
  <c r="CG228" i="6"/>
  <c r="CH228" i="6"/>
  <c r="CI228" i="6"/>
  <c r="CJ228" i="6"/>
  <c r="CK228" i="6"/>
  <c r="BZ229" i="6"/>
  <c r="CA229" i="6"/>
  <c r="CB229" i="6"/>
  <c r="CC229" i="6"/>
  <c r="CD229" i="6"/>
  <c r="CE229" i="6"/>
  <c r="CF229" i="6"/>
  <c r="CG229" i="6"/>
  <c r="CH229" i="6"/>
  <c r="CI229" i="6"/>
  <c r="CJ229" i="6"/>
  <c r="CK229" i="6"/>
  <c r="BZ230" i="6"/>
  <c r="CA230" i="6"/>
  <c r="CB230" i="6"/>
  <c r="CC230" i="6"/>
  <c r="CD230" i="6"/>
  <c r="CE230" i="6"/>
  <c r="CF230" i="6"/>
  <c r="CG230" i="6"/>
  <c r="CH230" i="6"/>
  <c r="CI230" i="6"/>
  <c r="CJ230" i="6"/>
  <c r="CK230" i="6"/>
  <c r="BZ231" i="6"/>
  <c r="CA231" i="6"/>
  <c r="CB231" i="6"/>
  <c r="CC231" i="6"/>
  <c r="CD231" i="6"/>
  <c r="CE231" i="6"/>
  <c r="CF231" i="6"/>
  <c r="CG231" i="6"/>
  <c r="CH231" i="6"/>
  <c r="CI231" i="6"/>
  <c r="CJ231" i="6"/>
  <c r="CK231" i="6"/>
  <c r="BZ232" i="6"/>
  <c r="CA232" i="6"/>
  <c r="CB232" i="6"/>
  <c r="CC232" i="6"/>
  <c r="CD232" i="6"/>
  <c r="CE232" i="6"/>
  <c r="CF232" i="6"/>
  <c r="CG232" i="6"/>
  <c r="CH232" i="6"/>
  <c r="CI232" i="6"/>
  <c r="CJ232" i="6"/>
  <c r="CK232" i="6"/>
  <c r="BZ233" i="6"/>
  <c r="CA233" i="6"/>
  <c r="CB233" i="6"/>
  <c r="CC233" i="6"/>
  <c r="CD233" i="6"/>
  <c r="CE233" i="6"/>
  <c r="CF233" i="6"/>
  <c r="CG233" i="6"/>
  <c r="CH233" i="6"/>
  <c r="CI233" i="6"/>
  <c r="CJ233" i="6"/>
  <c r="CK233" i="6"/>
  <c r="BZ234" i="6"/>
  <c r="CA234" i="6"/>
  <c r="CB234" i="6"/>
  <c r="CC234" i="6"/>
  <c r="CD234" i="6"/>
  <c r="CE234" i="6"/>
  <c r="CF234" i="6"/>
  <c r="CG234" i="6"/>
  <c r="CH234" i="6"/>
  <c r="CI234" i="6"/>
  <c r="CJ234" i="6"/>
  <c r="CK234" i="6"/>
  <c r="BZ235" i="6"/>
  <c r="CA235" i="6"/>
  <c r="CB235" i="6"/>
  <c r="CC235" i="6"/>
  <c r="CD235" i="6"/>
  <c r="CE235" i="6"/>
  <c r="CF235" i="6"/>
  <c r="CG235" i="6"/>
  <c r="CH235" i="6"/>
  <c r="CI235" i="6"/>
  <c r="CJ235" i="6"/>
  <c r="CK235" i="6"/>
  <c r="BZ236" i="6"/>
  <c r="CA236" i="6"/>
  <c r="CB236" i="6"/>
  <c r="CC236" i="6"/>
  <c r="CD236" i="6"/>
  <c r="CE236" i="6"/>
  <c r="CF236" i="6"/>
  <c r="CG236" i="6"/>
  <c r="CH236" i="6"/>
  <c r="CI236" i="6"/>
  <c r="CJ236" i="6"/>
  <c r="CK236" i="6"/>
  <c r="BZ237" i="6"/>
  <c r="CA237" i="6"/>
  <c r="CB237" i="6"/>
  <c r="CC237" i="6"/>
  <c r="CD237" i="6"/>
  <c r="CE237" i="6"/>
  <c r="CF237" i="6"/>
  <c r="CG237" i="6"/>
  <c r="CH237" i="6"/>
  <c r="CI237" i="6"/>
  <c r="CJ237" i="6"/>
  <c r="CK237" i="6"/>
  <c r="BZ238" i="6"/>
  <c r="CA238" i="6"/>
  <c r="CB238" i="6"/>
  <c r="CC238" i="6"/>
  <c r="CD238" i="6"/>
  <c r="CE238" i="6"/>
  <c r="CF238" i="6"/>
  <c r="CG238" i="6"/>
  <c r="CH238" i="6"/>
  <c r="CI238" i="6"/>
  <c r="CJ238" i="6"/>
  <c r="CK238" i="6"/>
  <c r="BZ239" i="6"/>
  <c r="CA239" i="6"/>
  <c r="CB239" i="6"/>
  <c r="CC239" i="6"/>
  <c r="CD239" i="6"/>
  <c r="CE239" i="6"/>
  <c r="CF239" i="6"/>
  <c r="CG239" i="6"/>
  <c r="CH239" i="6"/>
  <c r="CI239" i="6"/>
  <c r="CJ239" i="6"/>
  <c r="CK239" i="6"/>
  <c r="BZ240" i="6"/>
  <c r="CA240" i="6"/>
  <c r="CB240" i="6"/>
  <c r="CC240" i="6"/>
  <c r="CD240" i="6"/>
  <c r="CE240" i="6"/>
  <c r="CF240" i="6"/>
  <c r="CG240" i="6"/>
  <c r="CH240" i="6"/>
  <c r="CI240" i="6"/>
  <c r="CJ240" i="6"/>
  <c r="CK240" i="6"/>
  <c r="BZ241" i="6"/>
  <c r="CA241" i="6"/>
  <c r="CB241" i="6"/>
  <c r="CC241" i="6"/>
  <c r="CD241" i="6"/>
  <c r="CE241" i="6"/>
  <c r="CF241" i="6"/>
  <c r="CG241" i="6"/>
  <c r="CH241" i="6"/>
  <c r="CI241" i="6"/>
  <c r="CJ241" i="6"/>
  <c r="CK241" i="6"/>
  <c r="BZ242" i="6"/>
  <c r="CA242" i="6"/>
  <c r="CB242" i="6"/>
  <c r="CC242" i="6"/>
  <c r="CD242" i="6"/>
  <c r="CE242" i="6"/>
  <c r="CF242" i="6"/>
  <c r="CG242" i="6"/>
  <c r="CH242" i="6"/>
  <c r="CI242" i="6"/>
  <c r="CJ242" i="6"/>
  <c r="CK242" i="6"/>
  <c r="BZ243" i="6"/>
  <c r="CA243" i="6"/>
  <c r="CB243" i="6"/>
  <c r="CC243" i="6"/>
  <c r="CD243" i="6"/>
  <c r="CE243" i="6"/>
  <c r="CF243" i="6"/>
  <c r="CG243" i="6"/>
  <c r="CH243" i="6"/>
  <c r="CI243" i="6"/>
  <c r="CJ243" i="6"/>
  <c r="CK243" i="6"/>
  <c r="BZ244" i="6"/>
  <c r="CA244" i="6"/>
  <c r="CB244" i="6"/>
  <c r="CC244" i="6"/>
  <c r="CD244" i="6"/>
  <c r="CE244" i="6"/>
  <c r="CF244" i="6"/>
  <c r="CG244" i="6"/>
  <c r="CH244" i="6"/>
  <c r="CI244" i="6"/>
  <c r="CJ244" i="6"/>
  <c r="CK244" i="6"/>
  <c r="BZ245" i="6"/>
  <c r="CA245" i="6"/>
  <c r="CB245" i="6"/>
  <c r="CC245" i="6"/>
  <c r="CD245" i="6"/>
  <c r="CE245" i="6"/>
  <c r="CF245" i="6"/>
  <c r="CG245" i="6"/>
  <c r="CH245" i="6"/>
  <c r="CI245" i="6"/>
  <c r="CJ245" i="6"/>
  <c r="CK245" i="6"/>
  <c r="BZ246" i="6"/>
  <c r="CA246" i="6"/>
  <c r="CB246" i="6"/>
  <c r="CC246" i="6"/>
  <c r="CD246" i="6"/>
  <c r="CE246" i="6"/>
  <c r="CF246" i="6"/>
  <c r="CG246" i="6"/>
  <c r="CH246" i="6"/>
  <c r="CI246" i="6"/>
  <c r="CJ246" i="6"/>
  <c r="CK246" i="6"/>
  <c r="BZ247" i="6"/>
  <c r="CA247" i="6"/>
  <c r="CB247" i="6"/>
  <c r="CC247" i="6"/>
  <c r="CD247" i="6"/>
  <c r="CE247" i="6"/>
  <c r="CF247" i="6"/>
  <c r="CG247" i="6"/>
  <c r="CH247" i="6"/>
  <c r="CI247" i="6"/>
  <c r="CJ247" i="6"/>
  <c r="CK247" i="6"/>
  <c r="BZ248" i="6"/>
  <c r="CA248" i="6"/>
  <c r="CB248" i="6"/>
  <c r="CC248" i="6"/>
  <c r="CD248" i="6"/>
  <c r="CE248" i="6"/>
  <c r="CF248" i="6"/>
  <c r="CG248" i="6"/>
  <c r="CH248" i="6"/>
  <c r="CI248" i="6"/>
  <c r="CJ248" i="6"/>
  <c r="CK248" i="6"/>
  <c r="BZ249" i="6"/>
  <c r="CA249" i="6"/>
  <c r="CB249" i="6"/>
  <c r="CC249" i="6"/>
  <c r="CD249" i="6"/>
  <c r="CE249" i="6"/>
  <c r="CF249" i="6"/>
  <c r="CG249" i="6"/>
  <c r="CH249" i="6"/>
  <c r="CI249" i="6"/>
  <c r="CJ249" i="6"/>
  <c r="CK249" i="6"/>
  <c r="BZ250" i="6"/>
  <c r="CA250" i="6"/>
  <c r="CB250" i="6"/>
  <c r="CC250" i="6"/>
  <c r="CD250" i="6"/>
  <c r="CE250" i="6"/>
  <c r="CF250" i="6"/>
  <c r="CG250" i="6"/>
  <c r="CH250" i="6"/>
  <c r="CI250" i="6"/>
  <c r="CJ250" i="6"/>
  <c r="CK250" i="6"/>
  <c r="BZ251" i="6"/>
  <c r="CA251" i="6"/>
  <c r="CB251" i="6"/>
  <c r="CC251" i="6"/>
  <c r="CD251" i="6"/>
  <c r="CE251" i="6"/>
  <c r="CF251" i="6"/>
  <c r="CG251" i="6"/>
  <c r="CH251" i="6"/>
  <c r="CI251" i="6"/>
  <c r="CJ251" i="6"/>
  <c r="CK251" i="6"/>
  <c r="BZ252" i="6"/>
  <c r="CA252" i="6"/>
  <c r="CB252" i="6"/>
  <c r="CC252" i="6"/>
  <c r="CD252" i="6"/>
  <c r="CE252" i="6"/>
  <c r="CF252" i="6"/>
  <c r="CG252" i="6"/>
  <c r="CH252" i="6"/>
  <c r="CI252" i="6"/>
  <c r="CJ252" i="6"/>
  <c r="CK252" i="6"/>
  <c r="BZ253" i="6"/>
  <c r="CA253" i="6"/>
  <c r="CB253" i="6"/>
  <c r="CC253" i="6"/>
  <c r="CD253" i="6"/>
  <c r="CE253" i="6"/>
  <c r="CF253" i="6"/>
  <c r="CG253" i="6"/>
  <c r="CH253" i="6"/>
  <c r="CI253" i="6"/>
  <c r="CJ253" i="6"/>
  <c r="CK253" i="6"/>
  <c r="BZ254" i="6"/>
  <c r="CA254" i="6"/>
  <c r="CB254" i="6"/>
  <c r="CC254" i="6"/>
  <c r="CD254" i="6"/>
  <c r="CE254" i="6"/>
  <c r="CF254" i="6"/>
  <c r="CG254" i="6"/>
  <c r="CH254" i="6"/>
  <c r="CI254" i="6"/>
  <c r="CJ254" i="6"/>
  <c r="CK254" i="6"/>
  <c r="BZ255" i="6"/>
  <c r="CA255" i="6"/>
  <c r="CB255" i="6"/>
  <c r="CC255" i="6"/>
  <c r="CD255" i="6"/>
  <c r="CE255" i="6"/>
  <c r="CF255" i="6"/>
  <c r="CG255" i="6"/>
  <c r="CH255" i="6"/>
  <c r="CI255" i="6"/>
  <c r="CJ255" i="6"/>
  <c r="CK255" i="6"/>
  <c r="BZ256" i="6"/>
  <c r="CA256" i="6"/>
  <c r="CB256" i="6"/>
  <c r="CC256" i="6"/>
  <c r="CD256" i="6"/>
  <c r="CE256" i="6"/>
  <c r="CF256" i="6"/>
  <c r="CG256" i="6"/>
  <c r="CH256" i="6"/>
  <c r="CI256" i="6"/>
  <c r="CJ256" i="6"/>
  <c r="CK256" i="6"/>
  <c r="BZ257" i="6"/>
  <c r="CA257" i="6"/>
  <c r="CB257" i="6"/>
  <c r="CC257" i="6"/>
  <c r="CD257" i="6"/>
  <c r="CE257" i="6"/>
  <c r="CF257" i="6"/>
  <c r="CG257" i="6"/>
  <c r="CH257" i="6"/>
  <c r="CI257" i="6"/>
  <c r="CJ257" i="6"/>
  <c r="CK257" i="6"/>
  <c r="BZ258" i="6"/>
  <c r="CA258" i="6"/>
  <c r="CB258" i="6"/>
  <c r="CC258" i="6"/>
  <c r="CD258" i="6"/>
  <c r="CE258" i="6"/>
  <c r="CF258" i="6"/>
  <c r="CG258" i="6"/>
  <c r="CH258" i="6"/>
  <c r="CI258" i="6"/>
  <c r="CJ258" i="6"/>
  <c r="CK258" i="6"/>
  <c r="BZ259" i="6"/>
  <c r="CA259" i="6"/>
  <c r="CB259" i="6"/>
  <c r="CC259" i="6"/>
  <c r="CD259" i="6"/>
  <c r="CE259" i="6"/>
  <c r="CF259" i="6"/>
  <c r="CG259" i="6"/>
  <c r="CH259" i="6"/>
  <c r="CI259" i="6"/>
  <c r="CJ259" i="6"/>
  <c r="CK259" i="6"/>
  <c r="BZ260" i="6"/>
  <c r="CA260" i="6"/>
  <c r="CB260" i="6"/>
  <c r="CC260" i="6"/>
  <c r="CD260" i="6"/>
  <c r="CE260" i="6"/>
  <c r="CF260" i="6"/>
  <c r="CG260" i="6"/>
  <c r="CH260" i="6"/>
  <c r="CI260" i="6"/>
  <c r="CJ260" i="6"/>
  <c r="CK260" i="6"/>
  <c r="BZ261" i="6"/>
  <c r="CA261" i="6"/>
  <c r="CB261" i="6"/>
  <c r="CC261" i="6"/>
  <c r="CD261" i="6"/>
  <c r="CE261" i="6"/>
  <c r="CF261" i="6"/>
  <c r="CG261" i="6"/>
  <c r="CH261" i="6"/>
  <c r="CI261" i="6"/>
  <c r="CJ261" i="6"/>
  <c r="CK261" i="6"/>
  <c r="BZ262" i="6"/>
  <c r="CA262" i="6"/>
  <c r="CB262" i="6"/>
  <c r="CC262" i="6"/>
  <c r="CD262" i="6"/>
  <c r="CE262" i="6"/>
  <c r="CF262" i="6"/>
  <c r="CG262" i="6"/>
  <c r="CH262" i="6"/>
  <c r="CI262" i="6"/>
  <c r="CJ262" i="6"/>
  <c r="CK262" i="6"/>
  <c r="BZ263" i="6"/>
  <c r="CA263" i="6"/>
  <c r="CB263" i="6"/>
  <c r="CC263" i="6"/>
  <c r="CD263" i="6"/>
  <c r="CE263" i="6"/>
  <c r="CF263" i="6"/>
  <c r="CG263" i="6"/>
  <c r="CH263" i="6"/>
  <c r="CI263" i="6"/>
  <c r="CJ263" i="6"/>
  <c r="CK263" i="6"/>
  <c r="BZ264" i="6"/>
  <c r="CA264" i="6"/>
  <c r="CB264" i="6"/>
  <c r="CC264" i="6"/>
  <c r="CD264" i="6"/>
  <c r="CE264" i="6"/>
  <c r="CF264" i="6"/>
  <c r="CG264" i="6"/>
  <c r="CH264" i="6"/>
  <c r="CI264" i="6"/>
  <c r="CJ264" i="6"/>
  <c r="CK264" i="6"/>
  <c r="BZ265" i="6"/>
  <c r="CA265" i="6"/>
  <c r="CB265" i="6"/>
  <c r="CC265" i="6"/>
  <c r="CD265" i="6"/>
  <c r="CE265" i="6"/>
  <c r="CF265" i="6"/>
  <c r="CG265" i="6"/>
  <c r="CH265" i="6"/>
  <c r="CI265" i="6"/>
  <c r="CJ265" i="6"/>
  <c r="CK265" i="6"/>
  <c r="BZ266" i="6"/>
  <c r="CA266" i="6"/>
  <c r="CB266" i="6"/>
  <c r="CC266" i="6"/>
  <c r="CD266" i="6"/>
  <c r="CE266" i="6"/>
  <c r="CF266" i="6"/>
  <c r="CG266" i="6"/>
  <c r="CH266" i="6"/>
  <c r="CI266" i="6"/>
  <c r="CJ266" i="6"/>
  <c r="CK266" i="6"/>
  <c r="BZ267" i="6"/>
  <c r="CA267" i="6"/>
  <c r="CB267" i="6"/>
  <c r="CC267" i="6"/>
  <c r="CD267" i="6"/>
  <c r="CE267" i="6"/>
  <c r="CF267" i="6"/>
  <c r="CG267" i="6"/>
  <c r="CH267" i="6"/>
  <c r="CI267" i="6"/>
  <c r="CJ267" i="6"/>
  <c r="CK267" i="6"/>
  <c r="BZ268" i="6"/>
  <c r="CA268" i="6"/>
  <c r="CB268" i="6"/>
  <c r="CC268" i="6"/>
  <c r="CD268" i="6"/>
  <c r="CE268" i="6"/>
  <c r="CF268" i="6"/>
  <c r="CG268" i="6"/>
  <c r="CH268" i="6"/>
  <c r="CI268" i="6"/>
  <c r="CJ268" i="6"/>
  <c r="CK268" i="6"/>
  <c r="BZ269" i="6"/>
  <c r="CA269" i="6"/>
  <c r="CB269" i="6"/>
  <c r="CC269" i="6"/>
  <c r="CD269" i="6"/>
  <c r="CE269" i="6"/>
  <c r="CF269" i="6"/>
  <c r="CG269" i="6"/>
  <c r="CH269" i="6"/>
  <c r="CI269" i="6"/>
  <c r="CJ269" i="6"/>
  <c r="CK269" i="6"/>
  <c r="BZ270" i="6"/>
  <c r="CA270" i="6"/>
  <c r="CB270" i="6"/>
  <c r="CC270" i="6"/>
  <c r="CD270" i="6"/>
  <c r="CE270" i="6"/>
  <c r="CF270" i="6"/>
  <c r="CG270" i="6"/>
  <c r="CH270" i="6"/>
  <c r="CI270" i="6"/>
  <c r="CJ270" i="6"/>
  <c r="CK270" i="6"/>
  <c r="BZ271" i="6"/>
  <c r="CA271" i="6"/>
  <c r="CB271" i="6"/>
  <c r="CC271" i="6"/>
  <c r="CD271" i="6"/>
  <c r="CE271" i="6"/>
  <c r="CF271" i="6"/>
  <c r="CG271" i="6"/>
  <c r="CH271" i="6"/>
  <c r="CI271" i="6"/>
  <c r="CJ271" i="6"/>
  <c r="CK271" i="6"/>
  <c r="BZ272" i="6"/>
  <c r="CA272" i="6"/>
  <c r="CB272" i="6"/>
  <c r="CC272" i="6"/>
  <c r="CD272" i="6"/>
  <c r="CE272" i="6"/>
  <c r="CF272" i="6"/>
  <c r="CG272" i="6"/>
  <c r="CH272" i="6"/>
  <c r="CI272" i="6"/>
  <c r="CJ272" i="6"/>
  <c r="CK272" i="6"/>
  <c r="BZ273" i="6"/>
  <c r="CA273" i="6"/>
  <c r="CB273" i="6"/>
  <c r="CC273" i="6"/>
  <c r="CD273" i="6"/>
  <c r="CE273" i="6"/>
  <c r="CF273" i="6"/>
  <c r="CG273" i="6"/>
  <c r="CH273" i="6"/>
  <c r="CI273" i="6"/>
  <c r="CJ273" i="6"/>
  <c r="CK273" i="6"/>
  <c r="BZ274" i="6"/>
  <c r="CA274" i="6"/>
  <c r="CB274" i="6"/>
  <c r="CC274" i="6"/>
  <c r="CD274" i="6"/>
  <c r="CE274" i="6"/>
  <c r="CF274" i="6"/>
  <c r="CG274" i="6"/>
  <c r="CH274" i="6"/>
  <c r="CI274" i="6"/>
  <c r="CJ274" i="6"/>
  <c r="CK274" i="6"/>
  <c r="BZ275" i="6"/>
  <c r="CA275" i="6"/>
  <c r="CB275" i="6"/>
  <c r="CC275" i="6"/>
  <c r="CD275" i="6"/>
  <c r="CE275" i="6"/>
  <c r="CF275" i="6"/>
  <c r="CG275" i="6"/>
  <c r="CH275" i="6"/>
  <c r="CI275" i="6"/>
  <c r="CJ275" i="6"/>
  <c r="CK275" i="6"/>
  <c r="BZ276" i="6"/>
  <c r="CA276" i="6"/>
  <c r="CB276" i="6"/>
  <c r="CC276" i="6"/>
  <c r="CD276" i="6"/>
  <c r="CE276" i="6"/>
  <c r="CF276" i="6"/>
  <c r="CG276" i="6"/>
  <c r="CH276" i="6"/>
  <c r="CI276" i="6"/>
  <c r="CJ276" i="6"/>
  <c r="CK276" i="6"/>
  <c r="BZ277" i="6"/>
  <c r="CA277" i="6"/>
  <c r="CB277" i="6"/>
  <c r="CC277" i="6"/>
  <c r="CD277" i="6"/>
  <c r="CE277" i="6"/>
  <c r="CF277" i="6"/>
  <c r="CG277" i="6"/>
  <c r="CH277" i="6"/>
  <c r="CI277" i="6"/>
  <c r="CJ277" i="6"/>
  <c r="CK277" i="6"/>
  <c r="CK217" i="6"/>
  <c r="CJ217" i="6"/>
  <c r="CI217" i="6"/>
  <c r="CH217" i="6"/>
  <c r="CG217" i="6"/>
  <c r="CF217" i="6"/>
  <c r="CE217" i="6"/>
  <c r="CD217" i="6"/>
  <c r="CC217" i="6"/>
  <c r="CB217" i="6"/>
  <c r="CA217" i="6"/>
  <c r="BZ217" i="6"/>
  <c r="BM218" i="6"/>
  <c r="BN218" i="6"/>
  <c r="BO218" i="6"/>
  <c r="BP218" i="6"/>
  <c r="BQ218" i="6"/>
  <c r="BR218" i="6"/>
  <c r="BS218" i="6"/>
  <c r="BT218" i="6"/>
  <c r="BU218" i="6"/>
  <c r="BV218" i="6"/>
  <c r="BW218" i="6"/>
  <c r="BX218" i="6"/>
  <c r="BM219" i="6"/>
  <c r="BN219" i="6"/>
  <c r="BO219" i="6"/>
  <c r="BP219" i="6"/>
  <c r="BQ219" i="6"/>
  <c r="BR219" i="6"/>
  <c r="BS219" i="6"/>
  <c r="BT219" i="6"/>
  <c r="BU219" i="6"/>
  <c r="BV219" i="6"/>
  <c r="BW219" i="6"/>
  <c r="BX219" i="6"/>
  <c r="BM220" i="6"/>
  <c r="BN220" i="6"/>
  <c r="BO220" i="6"/>
  <c r="BP220" i="6"/>
  <c r="BQ220" i="6"/>
  <c r="BR220" i="6"/>
  <c r="BS220" i="6"/>
  <c r="BT220" i="6"/>
  <c r="BU220" i="6"/>
  <c r="BV220" i="6"/>
  <c r="BW220" i="6"/>
  <c r="BX220" i="6"/>
  <c r="BM221" i="6"/>
  <c r="BN221" i="6"/>
  <c r="BO221" i="6"/>
  <c r="BP221" i="6"/>
  <c r="BQ221" i="6"/>
  <c r="BR221" i="6"/>
  <c r="BS221" i="6"/>
  <c r="BT221" i="6"/>
  <c r="BU221" i="6"/>
  <c r="BV221" i="6"/>
  <c r="BW221" i="6"/>
  <c r="BX221" i="6"/>
  <c r="BM222" i="6"/>
  <c r="BN222" i="6"/>
  <c r="BO222" i="6"/>
  <c r="BP222" i="6"/>
  <c r="BQ222" i="6"/>
  <c r="BR222" i="6"/>
  <c r="BS222" i="6"/>
  <c r="BT222" i="6"/>
  <c r="BU222" i="6"/>
  <c r="BV222" i="6"/>
  <c r="BW222" i="6"/>
  <c r="BX222" i="6"/>
  <c r="BM223" i="6"/>
  <c r="BN223" i="6"/>
  <c r="BO223" i="6"/>
  <c r="BP223" i="6"/>
  <c r="BQ223" i="6"/>
  <c r="BR223" i="6"/>
  <c r="BS223" i="6"/>
  <c r="BT223" i="6"/>
  <c r="BU223" i="6"/>
  <c r="BV223" i="6"/>
  <c r="BW223" i="6"/>
  <c r="BX223" i="6"/>
  <c r="BM224" i="6"/>
  <c r="BN224" i="6"/>
  <c r="BO224" i="6"/>
  <c r="BQ224" i="6"/>
  <c r="BR224" i="6"/>
  <c r="BS224" i="6"/>
  <c r="BT224" i="6"/>
  <c r="BU224" i="6"/>
  <c r="BV224" i="6"/>
  <c r="BW224" i="6"/>
  <c r="BX224" i="6"/>
  <c r="BM225" i="6"/>
  <c r="BN225" i="6"/>
  <c r="BO225" i="6"/>
  <c r="BP225" i="6"/>
  <c r="BQ225" i="6"/>
  <c r="BR225" i="6"/>
  <c r="BS225" i="6"/>
  <c r="BT225" i="6"/>
  <c r="BU225" i="6"/>
  <c r="BV225" i="6"/>
  <c r="BW225" i="6"/>
  <c r="BX225" i="6"/>
  <c r="BM226" i="6"/>
  <c r="BN226" i="6"/>
  <c r="BO226" i="6"/>
  <c r="BP226" i="6"/>
  <c r="BQ226" i="6"/>
  <c r="BR226" i="6"/>
  <c r="BS226" i="6"/>
  <c r="BT226" i="6"/>
  <c r="BU226" i="6"/>
  <c r="BV226" i="6"/>
  <c r="BW226" i="6"/>
  <c r="BX226" i="6"/>
  <c r="BM227" i="6"/>
  <c r="BN227" i="6"/>
  <c r="BO227" i="6"/>
  <c r="BP227" i="6"/>
  <c r="BQ227" i="6"/>
  <c r="BR227" i="6"/>
  <c r="BS227" i="6"/>
  <c r="BT227" i="6"/>
  <c r="BU227" i="6"/>
  <c r="BV227" i="6"/>
  <c r="BW227" i="6"/>
  <c r="BX227" i="6"/>
  <c r="BM228" i="6"/>
  <c r="BN228" i="6"/>
  <c r="BO228" i="6"/>
  <c r="BP228" i="6"/>
  <c r="BQ228" i="6"/>
  <c r="BR228" i="6"/>
  <c r="BS228" i="6"/>
  <c r="BT228" i="6"/>
  <c r="BU228" i="6"/>
  <c r="BV228" i="6"/>
  <c r="BW228" i="6"/>
  <c r="BX228" i="6"/>
  <c r="BM229" i="6"/>
  <c r="BN229" i="6"/>
  <c r="BO229" i="6"/>
  <c r="BP229" i="6"/>
  <c r="BQ229" i="6"/>
  <c r="BR229" i="6"/>
  <c r="BS229" i="6"/>
  <c r="BT229" i="6"/>
  <c r="BU229" i="6"/>
  <c r="BV229" i="6"/>
  <c r="BW229" i="6"/>
  <c r="BX229" i="6"/>
  <c r="BM230" i="6"/>
  <c r="BN230" i="6"/>
  <c r="BO230" i="6"/>
  <c r="BP230" i="6"/>
  <c r="BQ230" i="6"/>
  <c r="BR230" i="6"/>
  <c r="BS230" i="6"/>
  <c r="BT230" i="6"/>
  <c r="BU230" i="6"/>
  <c r="BV230" i="6"/>
  <c r="BW230" i="6"/>
  <c r="BX230" i="6"/>
  <c r="BM231" i="6"/>
  <c r="BN231" i="6"/>
  <c r="BO231" i="6"/>
  <c r="BP231" i="6"/>
  <c r="BQ231" i="6"/>
  <c r="BR231" i="6"/>
  <c r="BS231" i="6"/>
  <c r="BT231" i="6"/>
  <c r="BU231" i="6"/>
  <c r="BV231" i="6"/>
  <c r="BW231" i="6"/>
  <c r="BX231" i="6"/>
  <c r="BM232" i="6"/>
  <c r="BN232" i="6"/>
  <c r="BO232" i="6"/>
  <c r="BP232" i="6"/>
  <c r="BQ232" i="6"/>
  <c r="BR232" i="6"/>
  <c r="BS232" i="6"/>
  <c r="BT232" i="6"/>
  <c r="BU232" i="6"/>
  <c r="BV232" i="6"/>
  <c r="BW232" i="6"/>
  <c r="BX232" i="6"/>
  <c r="BM233" i="6"/>
  <c r="BN233" i="6"/>
  <c r="BO233" i="6"/>
  <c r="BP233" i="6"/>
  <c r="BQ233" i="6"/>
  <c r="BR233" i="6"/>
  <c r="BS233" i="6"/>
  <c r="BT233" i="6"/>
  <c r="BU233" i="6"/>
  <c r="BV233" i="6"/>
  <c r="BW233" i="6"/>
  <c r="BX233" i="6"/>
  <c r="BM234" i="6"/>
  <c r="BN234" i="6"/>
  <c r="BO234" i="6"/>
  <c r="BP234" i="6"/>
  <c r="BQ234" i="6"/>
  <c r="BR234" i="6"/>
  <c r="BS234" i="6"/>
  <c r="BT234" i="6"/>
  <c r="BU234" i="6"/>
  <c r="BV234" i="6"/>
  <c r="BW234" i="6"/>
  <c r="BX234" i="6"/>
  <c r="BM235" i="6"/>
  <c r="BN235" i="6"/>
  <c r="BO235" i="6"/>
  <c r="BP235" i="6"/>
  <c r="BQ235" i="6"/>
  <c r="BR235" i="6"/>
  <c r="BS235" i="6"/>
  <c r="BT235" i="6"/>
  <c r="BU235" i="6"/>
  <c r="BV235" i="6"/>
  <c r="BW235" i="6"/>
  <c r="BX235" i="6"/>
  <c r="BM236" i="6"/>
  <c r="BN236" i="6"/>
  <c r="BO236" i="6"/>
  <c r="BP236" i="6"/>
  <c r="BQ236" i="6"/>
  <c r="BR236" i="6"/>
  <c r="BS236" i="6"/>
  <c r="BT236" i="6"/>
  <c r="BU236" i="6"/>
  <c r="BV236" i="6"/>
  <c r="BW236" i="6"/>
  <c r="BX236" i="6"/>
  <c r="BM237" i="6"/>
  <c r="BN237" i="6"/>
  <c r="BO237" i="6"/>
  <c r="BP237" i="6"/>
  <c r="BQ237" i="6"/>
  <c r="BR237" i="6"/>
  <c r="BS237" i="6"/>
  <c r="BT237" i="6"/>
  <c r="BU237" i="6"/>
  <c r="BV237" i="6"/>
  <c r="BW237" i="6"/>
  <c r="BX237" i="6"/>
  <c r="BM238" i="6"/>
  <c r="BN238" i="6"/>
  <c r="BO238" i="6"/>
  <c r="BP238" i="6"/>
  <c r="BQ238" i="6"/>
  <c r="BR238" i="6"/>
  <c r="BS238" i="6"/>
  <c r="BT238" i="6"/>
  <c r="BU238" i="6"/>
  <c r="BV238" i="6"/>
  <c r="BW238" i="6"/>
  <c r="BX238" i="6"/>
  <c r="BM239" i="6"/>
  <c r="BN239" i="6"/>
  <c r="BO239" i="6"/>
  <c r="BP239" i="6"/>
  <c r="BQ239" i="6"/>
  <c r="BR239" i="6"/>
  <c r="BS239" i="6"/>
  <c r="BT239" i="6"/>
  <c r="BU239" i="6"/>
  <c r="BV239" i="6"/>
  <c r="BW239" i="6"/>
  <c r="BX239" i="6"/>
  <c r="BM240" i="6"/>
  <c r="BN240" i="6"/>
  <c r="BO240" i="6"/>
  <c r="BP240" i="6"/>
  <c r="BQ240" i="6"/>
  <c r="BR240" i="6"/>
  <c r="BS240" i="6"/>
  <c r="BT240" i="6"/>
  <c r="BU240" i="6"/>
  <c r="BV240" i="6"/>
  <c r="BW240" i="6"/>
  <c r="BX240" i="6"/>
  <c r="BM241" i="6"/>
  <c r="BN241" i="6"/>
  <c r="BO241" i="6"/>
  <c r="BP241" i="6"/>
  <c r="BQ241" i="6"/>
  <c r="BR241" i="6"/>
  <c r="BS241" i="6"/>
  <c r="BT241" i="6"/>
  <c r="BU241" i="6"/>
  <c r="BV241" i="6"/>
  <c r="BW241" i="6"/>
  <c r="BX241" i="6"/>
  <c r="BM242" i="6"/>
  <c r="BN242" i="6"/>
  <c r="BO242" i="6"/>
  <c r="BP242" i="6"/>
  <c r="BQ242" i="6"/>
  <c r="BR242" i="6"/>
  <c r="BS242" i="6"/>
  <c r="BT242" i="6"/>
  <c r="BU242" i="6"/>
  <c r="BV242" i="6"/>
  <c r="BW242" i="6"/>
  <c r="BX242" i="6"/>
  <c r="BM243" i="6"/>
  <c r="BN243" i="6"/>
  <c r="BO243" i="6"/>
  <c r="BP243" i="6"/>
  <c r="BQ243" i="6"/>
  <c r="BR243" i="6"/>
  <c r="BS243" i="6"/>
  <c r="BT243" i="6"/>
  <c r="BU243" i="6"/>
  <c r="BV243" i="6"/>
  <c r="BW243" i="6"/>
  <c r="BX243" i="6"/>
  <c r="BM244" i="6"/>
  <c r="BN244" i="6"/>
  <c r="BO244" i="6"/>
  <c r="BP244" i="6"/>
  <c r="BQ244" i="6"/>
  <c r="BR244" i="6"/>
  <c r="BS244" i="6"/>
  <c r="BT244" i="6"/>
  <c r="BU244" i="6"/>
  <c r="BV244" i="6"/>
  <c r="BW244" i="6"/>
  <c r="BX244" i="6"/>
  <c r="BM245" i="6"/>
  <c r="BN245" i="6"/>
  <c r="BO245" i="6"/>
  <c r="BP245" i="6"/>
  <c r="BQ245" i="6"/>
  <c r="BR245" i="6"/>
  <c r="BS245" i="6"/>
  <c r="BT245" i="6"/>
  <c r="BU245" i="6"/>
  <c r="BV245" i="6"/>
  <c r="BW245" i="6"/>
  <c r="BX245" i="6"/>
  <c r="BM246" i="6"/>
  <c r="BN246" i="6"/>
  <c r="BO246" i="6"/>
  <c r="BP246" i="6"/>
  <c r="BQ246" i="6"/>
  <c r="BR246" i="6"/>
  <c r="BS246" i="6"/>
  <c r="BT246" i="6"/>
  <c r="BU246" i="6"/>
  <c r="BV246" i="6"/>
  <c r="BW246" i="6"/>
  <c r="BX246" i="6"/>
  <c r="BM247" i="6"/>
  <c r="BN247" i="6"/>
  <c r="BO247" i="6"/>
  <c r="BP247" i="6"/>
  <c r="BQ247" i="6"/>
  <c r="BR247" i="6"/>
  <c r="BS247" i="6"/>
  <c r="BT247" i="6"/>
  <c r="BU247" i="6"/>
  <c r="BV247" i="6"/>
  <c r="BW247" i="6"/>
  <c r="BX247" i="6"/>
  <c r="BM248" i="6"/>
  <c r="BN248" i="6"/>
  <c r="BO248" i="6"/>
  <c r="BP248" i="6"/>
  <c r="BQ248" i="6"/>
  <c r="BR248" i="6"/>
  <c r="BS248" i="6"/>
  <c r="BT248" i="6"/>
  <c r="BU248" i="6"/>
  <c r="BV248" i="6"/>
  <c r="BW248" i="6"/>
  <c r="BX248" i="6"/>
  <c r="BM249" i="6"/>
  <c r="BN249" i="6"/>
  <c r="BO249" i="6"/>
  <c r="BP249" i="6"/>
  <c r="BQ249" i="6"/>
  <c r="BR249" i="6"/>
  <c r="BS249" i="6"/>
  <c r="BT249" i="6"/>
  <c r="BU249" i="6"/>
  <c r="BV249" i="6"/>
  <c r="BW249" i="6"/>
  <c r="BX249" i="6"/>
  <c r="BM250" i="6"/>
  <c r="BN250" i="6"/>
  <c r="BO250" i="6"/>
  <c r="BP250" i="6"/>
  <c r="BQ250" i="6"/>
  <c r="BR250" i="6"/>
  <c r="BS250" i="6"/>
  <c r="BT250" i="6"/>
  <c r="BU250" i="6"/>
  <c r="BV250" i="6"/>
  <c r="BW250" i="6"/>
  <c r="BX250" i="6"/>
  <c r="BM251" i="6"/>
  <c r="BN251" i="6"/>
  <c r="BO251" i="6"/>
  <c r="BP251" i="6"/>
  <c r="BQ251" i="6"/>
  <c r="BR251" i="6"/>
  <c r="BS251" i="6"/>
  <c r="BT251" i="6"/>
  <c r="BU251" i="6"/>
  <c r="BV251" i="6"/>
  <c r="BW251" i="6"/>
  <c r="BX251" i="6"/>
  <c r="BM252" i="6"/>
  <c r="BN252" i="6"/>
  <c r="BO252" i="6"/>
  <c r="BP252" i="6"/>
  <c r="BQ252" i="6"/>
  <c r="BR252" i="6"/>
  <c r="BS252" i="6"/>
  <c r="BT252" i="6"/>
  <c r="BU252" i="6"/>
  <c r="BV252" i="6"/>
  <c r="BW252" i="6"/>
  <c r="BX252" i="6"/>
  <c r="BM253" i="6"/>
  <c r="BN253" i="6"/>
  <c r="BO253" i="6"/>
  <c r="BP253" i="6"/>
  <c r="BQ253" i="6"/>
  <c r="BR253" i="6"/>
  <c r="BS253" i="6"/>
  <c r="BT253" i="6"/>
  <c r="BU253" i="6"/>
  <c r="BV253" i="6"/>
  <c r="BW253" i="6"/>
  <c r="BX253" i="6"/>
  <c r="BM254" i="6"/>
  <c r="BN254" i="6"/>
  <c r="BO254" i="6"/>
  <c r="BP254" i="6"/>
  <c r="BQ254" i="6"/>
  <c r="BR254" i="6"/>
  <c r="BS254" i="6"/>
  <c r="BT254" i="6"/>
  <c r="BU254" i="6"/>
  <c r="BV254" i="6"/>
  <c r="BW254" i="6"/>
  <c r="BX254" i="6"/>
  <c r="BM255" i="6"/>
  <c r="BN255" i="6"/>
  <c r="BO255" i="6"/>
  <c r="BP255" i="6"/>
  <c r="BQ255" i="6"/>
  <c r="BR255" i="6"/>
  <c r="BS255" i="6"/>
  <c r="BT255" i="6"/>
  <c r="BU255" i="6"/>
  <c r="BV255" i="6"/>
  <c r="BW255" i="6"/>
  <c r="BX255" i="6"/>
  <c r="BM256" i="6"/>
  <c r="BN256" i="6"/>
  <c r="BO256" i="6"/>
  <c r="BP256" i="6"/>
  <c r="BQ256" i="6"/>
  <c r="BR256" i="6"/>
  <c r="BS256" i="6"/>
  <c r="BT256" i="6"/>
  <c r="BU256" i="6"/>
  <c r="BV256" i="6"/>
  <c r="BW256" i="6"/>
  <c r="BX256" i="6"/>
  <c r="BM257" i="6"/>
  <c r="BN257" i="6"/>
  <c r="BO257" i="6"/>
  <c r="BP257" i="6"/>
  <c r="BQ257" i="6"/>
  <c r="BR257" i="6"/>
  <c r="BS257" i="6"/>
  <c r="BT257" i="6"/>
  <c r="BU257" i="6"/>
  <c r="BV257" i="6"/>
  <c r="BW257" i="6"/>
  <c r="BX257" i="6"/>
  <c r="BM258" i="6"/>
  <c r="BN258" i="6"/>
  <c r="BO258" i="6"/>
  <c r="BP258" i="6"/>
  <c r="BQ258" i="6"/>
  <c r="BR258" i="6"/>
  <c r="BS258" i="6"/>
  <c r="BT258" i="6"/>
  <c r="BU258" i="6"/>
  <c r="BV258" i="6"/>
  <c r="BW258" i="6"/>
  <c r="BX258" i="6"/>
  <c r="BM259" i="6"/>
  <c r="BN259" i="6"/>
  <c r="BO259" i="6"/>
  <c r="BP259" i="6"/>
  <c r="BQ259" i="6"/>
  <c r="BR259" i="6"/>
  <c r="BS259" i="6"/>
  <c r="BT259" i="6"/>
  <c r="BU259" i="6"/>
  <c r="BV259" i="6"/>
  <c r="BW259" i="6"/>
  <c r="BX259" i="6"/>
  <c r="BM260" i="6"/>
  <c r="BN260" i="6"/>
  <c r="BO260" i="6"/>
  <c r="BP260" i="6"/>
  <c r="BQ260" i="6"/>
  <c r="BR260" i="6"/>
  <c r="BS260" i="6"/>
  <c r="BT260" i="6"/>
  <c r="BU260" i="6"/>
  <c r="BV260" i="6"/>
  <c r="BW260" i="6"/>
  <c r="BX260" i="6"/>
  <c r="BM261" i="6"/>
  <c r="BN261" i="6"/>
  <c r="BO261" i="6"/>
  <c r="BP261" i="6"/>
  <c r="BQ261" i="6"/>
  <c r="BR261" i="6"/>
  <c r="BS261" i="6"/>
  <c r="BT261" i="6"/>
  <c r="BU261" i="6"/>
  <c r="BV261" i="6"/>
  <c r="BW261" i="6"/>
  <c r="BX261" i="6"/>
  <c r="BM262" i="6"/>
  <c r="BN262" i="6"/>
  <c r="BO262" i="6"/>
  <c r="BP262" i="6"/>
  <c r="BQ262" i="6"/>
  <c r="BR262" i="6"/>
  <c r="BS262" i="6"/>
  <c r="BT262" i="6"/>
  <c r="BU262" i="6"/>
  <c r="BV262" i="6"/>
  <c r="BW262" i="6"/>
  <c r="BX262" i="6"/>
  <c r="BM263" i="6"/>
  <c r="BN263" i="6"/>
  <c r="BO263" i="6"/>
  <c r="BP263" i="6"/>
  <c r="BQ263" i="6"/>
  <c r="BR263" i="6"/>
  <c r="BS263" i="6"/>
  <c r="BT263" i="6"/>
  <c r="BU263" i="6"/>
  <c r="BV263" i="6"/>
  <c r="BW263" i="6"/>
  <c r="BX263" i="6"/>
  <c r="BM264" i="6"/>
  <c r="BN264" i="6"/>
  <c r="BO264" i="6"/>
  <c r="BP264" i="6"/>
  <c r="BQ264" i="6"/>
  <c r="BR264" i="6"/>
  <c r="BS264" i="6"/>
  <c r="BT264" i="6"/>
  <c r="BU264" i="6"/>
  <c r="BV264" i="6"/>
  <c r="BW264" i="6"/>
  <c r="BX264" i="6"/>
  <c r="BM265" i="6"/>
  <c r="BN265" i="6"/>
  <c r="BO265" i="6"/>
  <c r="BP265" i="6"/>
  <c r="BQ265" i="6"/>
  <c r="BR265" i="6"/>
  <c r="BS265" i="6"/>
  <c r="BT265" i="6"/>
  <c r="BU265" i="6"/>
  <c r="BV265" i="6"/>
  <c r="BW265" i="6"/>
  <c r="BX265" i="6"/>
  <c r="BM266" i="6"/>
  <c r="BN266" i="6"/>
  <c r="BO266" i="6"/>
  <c r="BP266" i="6"/>
  <c r="BQ266" i="6"/>
  <c r="BR266" i="6"/>
  <c r="BS266" i="6"/>
  <c r="BT266" i="6"/>
  <c r="BU266" i="6"/>
  <c r="BV266" i="6"/>
  <c r="BW266" i="6"/>
  <c r="BX266" i="6"/>
  <c r="BM267" i="6"/>
  <c r="BN267" i="6"/>
  <c r="BO267" i="6"/>
  <c r="BP267" i="6"/>
  <c r="BQ267" i="6"/>
  <c r="BR267" i="6"/>
  <c r="BS267" i="6"/>
  <c r="BT267" i="6"/>
  <c r="BU267" i="6"/>
  <c r="BV267" i="6"/>
  <c r="BW267" i="6"/>
  <c r="BX267" i="6"/>
  <c r="BM268" i="6"/>
  <c r="BN268" i="6"/>
  <c r="BO268" i="6"/>
  <c r="BP268" i="6"/>
  <c r="BQ268" i="6"/>
  <c r="BR268" i="6"/>
  <c r="BS268" i="6"/>
  <c r="BT268" i="6"/>
  <c r="BU268" i="6"/>
  <c r="BV268" i="6"/>
  <c r="BW268" i="6"/>
  <c r="BX268" i="6"/>
  <c r="BM269" i="6"/>
  <c r="BN269" i="6"/>
  <c r="BO269" i="6"/>
  <c r="BP269" i="6"/>
  <c r="BQ269" i="6"/>
  <c r="BR269" i="6"/>
  <c r="BS269" i="6"/>
  <c r="BT269" i="6"/>
  <c r="BU269" i="6"/>
  <c r="BV269" i="6"/>
  <c r="BW269" i="6"/>
  <c r="BX269" i="6"/>
  <c r="BM270" i="6"/>
  <c r="BN270" i="6"/>
  <c r="BO270" i="6"/>
  <c r="BP270" i="6"/>
  <c r="BQ270" i="6"/>
  <c r="BR270" i="6"/>
  <c r="BS270" i="6"/>
  <c r="BT270" i="6"/>
  <c r="BU270" i="6"/>
  <c r="BV270" i="6"/>
  <c r="BW270" i="6"/>
  <c r="BX270" i="6"/>
  <c r="BM271" i="6"/>
  <c r="BN271" i="6"/>
  <c r="BO271" i="6"/>
  <c r="BP271" i="6"/>
  <c r="BQ271" i="6"/>
  <c r="BR271" i="6"/>
  <c r="BS271" i="6"/>
  <c r="BT271" i="6"/>
  <c r="BU271" i="6"/>
  <c r="BV271" i="6"/>
  <c r="BW271" i="6"/>
  <c r="BX271" i="6"/>
  <c r="BM272" i="6"/>
  <c r="BN272" i="6"/>
  <c r="BO272" i="6"/>
  <c r="BP272" i="6"/>
  <c r="BQ272" i="6"/>
  <c r="BR272" i="6"/>
  <c r="BS272" i="6"/>
  <c r="BT272" i="6"/>
  <c r="BU272" i="6"/>
  <c r="BV272" i="6"/>
  <c r="BW272" i="6"/>
  <c r="BX272" i="6"/>
  <c r="BM273" i="6"/>
  <c r="BN273" i="6"/>
  <c r="BO273" i="6"/>
  <c r="BP273" i="6"/>
  <c r="BQ273" i="6"/>
  <c r="BR273" i="6"/>
  <c r="BS273" i="6"/>
  <c r="BT273" i="6"/>
  <c r="BU273" i="6"/>
  <c r="BV273" i="6"/>
  <c r="BW273" i="6"/>
  <c r="BX273" i="6"/>
  <c r="BM274" i="6"/>
  <c r="BN274" i="6"/>
  <c r="BO274" i="6"/>
  <c r="BP274" i="6"/>
  <c r="BQ274" i="6"/>
  <c r="BR274" i="6"/>
  <c r="BS274" i="6"/>
  <c r="BT274" i="6"/>
  <c r="BU274" i="6"/>
  <c r="BV274" i="6"/>
  <c r="BW274" i="6"/>
  <c r="BX274" i="6"/>
  <c r="BM275" i="6"/>
  <c r="BN275" i="6"/>
  <c r="BO275" i="6"/>
  <c r="BP275" i="6"/>
  <c r="BQ275" i="6"/>
  <c r="BR275" i="6"/>
  <c r="BS275" i="6"/>
  <c r="BT275" i="6"/>
  <c r="BU275" i="6"/>
  <c r="BV275" i="6"/>
  <c r="BW275" i="6"/>
  <c r="BX275" i="6"/>
  <c r="BM276" i="6"/>
  <c r="BN276" i="6"/>
  <c r="BO276" i="6"/>
  <c r="BP276" i="6"/>
  <c r="BQ276" i="6"/>
  <c r="BR276" i="6"/>
  <c r="BS276" i="6"/>
  <c r="BT276" i="6"/>
  <c r="BU276" i="6"/>
  <c r="BV276" i="6"/>
  <c r="BW276" i="6"/>
  <c r="BX276" i="6"/>
  <c r="BM277" i="6"/>
  <c r="BN277" i="6"/>
  <c r="BO277" i="6"/>
  <c r="BP277" i="6"/>
  <c r="BQ277" i="6"/>
  <c r="BR277" i="6"/>
  <c r="BS277" i="6"/>
  <c r="BT277" i="6"/>
  <c r="BU277" i="6"/>
  <c r="BV277" i="6"/>
  <c r="BW277" i="6"/>
  <c r="BX277" i="6"/>
  <c r="BW217" i="6"/>
  <c r="BV217" i="6"/>
  <c r="BU217" i="6"/>
  <c r="BT217" i="6"/>
  <c r="BS217" i="6"/>
  <c r="BR217" i="6"/>
  <c r="BQ217" i="6"/>
  <c r="BP217" i="6"/>
  <c r="BO217" i="6"/>
  <c r="BN217" i="6"/>
  <c r="BM217" i="6"/>
  <c r="BX217" i="6"/>
  <c r="AZ218" i="6"/>
  <c r="BA218" i="6"/>
  <c r="BB218" i="6"/>
  <c r="BC218" i="6"/>
  <c r="BD218" i="6"/>
  <c r="BE218" i="6"/>
  <c r="BF218" i="6"/>
  <c r="BG218" i="6"/>
  <c r="BH218" i="6"/>
  <c r="BI218" i="6"/>
  <c r="BJ218" i="6"/>
  <c r="BK218" i="6"/>
  <c r="AZ219" i="6"/>
  <c r="BA219" i="6"/>
  <c r="BB219" i="6"/>
  <c r="BC219" i="6"/>
  <c r="BD219" i="6"/>
  <c r="BE219" i="6"/>
  <c r="BF219" i="6"/>
  <c r="BG219" i="6"/>
  <c r="BH219" i="6"/>
  <c r="BI219" i="6"/>
  <c r="BJ219" i="6"/>
  <c r="BK219" i="6"/>
  <c r="AZ220" i="6"/>
  <c r="BA220" i="6"/>
  <c r="BB220" i="6"/>
  <c r="BC220" i="6"/>
  <c r="BD220" i="6"/>
  <c r="BE220" i="6"/>
  <c r="BF220" i="6"/>
  <c r="BG220" i="6"/>
  <c r="BH220" i="6"/>
  <c r="BI220" i="6"/>
  <c r="BJ220" i="6"/>
  <c r="BK220" i="6"/>
  <c r="AZ221" i="6"/>
  <c r="BA221" i="6"/>
  <c r="BB221" i="6"/>
  <c r="BC221" i="6"/>
  <c r="BD221" i="6"/>
  <c r="BE221" i="6"/>
  <c r="BF221" i="6"/>
  <c r="BG221" i="6"/>
  <c r="BH221" i="6"/>
  <c r="BI221" i="6"/>
  <c r="BJ221" i="6"/>
  <c r="BK221" i="6"/>
  <c r="AZ222" i="6"/>
  <c r="BA222" i="6"/>
  <c r="BB222" i="6"/>
  <c r="BC222" i="6"/>
  <c r="BD222" i="6"/>
  <c r="BE222" i="6"/>
  <c r="BF222" i="6"/>
  <c r="BG222" i="6"/>
  <c r="BH222" i="6"/>
  <c r="BI222" i="6"/>
  <c r="BJ222" i="6"/>
  <c r="BK222" i="6"/>
  <c r="AZ223" i="6"/>
  <c r="BA223" i="6"/>
  <c r="BB223" i="6"/>
  <c r="BC223" i="6"/>
  <c r="BD223" i="6"/>
  <c r="BE223" i="6"/>
  <c r="BF223" i="6"/>
  <c r="BG223" i="6"/>
  <c r="BH223" i="6"/>
  <c r="BI223" i="6"/>
  <c r="BJ223" i="6"/>
  <c r="BK223" i="6"/>
  <c r="AZ224" i="6"/>
  <c r="BA224" i="6"/>
  <c r="BB224" i="6"/>
  <c r="BC224" i="6"/>
  <c r="BD224" i="6"/>
  <c r="BE224" i="6"/>
  <c r="BF224" i="6"/>
  <c r="BG224" i="6"/>
  <c r="BH224" i="6"/>
  <c r="BI224" i="6"/>
  <c r="BJ224" i="6"/>
  <c r="BK224" i="6"/>
  <c r="AZ225" i="6"/>
  <c r="BA225" i="6"/>
  <c r="BB225" i="6"/>
  <c r="BC225" i="6"/>
  <c r="BD225" i="6"/>
  <c r="BE225" i="6"/>
  <c r="BF225" i="6"/>
  <c r="BG225" i="6"/>
  <c r="BH225" i="6"/>
  <c r="BI225" i="6"/>
  <c r="BJ225" i="6"/>
  <c r="BK225" i="6"/>
  <c r="AZ226" i="6"/>
  <c r="BA226" i="6"/>
  <c r="BB226" i="6"/>
  <c r="BC226" i="6"/>
  <c r="BD226" i="6"/>
  <c r="BE226" i="6"/>
  <c r="BF226" i="6"/>
  <c r="BG226" i="6"/>
  <c r="BH226" i="6"/>
  <c r="BI226" i="6"/>
  <c r="BJ226" i="6"/>
  <c r="BK226" i="6"/>
  <c r="AZ227" i="6"/>
  <c r="BA227" i="6"/>
  <c r="BB227" i="6"/>
  <c r="BC227" i="6"/>
  <c r="BD227" i="6"/>
  <c r="BE227" i="6"/>
  <c r="BF227" i="6"/>
  <c r="BG227" i="6"/>
  <c r="BH227" i="6"/>
  <c r="BI227" i="6"/>
  <c r="BJ227" i="6"/>
  <c r="BK227" i="6"/>
  <c r="AZ228" i="6"/>
  <c r="BA228" i="6"/>
  <c r="BB228" i="6"/>
  <c r="BC228" i="6"/>
  <c r="BD228" i="6"/>
  <c r="BE228" i="6"/>
  <c r="BF228" i="6"/>
  <c r="BG228" i="6"/>
  <c r="BH228" i="6"/>
  <c r="BI228" i="6"/>
  <c r="BJ228" i="6"/>
  <c r="BK228" i="6"/>
  <c r="AZ229" i="6"/>
  <c r="BA229" i="6"/>
  <c r="BB229" i="6"/>
  <c r="BC229" i="6"/>
  <c r="BD229" i="6"/>
  <c r="BE229" i="6"/>
  <c r="BF229" i="6"/>
  <c r="BG229" i="6"/>
  <c r="BH229" i="6"/>
  <c r="BI229" i="6"/>
  <c r="BJ229" i="6"/>
  <c r="BK229" i="6"/>
  <c r="AZ230" i="6"/>
  <c r="BA230" i="6"/>
  <c r="BB230" i="6"/>
  <c r="BC230" i="6"/>
  <c r="BD230" i="6"/>
  <c r="BE230" i="6"/>
  <c r="BF230" i="6"/>
  <c r="BG230" i="6"/>
  <c r="BH230" i="6"/>
  <c r="BI230" i="6"/>
  <c r="BJ230" i="6"/>
  <c r="BK230" i="6"/>
  <c r="AZ231" i="6"/>
  <c r="BA231" i="6"/>
  <c r="BB231" i="6"/>
  <c r="BC231" i="6"/>
  <c r="BD231" i="6"/>
  <c r="BE231" i="6"/>
  <c r="BF231" i="6"/>
  <c r="BG231" i="6"/>
  <c r="BH231" i="6"/>
  <c r="BI231" i="6"/>
  <c r="BJ231" i="6"/>
  <c r="BK231" i="6"/>
  <c r="AZ232" i="6"/>
  <c r="BA232" i="6"/>
  <c r="BB232" i="6"/>
  <c r="BC232" i="6"/>
  <c r="BD232" i="6"/>
  <c r="BE232" i="6"/>
  <c r="BF232" i="6"/>
  <c r="BG232" i="6"/>
  <c r="BH232" i="6"/>
  <c r="BI232" i="6"/>
  <c r="BJ232" i="6"/>
  <c r="BK232" i="6"/>
  <c r="AZ233" i="6"/>
  <c r="BA233" i="6"/>
  <c r="BB233" i="6"/>
  <c r="BC233" i="6"/>
  <c r="BD233" i="6"/>
  <c r="BE233" i="6"/>
  <c r="BF233" i="6"/>
  <c r="BG233" i="6"/>
  <c r="BH233" i="6"/>
  <c r="BI233" i="6"/>
  <c r="BJ233" i="6"/>
  <c r="BK233" i="6"/>
  <c r="AZ234" i="6"/>
  <c r="BA234" i="6"/>
  <c r="BB234" i="6"/>
  <c r="BC234" i="6"/>
  <c r="BD234" i="6"/>
  <c r="BE234" i="6"/>
  <c r="BF234" i="6"/>
  <c r="BG234" i="6"/>
  <c r="BH234" i="6"/>
  <c r="BI234" i="6"/>
  <c r="BJ234" i="6"/>
  <c r="BK234" i="6"/>
  <c r="AZ235" i="6"/>
  <c r="BA235" i="6"/>
  <c r="BB235" i="6"/>
  <c r="BC235" i="6"/>
  <c r="BD235" i="6"/>
  <c r="BE235" i="6"/>
  <c r="BF235" i="6"/>
  <c r="BG235" i="6"/>
  <c r="BH235" i="6"/>
  <c r="BI235" i="6"/>
  <c r="BJ235" i="6"/>
  <c r="BK235" i="6"/>
  <c r="AZ236" i="6"/>
  <c r="BA236" i="6"/>
  <c r="BB236" i="6"/>
  <c r="BC236" i="6"/>
  <c r="BD236" i="6"/>
  <c r="BE236" i="6"/>
  <c r="BF236" i="6"/>
  <c r="BG236" i="6"/>
  <c r="BH236" i="6"/>
  <c r="BI236" i="6"/>
  <c r="BJ236" i="6"/>
  <c r="BK236" i="6"/>
  <c r="AZ237" i="6"/>
  <c r="BA237" i="6"/>
  <c r="BB237" i="6"/>
  <c r="BC237" i="6"/>
  <c r="BD237" i="6"/>
  <c r="BE237" i="6"/>
  <c r="BF237" i="6"/>
  <c r="BG237" i="6"/>
  <c r="BH237" i="6"/>
  <c r="BI237" i="6"/>
  <c r="BJ237" i="6"/>
  <c r="BK237" i="6"/>
  <c r="AZ238" i="6"/>
  <c r="BA238" i="6"/>
  <c r="BB238" i="6"/>
  <c r="BC238" i="6"/>
  <c r="BD238" i="6"/>
  <c r="BE238" i="6"/>
  <c r="BF238" i="6"/>
  <c r="BG238" i="6"/>
  <c r="BH238" i="6"/>
  <c r="BI238" i="6"/>
  <c r="BJ238" i="6"/>
  <c r="BK238" i="6"/>
  <c r="AZ239" i="6"/>
  <c r="BA239" i="6"/>
  <c r="BB239" i="6"/>
  <c r="BC239" i="6"/>
  <c r="BD239" i="6"/>
  <c r="BE239" i="6"/>
  <c r="BF239" i="6"/>
  <c r="BG239" i="6"/>
  <c r="BH239" i="6"/>
  <c r="BI239" i="6"/>
  <c r="BJ239" i="6"/>
  <c r="BK239" i="6"/>
  <c r="AZ240" i="6"/>
  <c r="BA240" i="6"/>
  <c r="BB240" i="6"/>
  <c r="BC240" i="6"/>
  <c r="BD240" i="6"/>
  <c r="BE240" i="6"/>
  <c r="BF240" i="6"/>
  <c r="BG240" i="6"/>
  <c r="BH240" i="6"/>
  <c r="BI240" i="6"/>
  <c r="BJ240" i="6"/>
  <c r="BK240" i="6"/>
  <c r="AZ241" i="6"/>
  <c r="BA241" i="6"/>
  <c r="BB241" i="6"/>
  <c r="BC241" i="6"/>
  <c r="BD241" i="6"/>
  <c r="BE241" i="6"/>
  <c r="BF241" i="6"/>
  <c r="BG241" i="6"/>
  <c r="BH241" i="6"/>
  <c r="BI241" i="6"/>
  <c r="BJ241" i="6"/>
  <c r="BK241" i="6"/>
  <c r="AZ242" i="6"/>
  <c r="BA242" i="6"/>
  <c r="BB242" i="6"/>
  <c r="BC242" i="6"/>
  <c r="BD242" i="6"/>
  <c r="BE242" i="6"/>
  <c r="BF242" i="6"/>
  <c r="BG242" i="6"/>
  <c r="BH242" i="6"/>
  <c r="BI242" i="6"/>
  <c r="BJ242" i="6"/>
  <c r="BK242" i="6"/>
  <c r="AZ243" i="6"/>
  <c r="BA243" i="6"/>
  <c r="BB243" i="6"/>
  <c r="BC243" i="6"/>
  <c r="BD243" i="6"/>
  <c r="BE243" i="6"/>
  <c r="BF243" i="6"/>
  <c r="BG243" i="6"/>
  <c r="BH243" i="6"/>
  <c r="BI243" i="6"/>
  <c r="BJ243" i="6"/>
  <c r="BK243" i="6"/>
  <c r="AZ244" i="6"/>
  <c r="BA244" i="6"/>
  <c r="BB244" i="6"/>
  <c r="BC244" i="6"/>
  <c r="BD244" i="6"/>
  <c r="BE244" i="6"/>
  <c r="BF244" i="6"/>
  <c r="BG244" i="6"/>
  <c r="BH244" i="6"/>
  <c r="BI244" i="6"/>
  <c r="BJ244" i="6"/>
  <c r="BK244" i="6"/>
  <c r="AZ245" i="6"/>
  <c r="BA245" i="6"/>
  <c r="BB245" i="6"/>
  <c r="BC245" i="6"/>
  <c r="BD245" i="6"/>
  <c r="BE245" i="6"/>
  <c r="BF245" i="6"/>
  <c r="BG245" i="6"/>
  <c r="BH245" i="6"/>
  <c r="BI245" i="6"/>
  <c r="BJ245" i="6"/>
  <c r="BK245" i="6"/>
  <c r="AZ246" i="6"/>
  <c r="BA246" i="6"/>
  <c r="BB246" i="6"/>
  <c r="BC246" i="6"/>
  <c r="BD246" i="6"/>
  <c r="BE246" i="6"/>
  <c r="BF246" i="6"/>
  <c r="BG246" i="6"/>
  <c r="BH246" i="6"/>
  <c r="BI246" i="6"/>
  <c r="BJ246" i="6"/>
  <c r="BK246" i="6"/>
  <c r="AZ247" i="6"/>
  <c r="BA247" i="6"/>
  <c r="BB247" i="6"/>
  <c r="BC247" i="6"/>
  <c r="BD247" i="6"/>
  <c r="BE247" i="6"/>
  <c r="BF247" i="6"/>
  <c r="BG247" i="6"/>
  <c r="BH247" i="6"/>
  <c r="BI247" i="6"/>
  <c r="BJ247" i="6"/>
  <c r="BK247" i="6"/>
  <c r="AZ248" i="6"/>
  <c r="BA248" i="6"/>
  <c r="BB248" i="6"/>
  <c r="BC248" i="6"/>
  <c r="BD248" i="6"/>
  <c r="BE248" i="6"/>
  <c r="BF248" i="6"/>
  <c r="BG248" i="6"/>
  <c r="BH248" i="6"/>
  <c r="BI248" i="6"/>
  <c r="BJ248" i="6"/>
  <c r="BK248" i="6"/>
  <c r="AZ249" i="6"/>
  <c r="BA249" i="6"/>
  <c r="BB249" i="6"/>
  <c r="BC249" i="6"/>
  <c r="BD249" i="6"/>
  <c r="BE249" i="6"/>
  <c r="BF249" i="6"/>
  <c r="BG249" i="6"/>
  <c r="BH249" i="6"/>
  <c r="BI249" i="6"/>
  <c r="BJ249" i="6"/>
  <c r="BK249" i="6"/>
  <c r="AZ250" i="6"/>
  <c r="BA250" i="6"/>
  <c r="BB250" i="6"/>
  <c r="BC250" i="6"/>
  <c r="BD250" i="6"/>
  <c r="BE250" i="6"/>
  <c r="BF250" i="6"/>
  <c r="BG250" i="6"/>
  <c r="BH250" i="6"/>
  <c r="BI250" i="6"/>
  <c r="BJ250" i="6"/>
  <c r="BK250" i="6"/>
  <c r="AZ251" i="6"/>
  <c r="BA251" i="6"/>
  <c r="BB251" i="6"/>
  <c r="BC251" i="6"/>
  <c r="BD251" i="6"/>
  <c r="BE251" i="6"/>
  <c r="BF251" i="6"/>
  <c r="BG251" i="6"/>
  <c r="BH251" i="6"/>
  <c r="BI251" i="6"/>
  <c r="BJ251" i="6"/>
  <c r="BK251" i="6"/>
  <c r="AZ252" i="6"/>
  <c r="BA252" i="6"/>
  <c r="BB252" i="6"/>
  <c r="BC252" i="6"/>
  <c r="BD252" i="6"/>
  <c r="BE252" i="6"/>
  <c r="BF252" i="6"/>
  <c r="BG252" i="6"/>
  <c r="BH252" i="6"/>
  <c r="BI252" i="6"/>
  <c r="BJ252" i="6"/>
  <c r="BK252" i="6"/>
  <c r="AZ253" i="6"/>
  <c r="BA253" i="6"/>
  <c r="BB253" i="6"/>
  <c r="BC253" i="6"/>
  <c r="BD253" i="6"/>
  <c r="BE253" i="6"/>
  <c r="BF253" i="6"/>
  <c r="BG253" i="6"/>
  <c r="BH253" i="6"/>
  <c r="BI253" i="6"/>
  <c r="BJ253" i="6"/>
  <c r="BK253" i="6"/>
  <c r="AZ254" i="6"/>
  <c r="BA254" i="6"/>
  <c r="BB254" i="6"/>
  <c r="BC254" i="6"/>
  <c r="BD254" i="6"/>
  <c r="BE254" i="6"/>
  <c r="BF254" i="6"/>
  <c r="BG254" i="6"/>
  <c r="BH254" i="6"/>
  <c r="BI254" i="6"/>
  <c r="BJ254" i="6"/>
  <c r="BK254" i="6"/>
  <c r="AZ255" i="6"/>
  <c r="BA255" i="6"/>
  <c r="BB255" i="6"/>
  <c r="BC255" i="6"/>
  <c r="BD255" i="6"/>
  <c r="BE255" i="6"/>
  <c r="BF255" i="6"/>
  <c r="BG255" i="6"/>
  <c r="BH255" i="6"/>
  <c r="BI255" i="6"/>
  <c r="BJ255" i="6"/>
  <c r="BK255" i="6"/>
  <c r="AZ256" i="6"/>
  <c r="BA256" i="6"/>
  <c r="BB256" i="6"/>
  <c r="BC256" i="6"/>
  <c r="BD256" i="6"/>
  <c r="BE256" i="6"/>
  <c r="BF256" i="6"/>
  <c r="BG256" i="6"/>
  <c r="BH256" i="6"/>
  <c r="BI256" i="6"/>
  <c r="BJ256" i="6"/>
  <c r="BK256" i="6"/>
  <c r="AZ257" i="6"/>
  <c r="BA257" i="6"/>
  <c r="BB257" i="6"/>
  <c r="BC257" i="6"/>
  <c r="BD257" i="6"/>
  <c r="BE257" i="6"/>
  <c r="BF257" i="6"/>
  <c r="BG257" i="6"/>
  <c r="BH257" i="6"/>
  <c r="BI257" i="6"/>
  <c r="BJ257" i="6"/>
  <c r="BK257" i="6"/>
  <c r="AZ258" i="6"/>
  <c r="BA258" i="6"/>
  <c r="BB258" i="6"/>
  <c r="BC258" i="6"/>
  <c r="BD258" i="6"/>
  <c r="BE258" i="6"/>
  <c r="BF258" i="6"/>
  <c r="BG258" i="6"/>
  <c r="BH258" i="6"/>
  <c r="BI258" i="6"/>
  <c r="BJ258" i="6"/>
  <c r="BK258" i="6"/>
  <c r="AZ259" i="6"/>
  <c r="BA259" i="6"/>
  <c r="BB259" i="6"/>
  <c r="BC259" i="6"/>
  <c r="BD259" i="6"/>
  <c r="BE259" i="6"/>
  <c r="BF259" i="6"/>
  <c r="BG259" i="6"/>
  <c r="BH259" i="6"/>
  <c r="BI259" i="6"/>
  <c r="BJ259" i="6"/>
  <c r="BK259" i="6"/>
  <c r="AZ260" i="6"/>
  <c r="BA260" i="6"/>
  <c r="BB260" i="6"/>
  <c r="BC260" i="6"/>
  <c r="BD260" i="6"/>
  <c r="BE260" i="6"/>
  <c r="BF260" i="6"/>
  <c r="BG260" i="6"/>
  <c r="BH260" i="6"/>
  <c r="BI260" i="6"/>
  <c r="BJ260" i="6"/>
  <c r="BK260" i="6"/>
  <c r="AZ261" i="6"/>
  <c r="BA261" i="6"/>
  <c r="BB261" i="6"/>
  <c r="BC261" i="6"/>
  <c r="BD261" i="6"/>
  <c r="BE261" i="6"/>
  <c r="BF261" i="6"/>
  <c r="BG261" i="6"/>
  <c r="BH261" i="6"/>
  <c r="BI261" i="6"/>
  <c r="BJ261" i="6"/>
  <c r="BK261" i="6"/>
  <c r="AZ262" i="6"/>
  <c r="BA262" i="6"/>
  <c r="BB262" i="6"/>
  <c r="BC262" i="6"/>
  <c r="BD262" i="6"/>
  <c r="BE262" i="6"/>
  <c r="BF262" i="6"/>
  <c r="BG262" i="6"/>
  <c r="BH262" i="6"/>
  <c r="BI262" i="6"/>
  <c r="BJ262" i="6"/>
  <c r="BK262" i="6"/>
  <c r="AZ263" i="6"/>
  <c r="BA263" i="6"/>
  <c r="BB263" i="6"/>
  <c r="BC263" i="6"/>
  <c r="BD263" i="6"/>
  <c r="BE263" i="6"/>
  <c r="BF263" i="6"/>
  <c r="BG263" i="6"/>
  <c r="BH263" i="6"/>
  <c r="BI263" i="6"/>
  <c r="BJ263" i="6"/>
  <c r="BK263" i="6"/>
  <c r="AZ264" i="6"/>
  <c r="BA264" i="6"/>
  <c r="BB264" i="6"/>
  <c r="BC264" i="6"/>
  <c r="BD264" i="6"/>
  <c r="BE264" i="6"/>
  <c r="BF264" i="6"/>
  <c r="BG264" i="6"/>
  <c r="BH264" i="6"/>
  <c r="BI264" i="6"/>
  <c r="BJ264" i="6"/>
  <c r="BK264" i="6"/>
  <c r="AZ265" i="6"/>
  <c r="BA265" i="6"/>
  <c r="BB265" i="6"/>
  <c r="BC265" i="6"/>
  <c r="BD265" i="6"/>
  <c r="BE265" i="6"/>
  <c r="BF265" i="6"/>
  <c r="BG265" i="6"/>
  <c r="BH265" i="6"/>
  <c r="BI265" i="6"/>
  <c r="BJ265" i="6"/>
  <c r="BK265" i="6"/>
  <c r="AZ266" i="6"/>
  <c r="BA266" i="6"/>
  <c r="BB266" i="6"/>
  <c r="BC266" i="6"/>
  <c r="BD266" i="6"/>
  <c r="BE266" i="6"/>
  <c r="BF266" i="6"/>
  <c r="BG266" i="6"/>
  <c r="BH266" i="6"/>
  <c r="BI266" i="6"/>
  <c r="BJ266" i="6"/>
  <c r="BK266" i="6"/>
  <c r="AZ267" i="6"/>
  <c r="BA267" i="6"/>
  <c r="BB267" i="6"/>
  <c r="BC267" i="6"/>
  <c r="BD267" i="6"/>
  <c r="BE267" i="6"/>
  <c r="BF267" i="6"/>
  <c r="BG267" i="6"/>
  <c r="BH267" i="6"/>
  <c r="BI267" i="6"/>
  <c r="BJ267" i="6"/>
  <c r="BK267" i="6"/>
  <c r="AZ268" i="6"/>
  <c r="BA268" i="6"/>
  <c r="BB268" i="6"/>
  <c r="BC268" i="6"/>
  <c r="BD268" i="6"/>
  <c r="BE268" i="6"/>
  <c r="BF268" i="6"/>
  <c r="BG268" i="6"/>
  <c r="BH268" i="6"/>
  <c r="BI268" i="6"/>
  <c r="BJ268" i="6"/>
  <c r="BK268" i="6"/>
  <c r="AZ269" i="6"/>
  <c r="BA269" i="6"/>
  <c r="BB269" i="6"/>
  <c r="BC269" i="6"/>
  <c r="BD269" i="6"/>
  <c r="BE269" i="6"/>
  <c r="BF269" i="6"/>
  <c r="BG269" i="6"/>
  <c r="BH269" i="6"/>
  <c r="BI269" i="6"/>
  <c r="BJ269" i="6"/>
  <c r="BK269" i="6"/>
  <c r="AZ270" i="6"/>
  <c r="BA270" i="6"/>
  <c r="BB270" i="6"/>
  <c r="BC270" i="6"/>
  <c r="BD270" i="6"/>
  <c r="BE270" i="6"/>
  <c r="BF270" i="6"/>
  <c r="BG270" i="6"/>
  <c r="BH270" i="6"/>
  <c r="BI270" i="6"/>
  <c r="BJ270" i="6"/>
  <c r="BK270" i="6"/>
  <c r="AZ271" i="6"/>
  <c r="BA271" i="6"/>
  <c r="BB271" i="6"/>
  <c r="BC271" i="6"/>
  <c r="BD271" i="6"/>
  <c r="BE271" i="6"/>
  <c r="BF271" i="6"/>
  <c r="BG271" i="6"/>
  <c r="BH271" i="6"/>
  <c r="BI271" i="6"/>
  <c r="BJ271" i="6"/>
  <c r="BK271" i="6"/>
  <c r="AZ272" i="6"/>
  <c r="BA272" i="6"/>
  <c r="BB272" i="6"/>
  <c r="BC272" i="6"/>
  <c r="BD272" i="6"/>
  <c r="BE272" i="6"/>
  <c r="BF272" i="6"/>
  <c r="BG272" i="6"/>
  <c r="BH272" i="6"/>
  <c r="BI272" i="6"/>
  <c r="BJ272" i="6"/>
  <c r="BK272" i="6"/>
  <c r="AZ273" i="6"/>
  <c r="BA273" i="6"/>
  <c r="BB273" i="6"/>
  <c r="BC273" i="6"/>
  <c r="BD273" i="6"/>
  <c r="BE273" i="6"/>
  <c r="BF273" i="6"/>
  <c r="BG273" i="6"/>
  <c r="BH273" i="6"/>
  <c r="BI273" i="6"/>
  <c r="BJ273" i="6"/>
  <c r="BK273" i="6"/>
  <c r="AZ274" i="6"/>
  <c r="BA274" i="6"/>
  <c r="BB274" i="6"/>
  <c r="BC274" i="6"/>
  <c r="BD274" i="6"/>
  <c r="BE274" i="6"/>
  <c r="BF274" i="6"/>
  <c r="BG274" i="6"/>
  <c r="BH274" i="6"/>
  <c r="BI274" i="6"/>
  <c r="BJ274" i="6"/>
  <c r="BK274" i="6"/>
  <c r="AZ275" i="6"/>
  <c r="BA275" i="6"/>
  <c r="BB275" i="6"/>
  <c r="BC275" i="6"/>
  <c r="BD275" i="6"/>
  <c r="BE275" i="6"/>
  <c r="BF275" i="6"/>
  <c r="BG275" i="6"/>
  <c r="BH275" i="6"/>
  <c r="BI275" i="6"/>
  <c r="BJ275" i="6"/>
  <c r="BK275" i="6"/>
  <c r="AZ276" i="6"/>
  <c r="BA276" i="6"/>
  <c r="BB276" i="6"/>
  <c r="BC276" i="6"/>
  <c r="BD276" i="6"/>
  <c r="BE276" i="6"/>
  <c r="BF276" i="6"/>
  <c r="BG276" i="6"/>
  <c r="BH276" i="6"/>
  <c r="BI276" i="6"/>
  <c r="BJ276" i="6"/>
  <c r="BK276" i="6"/>
  <c r="AZ277" i="6"/>
  <c r="BA277" i="6"/>
  <c r="BB277" i="6"/>
  <c r="BC277" i="6"/>
  <c r="BD277" i="6"/>
  <c r="BE277" i="6"/>
  <c r="BF277" i="6"/>
  <c r="BG277" i="6"/>
  <c r="BH277" i="6"/>
  <c r="BI277" i="6"/>
  <c r="BJ277" i="6"/>
  <c r="BK277" i="6"/>
  <c r="BK217" i="6"/>
  <c r="BJ217" i="6"/>
  <c r="BI217" i="6"/>
  <c r="BH217" i="6"/>
  <c r="BG217" i="6"/>
  <c r="BF217" i="6"/>
  <c r="BE217" i="6"/>
  <c r="BD217" i="6"/>
  <c r="BC217" i="6"/>
  <c r="BB217" i="6"/>
  <c r="AY278" i="6" l="1"/>
  <c r="CL278" i="6"/>
  <c r="BL278" i="6"/>
  <c r="BY278" i="6"/>
  <c r="BX278" i="6"/>
  <c r="AH409" i="6" s="1"/>
  <c r="AI409" i="6" s="1"/>
  <c r="CZ278" i="6"/>
  <c r="AH412" i="6" s="1"/>
  <c r="CK278" i="6"/>
  <c r="AH410" i="6" s="1"/>
  <c r="AI410" i="6" s="1"/>
  <c r="BK278" i="6"/>
  <c r="AH408" i="6" s="1"/>
  <c r="CX278" i="6"/>
  <c r="AH411" i="6" s="1"/>
  <c r="AI411" i="6" s="1"/>
  <c r="AX221" i="6"/>
  <c r="AX220" i="6"/>
  <c r="AX219" i="6"/>
  <c r="AX218" i="6"/>
  <c r="AX217" i="6"/>
  <c r="AI218" i="6"/>
  <c r="AI219" i="6"/>
  <c r="AI221" i="6"/>
  <c r="AI222" i="6"/>
  <c r="AI223" i="6"/>
  <c r="AI224" i="6"/>
  <c r="AI225" i="6"/>
  <c r="AI226" i="6"/>
  <c r="AI227" i="6"/>
  <c r="AI228" i="6"/>
  <c r="AI229" i="6"/>
  <c r="AI230" i="6"/>
  <c r="AI231" i="6"/>
  <c r="AI232" i="6"/>
  <c r="AI233" i="6"/>
  <c r="AI234" i="6"/>
  <c r="AI235" i="6"/>
  <c r="AI236" i="6"/>
  <c r="AI237" i="6"/>
  <c r="AI238" i="6"/>
  <c r="AI239" i="6"/>
  <c r="AI240" i="6"/>
  <c r="AI241" i="6"/>
  <c r="AI242" i="6"/>
  <c r="AI243" i="6"/>
  <c r="AI244" i="6"/>
  <c r="AI245" i="6"/>
  <c r="AI246" i="6"/>
  <c r="AI247" i="6"/>
  <c r="AI248" i="6"/>
  <c r="AI249" i="6"/>
  <c r="AI250" i="6"/>
  <c r="AI251" i="6"/>
  <c r="AI252" i="6"/>
  <c r="AI253" i="6"/>
  <c r="AI254" i="6"/>
  <c r="AI255" i="6"/>
  <c r="AI256" i="6"/>
  <c r="AI257" i="6"/>
  <c r="AI258" i="6"/>
  <c r="AI259" i="6"/>
  <c r="AI260" i="6"/>
  <c r="AI261" i="6"/>
  <c r="AI262" i="6"/>
  <c r="AI263" i="6"/>
  <c r="AI264" i="6"/>
  <c r="AI265" i="6"/>
  <c r="AI266" i="6"/>
  <c r="AI267" i="6"/>
  <c r="AI268" i="6"/>
  <c r="AI269" i="6"/>
  <c r="AI270" i="6"/>
  <c r="AI271" i="6"/>
  <c r="AI272" i="6"/>
  <c r="AI273" i="6"/>
  <c r="AI274" i="6"/>
  <c r="AI275" i="6"/>
  <c r="AI276" i="6"/>
  <c r="AI27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17" i="6"/>
  <c r="B421" i="6" l="1"/>
  <c r="AI412" i="6"/>
  <c r="AI408" i="6"/>
  <c r="AX228" i="6"/>
  <c r="AH407" i="6" s="1"/>
  <c r="AI407" i="6" s="1"/>
  <c r="B422" i="6"/>
  <c r="AI278" i="6"/>
  <c r="AH406" i="6" s="1"/>
  <c r="AH278" i="6"/>
  <c r="B419" i="6" s="1"/>
  <c r="AX169" i="6"/>
  <c r="BC167" i="6"/>
  <c r="AW168" i="6"/>
  <c r="AY168" i="6" s="1"/>
  <c r="AX168" i="6"/>
  <c r="AW169" i="6"/>
  <c r="AW171" i="6"/>
  <c r="AY171" i="6" s="1"/>
  <c r="AX171" i="6"/>
  <c r="AW172" i="6"/>
  <c r="AX172" i="6"/>
  <c r="AW175" i="6"/>
  <c r="AY175" i="6" s="1"/>
  <c r="AX175" i="6"/>
  <c r="AW177" i="6"/>
  <c r="AX177" i="6"/>
  <c r="AW178" i="6"/>
  <c r="AX178" i="6"/>
  <c r="AX167" i="6"/>
  <c r="AW167" i="6"/>
  <c r="AU170" i="6"/>
  <c r="AU169" i="6"/>
  <c r="AU168" i="6"/>
  <c r="AU167" i="6"/>
  <c r="BB42" i="11"/>
  <c r="BA42" i="11"/>
  <c r="AZ42" i="11"/>
  <c r="AY42" i="11"/>
  <c r="AX42" i="11"/>
  <c r="AW42" i="11"/>
  <c r="AV42" i="11"/>
  <c r="AU42" i="11"/>
  <c r="AT42" i="11"/>
  <c r="AS42" i="11"/>
  <c r="AI121" i="6"/>
  <c r="B146" i="6" s="1"/>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19" i="6"/>
  <c r="AH44" i="6"/>
  <c r="AJ44" i="6" s="1"/>
  <c r="AI44" i="6"/>
  <c r="AH45" i="6"/>
  <c r="AI45" i="6"/>
  <c r="AH46" i="6"/>
  <c r="AI46" i="6"/>
  <c r="AH47" i="6"/>
  <c r="AI47" i="6"/>
  <c r="AH48" i="6"/>
  <c r="AJ48" i="6" s="1"/>
  <c r="AI48" i="6"/>
  <c r="AH49" i="6"/>
  <c r="AI49" i="6"/>
  <c r="AH50" i="6"/>
  <c r="AI50" i="6"/>
  <c r="AH51" i="6"/>
  <c r="AI51" i="6"/>
  <c r="AH52" i="6"/>
  <c r="AI52" i="6"/>
  <c r="AH53" i="6"/>
  <c r="AI53" i="6"/>
  <c r="AH54" i="6"/>
  <c r="AI54" i="6"/>
  <c r="AH55" i="6"/>
  <c r="AI55" i="6"/>
  <c r="AH56" i="6"/>
  <c r="AI56" i="6"/>
  <c r="AH57" i="6"/>
  <c r="AI57" i="6"/>
  <c r="AH58" i="6"/>
  <c r="AI58" i="6"/>
  <c r="AH59" i="6"/>
  <c r="AI59" i="6"/>
  <c r="AH60" i="6"/>
  <c r="AI60" i="6"/>
  <c r="AH61" i="6"/>
  <c r="AI61" i="6"/>
  <c r="AH62" i="6"/>
  <c r="AI62" i="6"/>
  <c r="AH63" i="6"/>
  <c r="AI63" i="6"/>
  <c r="AH64" i="6"/>
  <c r="AI64" i="6"/>
  <c r="AH65" i="6"/>
  <c r="AI65" i="6"/>
  <c r="AH66" i="6"/>
  <c r="AI66" i="6"/>
  <c r="AH67" i="6"/>
  <c r="AI67" i="6"/>
  <c r="AH68" i="6"/>
  <c r="AI68" i="6"/>
  <c r="AH69" i="6"/>
  <c r="AI69" i="6"/>
  <c r="AH70" i="6"/>
  <c r="AI70" i="6"/>
  <c r="AH71" i="6"/>
  <c r="AI71" i="6"/>
  <c r="AH72" i="6"/>
  <c r="AI72" i="6"/>
  <c r="AH73" i="6"/>
  <c r="AI73" i="6"/>
  <c r="AH74" i="6"/>
  <c r="AI74" i="6"/>
  <c r="AH75" i="6"/>
  <c r="AI75" i="6"/>
  <c r="AH76" i="6"/>
  <c r="AI76" i="6"/>
  <c r="AH77" i="6"/>
  <c r="AI77" i="6"/>
  <c r="AH78" i="6"/>
  <c r="AI78" i="6"/>
  <c r="AH79" i="6"/>
  <c r="AI79" i="6"/>
  <c r="AH80" i="6"/>
  <c r="AI80" i="6"/>
  <c r="AH81" i="6"/>
  <c r="AI81" i="6"/>
  <c r="AH82" i="6"/>
  <c r="AI82" i="6"/>
  <c r="AH83" i="6"/>
  <c r="AI83" i="6"/>
  <c r="AH84" i="6"/>
  <c r="AI84" i="6"/>
  <c r="AH85" i="6"/>
  <c r="AI85" i="6"/>
  <c r="AH86" i="6"/>
  <c r="AI86" i="6"/>
  <c r="AH87" i="6"/>
  <c r="AI87" i="6"/>
  <c r="AH88" i="6"/>
  <c r="AI88" i="6"/>
  <c r="AH89" i="6"/>
  <c r="AI89" i="6"/>
  <c r="AH90" i="6"/>
  <c r="AI90" i="6"/>
  <c r="AH91" i="6"/>
  <c r="AI91" i="6"/>
  <c r="AH92" i="6"/>
  <c r="AI92" i="6"/>
  <c r="AH93" i="6"/>
  <c r="AI93" i="6"/>
  <c r="AH94" i="6"/>
  <c r="AI94" i="6"/>
  <c r="AH95" i="6"/>
  <c r="AI95" i="6"/>
  <c r="AH96" i="6"/>
  <c r="AI96" i="6"/>
  <c r="AH97" i="6"/>
  <c r="AI97" i="6"/>
  <c r="AH98" i="6"/>
  <c r="AI98" i="6"/>
  <c r="AH99" i="6"/>
  <c r="AI99" i="6"/>
  <c r="AH100" i="6"/>
  <c r="AI100" i="6"/>
  <c r="AH101" i="6"/>
  <c r="AI101" i="6"/>
  <c r="AH102" i="6"/>
  <c r="AI102" i="6"/>
  <c r="AH43" i="6"/>
  <c r="AI43" i="6"/>
  <c r="AI406" i="6" l="1"/>
  <c r="B420" i="6" s="1"/>
  <c r="AJ45" i="6"/>
  <c r="AJ100" i="6"/>
  <c r="AJ92" i="6"/>
  <c r="AJ84" i="6"/>
  <c r="AJ72" i="6"/>
  <c r="AJ64" i="6"/>
  <c r="AJ102" i="6"/>
  <c r="AJ98" i="6"/>
  <c r="AJ94" i="6"/>
  <c r="AJ90" i="6"/>
  <c r="AJ86" i="6"/>
  <c r="AJ82" i="6"/>
  <c r="AJ78" i="6"/>
  <c r="AJ74" i="6"/>
  <c r="AJ70" i="6"/>
  <c r="AJ66" i="6"/>
  <c r="AJ58" i="6"/>
  <c r="AJ50" i="6"/>
  <c r="AJ47" i="6"/>
  <c r="AH143" i="6"/>
  <c r="B150" i="6" s="1"/>
  <c r="AJ96" i="6"/>
  <c r="AJ88" i="6"/>
  <c r="AJ80" i="6"/>
  <c r="AJ76" i="6"/>
  <c r="AJ68" i="6"/>
  <c r="AJ60" i="6"/>
  <c r="AJ56" i="6"/>
  <c r="AJ52" i="6"/>
  <c r="AY177" i="6"/>
  <c r="AY169" i="6"/>
  <c r="AJ43" i="6"/>
  <c r="AJ99" i="6"/>
  <c r="AJ95" i="6"/>
  <c r="AJ91" i="6"/>
  <c r="AJ87" i="6"/>
  <c r="AJ83" i="6"/>
  <c r="AJ79" i="6"/>
  <c r="AJ75" i="6"/>
  <c r="AJ71" i="6"/>
  <c r="AY178" i="6"/>
  <c r="AY172" i="6"/>
  <c r="AU171" i="6"/>
  <c r="B185" i="6" s="1"/>
  <c r="AJ101" i="6"/>
  <c r="AJ89" i="6"/>
  <c r="AJ81" i="6"/>
  <c r="AJ69" i="6"/>
  <c r="AJ57" i="6"/>
  <c r="AJ97" i="6"/>
  <c r="AJ93" i="6"/>
  <c r="AJ85" i="6"/>
  <c r="AJ77" i="6"/>
  <c r="AJ73" i="6"/>
  <c r="AJ65" i="6"/>
  <c r="AJ61" i="6"/>
  <c r="AJ53" i="6"/>
  <c r="AJ49" i="6"/>
  <c r="AJ46" i="6"/>
  <c r="AY167" i="6"/>
  <c r="AX179" i="6"/>
  <c r="AW179" i="6"/>
  <c r="B183" i="6" s="1"/>
  <c r="AJ62" i="6"/>
  <c r="AJ54" i="6"/>
  <c r="AJ67" i="6"/>
  <c r="AJ63" i="6"/>
  <c r="AJ59" i="6"/>
  <c r="AJ55" i="6"/>
  <c r="AJ51" i="6"/>
  <c r="AI42" i="6"/>
  <c r="AI103" i="6" s="1"/>
  <c r="AH42" i="6"/>
  <c r="AH103" i="6" s="1"/>
  <c r="B108" i="6" s="1"/>
  <c r="S981" i="6"/>
  <c r="W981" i="6"/>
  <c r="AA981" i="6"/>
  <c r="O981" i="6"/>
  <c r="S951" i="6"/>
  <c r="W951" i="6"/>
  <c r="AA951" i="6"/>
  <c r="O951" i="6"/>
  <c r="S923" i="6"/>
  <c r="W923" i="6"/>
  <c r="AA923" i="6"/>
  <c r="O923" i="6"/>
  <c r="P882" i="6"/>
  <c r="Q882" i="6"/>
  <c r="R882" i="6"/>
  <c r="S882" i="6"/>
  <c r="AG906" i="6" s="1"/>
  <c r="T882" i="6"/>
  <c r="U882" i="6"/>
  <c r="V882" i="6"/>
  <c r="W882" i="6"/>
  <c r="X882" i="6"/>
  <c r="Y882" i="6"/>
  <c r="Z882" i="6"/>
  <c r="AA882" i="6"/>
  <c r="AB882" i="6"/>
  <c r="AC882" i="6"/>
  <c r="AD882" i="6"/>
  <c r="O882" i="6"/>
  <c r="S802" i="6"/>
  <c r="W802" i="6"/>
  <c r="AA802" i="6"/>
  <c r="O802" i="6"/>
  <c r="S768" i="6"/>
  <c r="W768" i="6"/>
  <c r="AA768" i="6"/>
  <c r="O768" i="6"/>
  <c r="S751" i="6"/>
  <c r="W751" i="6"/>
  <c r="AA751" i="6"/>
  <c r="O751" i="6"/>
  <c r="AA720" i="6"/>
  <c r="S720" i="6"/>
  <c r="W720" i="6"/>
  <c r="O720" i="6"/>
  <c r="S686" i="6"/>
  <c r="W686" i="6"/>
  <c r="AA686" i="6"/>
  <c r="O686" i="6"/>
  <c r="O662" i="6"/>
  <c r="S662" i="6"/>
  <c r="W662" i="6"/>
  <c r="AA662" i="6"/>
  <c r="O632" i="6"/>
  <c r="S632" i="6"/>
  <c r="W632" i="6"/>
  <c r="AA632" i="6"/>
  <c r="Y547" i="6"/>
  <c r="AH520" i="6" s="1"/>
  <c r="B555" i="6" s="1"/>
  <c r="P414" i="6"/>
  <c r="Q414" i="6"/>
  <c r="R414" i="6"/>
  <c r="S414" i="6"/>
  <c r="T414" i="6"/>
  <c r="U414" i="6"/>
  <c r="V414" i="6"/>
  <c r="W414" i="6"/>
  <c r="X414" i="6"/>
  <c r="Y414" i="6"/>
  <c r="Z414" i="6"/>
  <c r="AA414" i="6"/>
  <c r="AB414" i="6"/>
  <c r="AC414" i="6"/>
  <c r="AD414" i="6"/>
  <c r="O414" i="6"/>
  <c r="O346" i="6"/>
  <c r="P346" i="6"/>
  <c r="Q346" i="6"/>
  <c r="R346" i="6"/>
  <c r="S346" i="6"/>
  <c r="T346" i="6"/>
  <c r="U346" i="6"/>
  <c r="V346" i="6"/>
  <c r="W346" i="6"/>
  <c r="X346" i="6"/>
  <c r="Y346" i="6"/>
  <c r="Z346" i="6"/>
  <c r="AA346" i="6"/>
  <c r="AB346" i="6"/>
  <c r="AC346" i="6"/>
  <c r="AD346" i="6"/>
  <c r="K278" i="6"/>
  <c r="L278" i="6"/>
  <c r="M278" i="6"/>
  <c r="N278" i="6"/>
  <c r="O278" i="6"/>
  <c r="P278" i="6"/>
  <c r="Q278" i="6"/>
  <c r="R278" i="6"/>
  <c r="S278" i="6"/>
  <c r="T278" i="6"/>
  <c r="U278" i="6"/>
  <c r="V278" i="6"/>
  <c r="W278" i="6"/>
  <c r="X278" i="6"/>
  <c r="Y278" i="6"/>
  <c r="Z278" i="6"/>
  <c r="AA278" i="6"/>
  <c r="AB278" i="6"/>
  <c r="AC278" i="6"/>
  <c r="AD278" i="6"/>
  <c r="Y143" i="6"/>
  <c r="S103" i="6"/>
  <c r="Y103" i="6"/>
  <c r="S204" i="11"/>
  <c r="D823" i="6"/>
  <c r="AG823" i="6" s="1"/>
  <c r="D824" i="6"/>
  <c r="AG824" i="6" s="1"/>
  <c r="D825" i="6"/>
  <c r="AG825" i="6" s="1"/>
  <c r="D826" i="6"/>
  <c r="AG826" i="6" s="1"/>
  <c r="D827" i="6"/>
  <c r="AG827" i="6" s="1"/>
  <c r="D828" i="6"/>
  <c r="AG828" i="6" s="1"/>
  <c r="D829" i="6"/>
  <c r="AG829" i="6" s="1"/>
  <c r="D830" i="6"/>
  <c r="AG830" i="6" s="1"/>
  <c r="D831" i="6"/>
  <c r="AG831" i="6" s="1"/>
  <c r="D832" i="6"/>
  <c r="AG832" i="6" s="1"/>
  <c r="D833" i="6"/>
  <c r="AG833" i="6" s="1"/>
  <c r="D834" i="6"/>
  <c r="AG834" i="6" s="1"/>
  <c r="D835" i="6"/>
  <c r="AG835" i="6" s="1"/>
  <c r="D836" i="6"/>
  <c r="AG836" i="6" s="1"/>
  <c r="D837" i="6"/>
  <c r="AG837" i="6" s="1"/>
  <c r="D838" i="6"/>
  <c r="AG838" i="6" s="1"/>
  <c r="D839" i="6"/>
  <c r="AG839" i="6" s="1"/>
  <c r="D840" i="6"/>
  <c r="AG840" i="6" s="1"/>
  <c r="D841" i="6"/>
  <c r="AG841" i="6" s="1"/>
  <c r="D842" i="6"/>
  <c r="AG842" i="6" s="1"/>
  <c r="D843" i="6"/>
  <c r="AG843" i="6" s="1"/>
  <c r="D844" i="6"/>
  <c r="AG844" i="6" s="1"/>
  <c r="D845" i="6"/>
  <c r="AG845" i="6" s="1"/>
  <c r="D846" i="6"/>
  <c r="AG846" i="6" s="1"/>
  <c r="D847" i="6"/>
  <c r="AG847" i="6" s="1"/>
  <c r="D848" i="6"/>
  <c r="AG848" i="6" s="1"/>
  <c r="D849" i="6"/>
  <c r="AG849" i="6" s="1"/>
  <c r="D850" i="6"/>
  <c r="AG850" i="6" s="1"/>
  <c r="D851" i="6"/>
  <c r="AG851" i="6" s="1"/>
  <c r="D852" i="6"/>
  <c r="AG852" i="6" s="1"/>
  <c r="D853" i="6"/>
  <c r="AG853" i="6" s="1"/>
  <c r="D854" i="6"/>
  <c r="AG854" i="6" s="1"/>
  <c r="D855" i="6"/>
  <c r="AG855" i="6" s="1"/>
  <c r="D856" i="6"/>
  <c r="AG856" i="6" s="1"/>
  <c r="D857" i="6"/>
  <c r="AG857" i="6" s="1"/>
  <c r="D858" i="6"/>
  <c r="AG858" i="6" s="1"/>
  <c r="D859" i="6"/>
  <c r="AG859" i="6" s="1"/>
  <c r="D860" i="6"/>
  <c r="AG860" i="6" s="1"/>
  <c r="D861" i="6"/>
  <c r="AG861" i="6" s="1"/>
  <c r="D862" i="6"/>
  <c r="AG862" i="6" s="1"/>
  <c r="D863" i="6"/>
  <c r="AG863" i="6" s="1"/>
  <c r="D864" i="6"/>
  <c r="AG864" i="6" s="1"/>
  <c r="D865" i="6"/>
  <c r="AG865" i="6" s="1"/>
  <c r="D866" i="6"/>
  <c r="AG866" i="6" s="1"/>
  <c r="D867" i="6"/>
  <c r="AG867" i="6" s="1"/>
  <c r="D868" i="6"/>
  <c r="AG868" i="6" s="1"/>
  <c r="D869" i="6"/>
  <c r="AG869" i="6" s="1"/>
  <c r="D870" i="6"/>
  <c r="AG870" i="6" s="1"/>
  <c r="D871" i="6"/>
  <c r="AG871" i="6" s="1"/>
  <c r="D872" i="6"/>
  <c r="AG872" i="6" s="1"/>
  <c r="D873" i="6"/>
  <c r="AG873" i="6" s="1"/>
  <c r="D874" i="6"/>
  <c r="AG874" i="6" s="1"/>
  <c r="D875" i="6"/>
  <c r="AG875" i="6" s="1"/>
  <c r="D876" i="6"/>
  <c r="AG876" i="6" s="1"/>
  <c r="D877" i="6"/>
  <c r="AG877" i="6" s="1"/>
  <c r="D878" i="6"/>
  <c r="AG878" i="6" s="1"/>
  <c r="D879" i="6"/>
  <c r="AG879" i="6" s="1"/>
  <c r="D880" i="6"/>
  <c r="AG880" i="6" s="1"/>
  <c r="D881" i="6"/>
  <c r="AG881" i="6" s="1"/>
  <c r="D573" i="6"/>
  <c r="AG573" i="6" s="1"/>
  <c r="D574" i="6"/>
  <c r="AG574" i="6" s="1"/>
  <c r="D575" i="6"/>
  <c r="AG575" i="6" s="1"/>
  <c r="D576" i="6"/>
  <c r="AG576" i="6" s="1"/>
  <c r="D577" i="6"/>
  <c r="AG577" i="6" s="1"/>
  <c r="D578" i="6"/>
  <c r="AG578" i="6" s="1"/>
  <c r="D579" i="6"/>
  <c r="AG579" i="6" s="1"/>
  <c r="D580" i="6"/>
  <c r="AG580" i="6" s="1"/>
  <c r="D581" i="6"/>
  <c r="AG581" i="6" s="1"/>
  <c r="D582" i="6"/>
  <c r="AG582" i="6" s="1"/>
  <c r="D583" i="6"/>
  <c r="AG583" i="6" s="1"/>
  <c r="D584" i="6"/>
  <c r="AG584" i="6" s="1"/>
  <c r="D585" i="6"/>
  <c r="AG585" i="6" s="1"/>
  <c r="D586" i="6"/>
  <c r="AG586" i="6" s="1"/>
  <c r="D587" i="6"/>
  <c r="AG587" i="6" s="1"/>
  <c r="D588" i="6"/>
  <c r="AG588" i="6" s="1"/>
  <c r="D589" i="6"/>
  <c r="AG589" i="6" s="1"/>
  <c r="D590" i="6"/>
  <c r="AG590" i="6" s="1"/>
  <c r="D591" i="6"/>
  <c r="AG591" i="6" s="1"/>
  <c r="D592" i="6"/>
  <c r="AG592" i="6" s="1"/>
  <c r="D593" i="6"/>
  <c r="AG593" i="6" s="1"/>
  <c r="D594" i="6"/>
  <c r="AG594" i="6" s="1"/>
  <c r="D595" i="6"/>
  <c r="AG595" i="6" s="1"/>
  <c r="D596" i="6"/>
  <c r="AG596" i="6" s="1"/>
  <c r="D597" i="6"/>
  <c r="AG597" i="6" s="1"/>
  <c r="D598" i="6"/>
  <c r="AG598" i="6" s="1"/>
  <c r="D599" i="6"/>
  <c r="AG599" i="6" s="1"/>
  <c r="D600" i="6"/>
  <c r="AG600" i="6" s="1"/>
  <c r="D601" i="6"/>
  <c r="AG601" i="6" s="1"/>
  <c r="D602" i="6"/>
  <c r="AG602" i="6" s="1"/>
  <c r="D603" i="6"/>
  <c r="AG603" i="6" s="1"/>
  <c r="D604" i="6"/>
  <c r="AG604" i="6" s="1"/>
  <c r="D605" i="6"/>
  <c r="AG605" i="6" s="1"/>
  <c r="D606" i="6"/>
  <c r="AG606" i="6" s="1"/>
  <c r="D607" i="6"/>
  <c r="AG607" i="6" s="1"/>
  <c r="D608" i="6"/>
  <c r="AG608" i="6" s="1"/>
  <c r="D609" i="6"/>
  <c r="AG609" i="6" s="1"/>
  <c r="D610" i="6"/>
  <c r="AG610" i="6" s="1"/>
  <c r="D611" i="6"/>
  <c r="AG611" i="6" s="1"/>
  <c r="D612" i="6"/>
  <c r="AG612" i="6" s="1"/>
  <c r="D613" i="6"/>
  <c r="AG613" i="6" s="1"/>
  <c r="D614" i="6"/>
  <c r="AG614" i="6" s="1"/>
  <c r="D615" i="6"/>
  <c r="AG615" i="6" s="1"/>
  <c r="D616" i="6"/>
  <c r="AG616" i="6" s="1"/>
  <c r="D617" i="6"/>
  <c r="AG617" i="6" s="1"/>
  <c r="D618" i="6"/>
  <c r="AG618" i="6" s="1"/>
  <c r="D619" i="6"/>
  <c r="AG619" i="6" s="1"/>
  <c r="D620" i="6"/>
  <c r="AG620" i="6" s="1"/>
  <c r="D621" i="6"/>
  <c r="AG621" i="6" s="1"/>
  <c r="D622" i="6"/>
  <c r="AG622" i="6" s="1"/>
  <c r="D623" i="6"/>
  <c r="AG623" i="6" s="1"/>
  <c r="D624" i="6"/>
  <c r="AG624" i="6" s="1"/>
  <c r="D625" i="6"/>
  <c r="AG625" i="6" s="1"/>
  <c r="D626" i="6"/>
  <c r="AG626" i="6" s="1"/>
  <c r="D627" i="6"/>
  <c r="AG627" i="6" s="1"/>
  <c r="D628" i="6"/>
  <c r="AG628" i="6" s="1"/>
  <c r="D629" i="6"/>
  <c r="AG629" i="6" s="1"/>
  <c r="D630" i="6"/>
  <c r="AG630" i="6" s="1"/>
  <c r="D631" i="6"/>
  <c r="AG631" i="6" s="1"/>
  <c r="D572" i="6"/>
  <c r="AG572" i="6" s="1"/>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354"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286"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44" i="6"/>
  <c r="AG44" i="6" s="1"/>
  <c r="D45" i="6"/>
  <c r="AG45" i="6" s="1"/>
  <c r="D46" i="6"/>
  <c r="AG46" i="6" s="1"/>
  <c r="D47" i="6"/>
  <c r="AG47" i="6" s="1"/>
  <c r="D48" i="6"/>
  <c r="AG48" i="6" s="1"/>
  <c r="D49" i="6"/>
  <c r="AG49" i="6" s="1"/>
  <c r="D50" i="6"/>
  <c r="AG50" i="6" s="1"/>
  <c r="D51" i="6"/>
  <c r="AG51" i="6" s="1"/>
  <c r="D52" i="6"/>
  <c r="AG52" i="6" s="1"/>
  <c r="D53" i="6"/>
  <c r="AG53" i="6" s="1"/>
  <c r="D54" i="6"/>
  <c r="AG54" i="6" s="1"/>
  <c r="D55" i="6"/>
  <c r="AG55" i="6" s="1"/>
  <c r="D56" i="6"/>
  <c r="AG56" i="6" s="1"/>
  <c r="D57" i="6"/>
  <c r="AG57" i="6" s="1"/>
  <c r="D58" i="6"/>
  <c r="AG58" i="6" s="1"/>
  <c r="D59" i="6"/>
  <c r="AG59" i="6" s="1"/>
  <c r="D60" i="6"/>
  <c r="AG60" i="6" s="1"/>
  <c r="D61" i="6"/>
  <c r="AG61" i="6" s="1"/>
  <c r="D62" i="6"/>
  <c r="AG62" i="6" s="1"/>
  <c r="D63" i="6"/>
  <c r="AG63" i="6" s="1"/>
  <c r="D64" i="6"/>
  <c r="AG64" i="6" s="1"/>
  <c r="D65" i="6"/>
  <c r="AG65" i="6" s="1"/>
  <c r="D66" i="6"/>
  <c r="AG66" i="6" s="1"/>
  <c r="D67" i="6"/>
  <c r="AG67" i="6" s="1"/>
  <c r="D68" i="6"/>
  <c r="AG68" i="6" s="1"/>
  <c r="D69" i="6"/>
  <c r="AG69" i="6" s="1"/>
  <c r="D70" i="6"/>
  <c r="AG70" i="6" s="1"/>
  <c r="D71" i="6"/>
  <c r="AG71" i="6" s="1"/>
  <c r="D72" i="6"/>
  <c r="AG72" i="6" s="1"/>
  <c r="D73" i="6"/>
  <c r="AG73" i="6" s="1"/>
  <c r="D74" i="6"/>
  <c r="AG74" i="6" s="1"/>
  <c r="D75" i="6"/>
  <c r="AG75" i="6" s="1"/>
  <c r="D76" i="6"/>
  <c r="AG76" i="6" s="1"/>
  <c r="D77" i="6"/>
  <c r="AG77" i="6" s="1"/>
  <c r="D78" i="6"/>
  <c r="AG78" i="6" s="1"/>
  <c r="D79" i="6"/>
  <c r="AG79" i="6" s="1"/>
  <c r="D80" i="6"/>
  <c r="AG80" i="6" s="1"/>
  <c r="D81" i="6"/>
  <c r="AG81" i="6" s="1"/>
  <c r="D82" i="6"/>
  <c r="AG82" i="6" s="1"/>
  <c r="D83" i="6"/>
  <c r="AG83" i="6" s="1"/>
  <c r="D84" i="6"/>
  <c r="AG84" i="6" s="1"/>
  <c r="D85" i="6"/>
  <c r="AG85" i="6" s="1"/>
  <c r="D86" i="6"/>
  <c r="AG86" i="6" s="1"/>
  <c r="D87" i="6"/>
  <c r="AG87" i="6" s="1"/>
  <c r="D88" i="6"/>
  <c r="AG88" i="6" s="1"/>
  <c r="D89" i="6"/>
  <c r="AG89" i="6" s="1"/>
  <c r="D90" i="6"/>
  <c r="AG90" i="6" s="1"/>
  <c r="D91" i="6"/>
  <c r="AG91" i="6" s="1"/>
  <c r="D92" i="6"/>
  <c r="AG92" i="6" s="1"/>
  <c r="D93" i="6"/>
  <c r="AG93" i="6" s="1"/>
  <c r="D94" i="6"/>
  <c r="AG94" i="6" s="1"/>
  <c r="D95" i="6"/>
  <c r="AG95" i="6" s="1"/>
  <c r="D96" i="6"/>
  <c r="AG96" i="6" s="1"/>
  <c r="D97" i="6"/>
  <c r="AG97" i="6" s="1"/>
  <c r="D98" i="6"/>
  <c r="AG98" i="6" s="1"/>
  <c r="D99" i="6"/>
  <c r="AG99" i="6" s="1"/>
  <c r="D100" i="6"/>
  <c r="AG100" i="6" s="1"/>
  <c r="D101" i="6"/>
  <c r="AG101" i="6" s="1"/>
  <c r="D102" i="6"/>
  <c r="AG102" i="6" s="1"/>
  <c r="AG43" i="6"/>
  <c r="D144" i="11"/>
  <c r="AG144" i="11" s="1"/>
  <c r="AH101" i="13"/>
  <c r="B106" i="13" s="1"/>
  <c r="B105" i="13"/>
  <c r="B87" i="13"/>
  <c r="AQ62" i="13"/>
  <c r="AQ33" i="13"/>
  <c r="AQ34" i="13"/>
  <c r="AQ35" i="13"/>
  <c r="AQ36" i="13"/>
  <c r="AQ37" i="13"/>
  <c r="AQ38" i="13"/>
  <c r="AQ39" i="13"/>
  <c r="AQ40" i="13"/>
  <c r="AQ41" i="13"/>
  <c r="AQ42" i="13"/>
  <c r="AQ43" i="13"/>
  <c r="AQ44" i="13"/>
  <c r="AQ45" i="13"/>
  <c r="AQ46" i="13"/>
  <c r="AQ47" i="13"/>
  <c r="AQ48" i="13"/>
  <c r="AQ49" i="13"/>
  <c r="AQ50" i="13"/>
  <c r="AQ51" i="13"/>
  <c r="AQ52" i="13"/>
  <c r="AQ53" i="13"/>
  <c r="AQ54" i="13"/>
  <c r="AQ55" i="13"/>
  <c r="AQ56" i="13"/>
  <c r="AQ57" i="13"/>
  <c r="AQ58" i="13"/>
  <c r="AQ59" i="13"/>
  <c r="AQ60" i="13"/>
  <c r="AQ61" i="13"/>
  <c r="AQ32" i="13"/>
  <c r="B86" i="13"/>
  <c r="B85" i="13"/>
  <c r="B84" i="13"/>
  <c r="B64" i="13"/>
  <c r="AM32" i="13"/>
  <c r="AV603" i="5"/>
  <c r="AP33" i="13"/>
  <c r="AP34" i="13"/>
  <c r="AP35" i="13"/>
  <c r="AP36" i="13"/>
  <c r="AP37" i="13"/>
  <c r="AP38" i="13"/>
  <c r="AP39" i="13"/>
  <c r="AP40" i="13"/>
  <c r="AP41" i="13"/>
  <c r="AP42" i="13"/>
  <c r="AP43" i="13"/>
  <c r="AP44" i="13"/>
  <c r="AP45" i="13"/>
  <c r="AP46" i="13"/>
  <c r="AP47" i="13"/>
  <c r="AP48" i="13"/>
  <c r="AP49" i="13"/>
  <c r="AP50" i="13"/>
  <c r="AP51" i="13"/>
  <c r="AP52" i="13"/>
  <c r="AP53" i="13"/>
  <c r="AP54" i="13"/>
  <c r="AP55" i="13"/>
  <c r="AP56" i="13"/>
  <c r="AP57" i="13"/>
  <c r="AP58" i="13"/>
  <c r="AP59" i="13"/>
  <c r="AP60" i="13"/>
  <c r="AP61" i="13"/>
  <c r="AP32" i="13"/>
  <c r="AG32" i="13"/>
  <c r="AN32" i="13"/>
  <c r="AO32" i="13" s="1"/>
  <c r="AO61" i="13"/>
  <c r="AN33" i="13"/>
  <c r="AO33" i="13" s="1"/>
  <c r="AN34" i="13"/>
  <c r="AO34" i="13" s="1"/>
  <c r="AN35" i="13"/>
  <c r="AO35" i="13" s="1"/>
  <c r="AN36" i="13"/>
  <c r="AO36" i="13" s="1"/>
  <c r="AN37" i="13"/>
  <c r="AO37" i="13"/>
  <c r="AN38" i="13"/>
  <c r="AO38" i="13"/>
  <c r="AN39" i="13"/>
  <c r="AO39" i="13" s="1"/>
  <c r="AN40" i="13"/>
  <c r="AO40" i="13" s="1"/>
  <c r="AN41" i="13"/>
  <c r="AO41" i="13"/>
  <c r="AN42" i="13"/>
  <c r="AO42" i="13"/>
  <c r="AN43" i="13"/>
  <c r="AO43" i="13"/>
  <c r="AN44" i="13"/>
  <c r="AO44" i="13" s="1"/>
  <c r="AN45" i="13"/>
  <c r="AO45" i="13"/>
  <c r="AN46" i="13"/>
  <c r="AO46" i="13"/>
  <c r="AN47" i="13"/>
  <c r="AO47" i="13"/>
  <c r="AN48" i="13"/>
  <c r="AO48" i="13" s="1"/>
  <c r="AN49" i="13"/>
  <c r="AO49" i="13"/>
  <c r="AN50" i="13"/>
  <c r="AO50" i="13"/>
  <c r="AN51" i="13"/>
  <c r="AO51" i="13"/>
  <c r="AN52" i="13"/>
  <c r="AO52" i="13" s="1"/>
  <c r="AN53" i="13"/>
  <c r="AO53" i="13"/>
  <c r="AN54" i="13"/>
  <c r="AO54" i="13"/>
  <c r="AN55" i="13"/>
  <c r="AO55" i="13"/>
  <c r="AN56" i="13"/>
  <c r="AO56" i="13" s="1"/>
  <c r="AN57" i="13"/>
  <c r="AO57" i="13"/>
  <c r="AN58" i="13"/>
  <c r="AO58" i="13"/>
  <c r="AN59" i="13"/>
  <c r="AO59" i="13"/>
  <c r="AN60" i="13"/>
  <c r="AO60" i="13" s="1"/>
  <c r="AN61" i="13"/>
  <c r="AJ62" i="13"/>
  <c r="AH62" i="13"/>
  <c r="AG33" i="13"/>
  <c r="AH33" i="13"/>
  <c r="AI33" i="13"/>
  <c r="AJ33" i="13" s="1"/>
  <c r="AK33" i="13"/>
  <c r="AL33" i="13" s="1"/>
  <c r="AG34" i="13"/>
  <c r="AH34" i="13"/>
  <c r="AI34" i="13"/>
  <c r="AJ34" i="13" s="1"/>
  <c r="AK34" i="13"/>
  <c r="AL34" i="13" s="1"/>
  <c r="AG35" i="13"/>
  <c r="AH35" i="13"/>
  <c r="AI35" i="13"/>
  <c r="AJ35" i="13" s="1"/>
  <c r="AK35" i="13"/>
  <c r="AL35" i="13" s="1"/>
  <c r="AG36" i="13"/>
  <c r="AH36" i="13"/>
  <c r="AI36" i="13"/>
  <c r="AJ36" i="13" s="1"/>
  <c r="AK36" i="13"/>
  <c r="AL36" i="13" s="1"/>
  <c r="AG37" i="13"/>
  <c r="AH37" i="13"/>
  <c r="AI37" i="13"/>
  <c r="AJ37" i="13" s="1"/>
  <c r="AK37" i="13"/>
  <c r="AL37" i="13" s="1"/>
  <c r="AL62" i="13" s="1"/>
  <c r="AG38" i="13"/>
  <c r="AH38" i="13"/>
  <c r="AI38" i="13"/>
  <c r="AJ38" i="13" s="1"/>
  <c r="AK38" i="13"/>
  <c r="AL38" i="13" s="1"/>
  <c r="AG39" i="13"/>
  <c r="AH39" i="13"/>
  <c r="AI39" i="13"/>
  <c r="AJ39" i="13" s="1"/>
  <c r="AK39" i="13"/>
  <c r="AL39" i="13" s="1"/>
  <c r="AG40" i="13"/>
  <c r="AH40" i="13"/>
  <c r="AI40" i="13"/>
  <c r="AJ40" i="13" s="1"/>
  <c r="AK40" i="13"/>
  <c r="AL40" i="13" s="1"/>
  <c r="AG41" i="13"/>
  <c r="AH41" i="13"/>
  <c r="AI41" i="13"/>
  <c r="AJ41" i="13" s="1"/>
  <c r="AK41" i="13"/>
  <c r="AL41" i="13" s="1"/>
  <c r="AG42" i="13"/>
  <c r="AH42" i="13"/>
  <c r="AI42" i="13"/>
  <c r="AJ42" i="13" s="1"/>
  <c r="AK42" i="13"/>
  <c r="AL42" i="13" s="1"/>
  <c r="AG43" i="13"/>
  <c r="AH43" i="13"/>
  <c r="AI43" i="13"/>
  <c r="AJ43" i="13" s="1"/>
  <c r="AK43" i="13"/>
  <c r="AL43" i="13" s="1"/>
  <c r="AG44" i="13"/>
  <c r="AH44" i="13"/>
  <c r="AI44" i="13"/>
  <c r="AJ44" i="13" s="1"/>
  <c r="AK44" i="13"/>
  <c r="AL44" i="13" s="1"/>
  <c r="AG45" i="13"/>
  <c r="AH45" i="13"/>
  <c r="AI45" i="13"/>
  <c r="AJ45" i="13" s="1"/>
  <c r="AK45" i="13"/>
  <c r="AL45" i="13" s="1"/>
  <c r="AG46" i="13"/>
  <c r="AH46" i="13"/>
  <c r="AI46" i="13"/>
  <c r="AJ46" i="13" s="1"/>
  <c r="AK46" i="13"/>
  <c r="AL46" i="13" s="1"/>
  <c r="AG47" i="13"/>
  <c r="AH47" i="13"/>
  <c r="AI47" i="13"/>
  <c r="AJ47" i="13" s="1"/>
  <c r="AK47" i="13"/>
  <c r="AL47" i="13" s="1"/>
  <c r="AG48" i="13"/>
  <c r="AH48" i="13"/>
  <c r="AI48" i="13"/>
  <c r="AJ48" i="13" s="1"/>
  <c r="AK48" i="13"/>
  <c r="AL48" i="13" s="1"/>
  <c r="AG49" i="13"/>
  <c r="AH49" i="13"/>
  <c r="AI49" i="13"/>
  <c r="AJ49" i="13" s="1"/>
  <c r="AK49" i="13"/>
  <c r="AL49" i="13" s="1"/>
  <c r="AG50" i="13"/>
  <c r="AH50" i="13"/>
  <c r="AI50" i="13"/>
  <c r="AJ50" i="13" s="1"/>
  <c r="AK50" i="13"/>
  <c r="AL50" i="13" s="1"/>
  <c r="AG51" i="13"/>
  <c r="AH51" i="13"/>
  <c r="AI51" i="13"/>
  <c r="AJ51" i="13" s="1"/>
  <c r="AK51" i="13"/>
  <c r="AL51" i="13" s="1"/>
  <c r="AG52" i="13"/>
  <c r="AH52" i="13"/>
  <c r="AI52" i="13"/>
  <c r="AJ52" i="13" s="1"/>
  <c r="AK52" i="13"/>
  <c r="AL52" i="13" s="1"/>
  <c r="AG53" i="13"/>
  <c r="AH53" i="13"/>
  <c r="AI53" i="13"/>
  <c r="AJ53" i="13" s="1"/>
  <c r="AK53" i="13"/>
  <c r="AL53" i="13" s="1"/>
  <c r="AG54" i="13"/>
  <c r="AH54" i="13"/>
  <c r="AI54" i="13"/>
  <c r="AJ54" i="13" s="1"/>
  <c r="AK54" i="13"/>
  <c r="AL54" i="13" s="1"/>
  <c r="AG55" i="13"/>
  <c r="AH55" i="13"/>
  <c r="AI55" i="13"/>
  <c r="AJ55" i="13" s="1"/>
  <c r="AK55" i="13"/>
  <c r="AL55" i="13" s="1"/>
  <c r="AG56" i="13"/>
  <c r="AH56" i="13"/>
  <c r="AI56" i="13"/>
  <c r="AJ56" i="13" s="1"/>
  <c r="AK56" i="13"/>
  <c r="AL56" i="13" s="1"/>
  <c r="AG57" i="13"/>
  <c r="AH57" i="13"/>
  <c r="AI57" i="13"/>
  <c r="AJ57" i="13" s="1"/>
  <c r="AK57" i="13"/>
  <c r="AL57" i="13" s="1"/>
  <c r="AG58" i="13"/>
  <c r="AH58" i="13"/>
  <c r="AI58" i="13"/>
  <c r="AJ58" i="13" s="1"/>
  <c r="AK58" i="13"/>
  <c r="AL58" i="13" s="1"/>
  <c r="AG59" i="13"/>
  <c r="AH59" i="13"/>
  <c r="AI59" i="13"/>
  <c r="AJ59" i="13" s="1"/>
  <c r="AK59" i="13"/>
  <c r="AL59" i="13" s="1"/>
  <c r="AG60" i="13"/>
  <c r="AH60" i="13"/>
  <c r="AI60" i="13"/>
  <c r="AJ60" i="13" s="1"/>
  <c r="AK60" i="13"/>
  <c r="AL60" i="13" s="1"/>
  <c r="AG61" i="13"/>
  <c r="AH61" i="13"/>
  <c r="AI61" i="13"/>
  <c r="AJ61" i="13" s="1"/>
  <c r="AK61" i="13"/>
  <c r="AL61" i="13" s="1"/>
  <c r="AL32" i="13"/>
  <c r="AK32" i="13"/>
  <c r="AJ32" i="13"/>
  <c r="AI32" i="13"/>
  <c r="AH32" i="13"/>
  <c r="B123" i="12"/>
  <c r="B122" i="12"/>
  <c r="BA119" i="12"/>
  <c r="AZ119" i="12"/>
  <c r="AY119" i="12"/>
  <c r="AX119" i="12"/>
  <c r="AW119" i="12"/>
  <c r="AV119" i="12"/>
  <c r="AU119" i="12"/>
  <c r="AT119" i="12"/>
  <c r="AR118" i="12"/>
  <c r="AQ118" i="12"/>
  <c r="AP118" i="12"/>
  <c r="AO118" i="12"/>
  <c r="AN118" i="12"/>
  <c r="AM118" i="12"/>
  <c r="AL118" i="12"/>
  <c r="AK118" i="12"/>
  <c r="AJ118" i="12"/>
  <c r="AI118" i="12"/>
  <c r="B124" i="12" s="1"/>
  <c r="AH118" i="12"/>
  <c r="AG118" i="12"/>
  <c r="AS119" i="12"/>
  <c r="BJ261" i="5"/>
  <c r="AH43" i="12"/>
  <c r="AI43" i="12"/>
  <c r="AK43" i="12"/>
  <c r="AL43" i="12"/>
  <c r="AH44" i="12"/>
  <c r="AI44" i="12"/>
  <c r="AK44" i="12"/>
  <c r="AL44" i="12"/>
  <c r="AH45" i="12"/>
  <c r="AI45" i="12"/>
  <c r="AK45" i="12"/>
  <c r="AL45" i="12"/>
  <c r="AH46" i="12"/>
  <c r="AI46" i="12"/>
  <c r="AK46" i="12"/>
  <c r="AL46" i="12"/>
  <c r="AH47" i="12"/>
  <c r="AI47" i="12"/>
  <c r="AK47" i="12"/>
  <c r="AL47" i="12"/>
  <c r="AH48" i="12"/>
  <c r="AI48" i="12"/>
  <c r="AK48" i="12"/>
  <c r="AL48" i="12"/>
  <c r="AH49" i="12"/>
  <c r="AI49" i="12"/>
  <c r="AK49" i="12"/>
  <c r="AL49" i="12"/>
  <c r="AH50" i="12"/>
  <c r="AI50" i="12"/>
  <c r="AK50" i="12"/>
  <c r="AL50" i="12"/>
  <c r="AH51" i="12"/>
  <c r="AI51" i="12"/>
  <c r="AK51" i="12"/>
  <c r="AL51" i="12"/>
  <c r="AH52" i="12"/>
  <c r="AI52" i="12"/>
  <c r="AK52" i="12"/>
  <c r="AL52" i="12"/>
  <c r="AH53" i="12"/>
  <c r="AI53" i="12"/>
  <c r="AK53" i="12"/>
  <c r="AL53" i="12"/>
  <c r="AH54" i="12"/>
  <c r="AI54" i="12"/>
  <c r="AK54" i="12"/>
  <c r="AL54" i="12"/>
  <c r="AH55" i="12"/>
  <c r="AI55" i="12"/>
  <c r="AK55" i="12"/>
  <c r="AL55" i="12"/>
  <c r="AH56" i="12"/>
  <c r="AI56" i="12"/>
  <c r="AK56" i="12"/>
  <c r="AL56" i="12"/>
  <c r="AH57" i="12"/>
  <c r="AI57" i="12"/>
  <c r="AK57" i="12"/>
  <c r="AL57" i="12"/>
  <c r="AH58" i="12"/>
  <c r="AI58" i="12"/>
  <c r="AK58" i="12"/>
  <c r="AL58" i="12"/>
  <c r="AH59" i="12"/>
  <c r="AI59" i="12"/>
  <c r="AK59" i="12"/>
  <c r="AL59" i="12"/>
  <c r="AH60" i="12"/>
  <c r="AI60" i="12"/>
  <c r="AK60" i="12"/>
  <c r="AL60" i="12"/>
  <c r="AH61" i="12"/>
  <c r="AI61" i="12"/>
  <c r="AK61" i="12"/>
  <c r="AL61" i="12"/>
  <c r="AH62" i="12"/>
  <c r="AI62" i="12"/>
  <c r="AK62" i="12"/>
  <c r="AL62" i="12"/>
  <c r="AH63" i="12"/>
  <c r="AI63" i="12"/>
  <c r="AK63" i="12"/>
  <c r="AL63" i="12"/>
  <c r="AH64" i="12"/>
  <c r="AI64" i="12"/>
  <c r="AK64" i="12"/>
  <c r="AL64" i="12"/>
  <c r="AH65" i="12"/>
  <c r="AI65" i="12"/>
  <c r="AK65" i="12"/>
  <c r="AL65" i="12"/>
  <c r="AH66" i="12"/>
  <c r="AI66" i="12"/>
  <c r="AK66" i="12"/>
  <c r="AL66" i="12"/>
  <c r="AH67" i="12"/>
  <c r="AI67" i="12"/>
  <c r="AK67" i="12"/>
  <c r="AL67" i="12"/>
  <c r="AH68" i="12"/>
  <c r="AI68" i="12"/>
  <c r="AK68" i="12"/>
  <c r="AL68" i="12"/>
  <c r="AH69" i="12"/>
  <c r="AI69" i="12"/>
  <c r="AK69" i="12"/>
  <c r="AL69" i="12"/>
  <c r="AH70" i="12"/>
  <c r="AI70" i="12"/>
  <c r="AK70" i="12"/>
  <c r="AL70" i="12"/>
  <c r="AH71" i="12"/>
  <c r="AI71" i="12"/>
  <c r="AK71" i="12"/>
  <c r="AL71" i="12"/>
  <c r="AH72" i="12"/>
  <c r="AI72" i="12"/>
  <c r="AK72" i="12"/>
  <c r="AL72" i="12"/>
  <c r="AH73" i="12"/>
  <c r="AI73" i="12"/>
  <c r="AK73" i="12"/>
  <c r="AL73" i="12"/>
  <c r="AH74" i="12"/>
  <c r="AI74" i="12"/>
  <c r="AK74" i="12"/>
  <c r="AL74" i="12"/>
  <c r="AH75" i="12"/>
  <c r="AI75" i="12"/>
  <c r="AK75" i="12"/>
  <c r="AL75" i="12"/>
  <c r="AH76" i="12"/>
  <c r="AI76" i="12"/>
  <c r="AK76" i="12"/>
  <c r="AL76" i="12"/>
  <c r="AH77" i="12"/>
  <c r="AI77" i="12"/>
  <c r="AK77" i="12"/>
  <c r="AL77" i="12"/>
  <c r="AH78" i="12"/>
  <c r="AI78" i="12"/>
  <c r="AK78" i="12"/>
  <c r="AL78" i="12"/>
  <c r="AH79" i="12"/>
  <c r="AI79" i="12"/>
  <c r="AK79" i="12"/>
  <c r="AL79" i="12"/>
  <c r="AH80" i="12"/>
  <c r="AI80" i="12"/>
  <c r="AK80" i="12"/>
  <c r="AL80" i="12"/>
  <c r="AH81" i="12"/>
  <c r="AI81" i="12"/>
  <c r="AK81" i="12"/>
  <c r="AL81" i="12"/>
  <c r="AH82" i="12"/>
  <c r="AI82" i="12"/>
  <c r="AK82" i="12"/>
  <c r="AL82" i="12"/>
  <c r="AH83" i="12"/>
  <c r="AI83" i="12"/>
  <c r="AK83" i="12"/>
  <c r="AL83" i="12"/>
  <c r="AH84" i="12"/>
  <c r="AI84" i="12"/>
  <c r="AK84" i="12"/>
  <c r="AL84" i="12"/>
  <c r="AH85" i="12"/>
  <c r="AI85" i="12"/>
  <c r="AK85" i="12"/>
  <c r="AL85" i="12"/>
  <c r="AH86" i="12"/>
  <c r="AI86" i="12"/>
  <c r="AK86" i="12"/>
  <c r="AL86" i="12"/>
  <c r="AH87" i="12"/>
  <c r="AI87" i="12"/>
  <c r="AK87" i="12"/>
  <c r="AL87" i="12"/>
  <c r="AH88" i="12"/>
  <c r="AI88" i="12"/>
  <c r="AK88" i="12"/>
  <c r="AL88" i="12"/>
  <c r="AH89" i="12"/>
  <c r="AI89" i="12"/>
  <c r="AK89" i="12"/>
  <c r="AL89" i="12"/>
  <c r="AH90" i="12"/>
  <c r="AI90" i="12"/>
  <c r="AK90" i="12"/>
  <c r="AL90" i="12"/>
  <c r="AH91" i="12"/>
  <c r="AI91" i="12"/>
  <c r="AK91" i="12"/>
  <c r="AL91" i="12"/>
  <c r="AH92" i="12"/>
  <c r="AI92" i="12"/>
  <c r="AK92" i="12"/>
  <c r="AL92" i="12"/>
  <c r="AH93" i="12"/>
  <c r="AI93" i="12"/>
  <c r="AK93" i="12"/>
  <c r="AL93" i="12"/>
  <c r="AH94" i="12"/>
  <c r="AI94" i="12"/>
  <c r="AK94" i="12"/>
  <c r="AL94" i="12"/>
  <c r="AH95" i="12"/>
  <c r="AI95" i="12"/>
  <c r="AK95" i="12"/>
  <c r="AL95" i="12"/>
  <c r="AH96" i="12"/>
  <c r="AI96" i="12"/>
  <c r="AK96" i="12"/>
  <c r="AL96" i="12"/>
  <c r="AH97" i="12"/>
  <c r="AI97" i="12"/>
  <c r="AK97" i="12"/>
  <c r="AL97" i="12"/>
  <c r="AH98" i="12"/>
  <c r="AI98" i="12"/>
  <c r="AK98" i="12"/>
  <c r="AL98" i="12"/>
  <c r="AH99" i="12"/>
  <c r="AI99" i="12"/>
  <c r="AK99" i="12"/>
  <c r="AL99" i="12"/>
  <c r="AH100" i="12"/>
  <c r="AI100" i="12"/>
  <c r="AK100" i="12"/>
  <c r="AL100" i="12"/>
  <c r="AH101" i="12"/>
  <c r="AI101" i="12"/>
  <c r="AK101" i="12"/>
  <c r="AL101" i="12"/>
  <c r="AL42" i="12"/>
  <c r="AK42" i="12"/>
  <c r="AI42" i="12"/>
  <c r="AH42" i="12"/>
  <c r="D43" i="12"/>
  <c r="AG43" i="12" s="1"/>
  <c r="D44" i="12"/>
  <c r="AG44" i="12" s="1"/>
  <c r="D45" i="12"/>
  <c r="AG45" i="12" s="1"/>
  <c r="D46" i="12"/>
  <c r="AG46" i="12" s="1"/>
  <c r="D47" i="12"/>
  <c r="AG47" i="12" s="1"/>
  <c r="D48" i="12"/>
  <c r="AG48" i="12" s="1"/>
  <c r="D49" i="12"/>
  <c r="AG49" i="12" s="1"/>
  <c r="D50" i="12"/>
  <c r="AG50" i="12" s="1"/>
  <c r="D51" i="12"/>
  <c r="AG51" i="12" s="1"/>
  <c r="D52" i="12"/>
  <c r="AG52" i="12" s="1"/>
  <c r="D53" i="12"/>
  <c r="AG53" i="12" s="1"/>
  <c r="D54" i="12"/>
  <c r="AG54" i="12" s="1"/>
  <c r="D55" i="12"/>
  <c r="AG55" i="12" s="1"/>
  <c r="D56" i="12"/>
  <c r="AG56" i="12" s="1"/>
  <c r="D57" i="12"/>
  <c r="AG57" i="12" s="1"/>
  <c r="D58" i="12"/>
  <c r="AG58" i="12" s="1"/>
  <c r="D59" i="12"/>
  <c r="AG59" i="12" s="1"/>
  <c r="D60" i="12"/>
  <c r="AG60" i="12" s="1"/>
  <c r="D61" i="12"/>
  <c r="AG61" i="12" s="1"/>
  <c r="D62" i="12"/>
  <c r="AG62" i="12" s="1"/>
  <c r="D63" i="12"/>
  <c r="AG63" i="12" s="1"/>
  <c r="D64" i="12"/>
  <c r="AG64" i="12" s="1"/>
  <c r="D65" i="12"/>
  <c r="AG65" i="12" s="1"/>
  <c r="D66" i="12"/>
  <c r="AG66" i="12" s="1"/>
  <c r="D67" i="12"/>
  <c r="AG67" i="12" s="1"/>
  <c r="D68" i="12"/>
  <c r="AG68" i="12" s="1"/>
  <c r="D69" i="12"/>
  <c r="AG69" i="12" s="1"/>
  <c r="D70" i="12"/>
  <c r="AG70" i="12" s="1"/>
  <c r="D71" i="12"/>
  <c r="AG71" i="12" s="1"/>
  <c r="D72" i="12"/>
  <c r="AG72" i="12" s="1"/>
  <c r="D73" i="12"/>
  <c r="AG73" i="12" s="1"/>
  <c r="D74" i="12"/>
  <c r="AG74" i="12" s="1"/>
  <c r="D75" i="12"/>
  <c r="AG75" i="12" s="1"/>
  <c r="D76" i="12"/>
  <c r="AG76" i="12" s="1"/>
  <c r="D77" i="12"/>
  <c r="AG77" i="12" s="1"/>
  <c r="D78" i="12"/>
  <c r="AG78" i="12" s="1"/>
  <c r="D79" i="12"/>
  <c r="AG79" i="12" s="1"/>
  <c r="D80" i="12"/>
  <c r="AG80" i="12" s="1"/>
  <c r="D81" i="12"/>
  <c r="AG81" i="12" s="1"/>
  <c r="D82" i="12"/>
  <c r="AG82" i="12" s="1"/>
  <c r="D83" i="12"/>
  <c r="AG83" i="12" s="1"/>
  <c r="D84" i="12"/>
  <c r="AG84" i="12" s="1"/>
  <c r="D85" i="12"/>
  <c r="AG85" i="12" s="1"/>
  <c r="D86" i="12"/>
  <c r="AG86" i="12" s="1"/>
  <c r="D87" i="12"/>
  <c r="AG87" i="12" s="1"/>
  <c r="D88" i="12"/>
  <c r="AG88" i="12" s="1"/>
  <c r="D89" i="12"/>
  <c r="AG89" i="12" s="1"/>
  <c r="D90" i="12"/>
  <c r="AG90" i="12" s="1"/>
  <c r="D91" i="12"/>
  <c r="AG91" i="12" s="1"/>
  <c r="D92" i="12"/>
  <c r="AG92" i="12" s="1"/>
  <c r="D93" i="12"/>
  <c r="AG93" i="12" s="1"/>
  <c r="D94" i="12"/>
  <c r="AG94" i="12" s="1"/>
  <c r="D95" i="12"/>
  <c r="AG95" i="12" s="1"/>
  <c r="D96" i="12"/>
  <c r="AG96" i="12" s="1"/>
  <c r="D97" i="12"/>
  <c r="AG97" i="12" s="1"/>
  <c r="D98" i="12"/>
  <c r="AG98" i="12" s="1"/>
  <c r="D99" i="12"/>
  <c r="AG99" i="12" s="1"/>
  <c r="D100" i="12"/>
  <c r="AG100" i="12" s="1"/>
  <c r="D101" i="12"/>
  <c r="AG101" i="12" s="1"/>
  <c r="D42" i="12"/>
  <c r="AG42" i="12" s="1"/>
  <c r="D334" i="5"/>
  <c r="BI131" i="5"/>
  <c r="AK105" i="5"/>
  <c r="AK26" i="12"/>
  <c r="AI26" i="12"/>
  <c r="AH26" i="12"/>
  <c r="B31" i="12" s="1"/>
  <c r="AG26" i="12"/>
  <c r="B30" i="12" s="1"/>
  <c r="Y102" i="12"/>
  <c r="M112" i="5"/>
  <c r="AM145" i="11"/>
  <c r="AM146" i="11"/>
  <c r="AM147" i="11"/>
  <c r="AM148" i="11"/>
  <c r="AM149" i="11"/>
  <c r="AM150" i="11"/>
  <c r="AM151" i="11"/>
  <c r="AM152" i="11"/>
  <c r="AM153" i="11"/>
  <c r="AM154" i="11"/>
  <c r="AM155" i="11"/>
  <c r="AM156" i="11"/>
  <c r="AM157" i="11"/>
  <c r="AM158" i="11"/>
  <c r="AM159" i="11"/>
  <c r="AM160" i="11"/>
  <c r="AM161" i="11"/>
  <c r="AM162" i="11"/>
  <c r="AM163" i="11"/>
  <c r="AM164" i="11"/>
  <c r="AM165" i="11"/>
  <c r="AM166" i="11"/>
  <c r="AM167" i="11"/>
  <c r="AM168" i="11"/>
  <c r="AM169" i="11"/>
  <c r="AM170" i="11"/>
  <c r="AM171" i="11"/>
  <c r="AM172" i="11"/>
  <c r="AM173" i="11"/>
  <c r="AM174" i="11"/>
  <c r="AM175" i="11"/>
  <c r="AM176" i="11"/>
  <c r="AM177" i="11"/>
  <c r="AM178" i="11"/>
  <c r="AM179" i="11"/>
  <c r="AM180" i="11"/>
  <c r="AM181" i="11"/>
  <c r="AM182" i="11"/>
  <c r="AM183" i="11"/>
  <c r="AM184" i="11"/>
  <c r="AM185" i="11"/>
  <c r="AM186" i="11"/>
  <c r="AM187" i="11"/>
  <c r="AM188" i="11"/>
  <c r="AM189" i="11"/>
  <c r="AM190" i="11"/>
  <c r="AM191" i="11"/>
  <c r="AM192" i="11"/>
  <c r="AM193" i="11"/>
  <c r="AM194" i="11"/>
  <c r="AM195" i="11"/>
  <c r="AM196" i="11"/>
  <c r="AM197" i="11"/>
  <c r="AM198" i="11"/>
  <c r="AM199" i="11"/>
  <c r="AM200" i="11"/>
  <c r="AM201" i="11"/>
  <c r="AM202" i="11"/>
  <c r="AM203" i="11"/>
  <c r="AM144" i="11"/>
  <c r="AO648" i="5"/>
  <c r="AN648" i="5"/>
  <c r="AQ648" i="5"/>
  <c r="AP648" i="5"/>
  <c r="BA656" i="5"/>
  <c r="AZ656" i="5"/>
  <c r="BC656" i="5"/>
  <c r="BB656" i="5"/>
  <c r="BB649" i="5"/>
  <c r="BC649" i="5"/>
  <c r="BB650" i="5"/>
  <c r="BC650" i="5"/>
  <c r="BB651" i="5"/>
  <c r="BC651" i="5"/>
  <c r="BB652" i="5"/>
  <c r="BC652" i="5"/>
  <c r="BB653" i="5"/>
  <c r="BC653" i="5"/>
  <c r="BB654" i="5"/>
  <c r="BC654" i="5"/>
  <c r="BB655" i="5"/>
  <c r="BC655" i="5"/>
  <c r="BB657" i="5"/>
  <c r="BC657" i="5"/>
  <c r="BB658" i="5"/>
  <c r="BC658" i="5"/>
  <c r="BB659" i="5"/>
  <c r="BC659" i="5"/>
  <c r="BB660" i="5"/>
  <c r="BC660" i="5"/>
  <c r="BB661" i="5"/>
  <c r="BC661" i="5"/>
  <c r="BB662" i="5"/>
  <c r="BC662" i="5"/>
  <c r="BB663" i="5"/>
  <c r="BC663" i="5"/>
  <c r="BB664" i="5"/>
  <c r="BC664" i="5"/>
  <c r="BB665" i="5"/>
  <c r="BC665" i="5"/>
  <c r="BB666" i="5"/>
  <c r="BC666" i="5"/>
  <c r="BB667" i="5"/>
  <c r="BC667" i="5"/>
  <c r="BB668" i="5"/>
  <c r="BC668" i="5"/>
  <c r="BB669" i="5"/>
  <c r="BC669" i="5"/>
  <c r="BB670" i="5"/>
  <c r="BC670" i="5"/>
  <c r="BB671" i="5"/>
  <c r="BC671" i="5"/>
  <c r="BB672" i="5"/>
  <c r="BC672" i="5"/>
  <c r="BB673" i="5"/>
  <c r="BC673" i="5"/>
  <c r="BB674" i="5"/>
  <c r="BC674" i="5"/>
  <c r="BB675" i="5"/>
  <c r="BC675" i="5"/>
  <c r="BB676" i="5"/>
  <c r="BC676" i="5"/>
  <c r="BB677" i="5"/>
  <c r="BC677" i="5"/>
  <c r="BB678" i="5"/>
  <c r="BC678" i="5"/>
  <c r="BB679" i="5"/>
  <c r="BC679" i="5"/>
  <c r="BB680" i="5"/>
  <c r="BC680" i="5"/>
  <c r="BB681" i="5"/>
  <c r="BC681" i="5"/>
  <c r="BC648" i="5"/>
  <c r="BB648" i="5"/>
  <c r="AK682" i="5"/>
  <c r="AZ649" i="5"/>
  <c r="BA649" i="5"/>
  <c r="AZ650" i="5"/>
  <c r="BA650" i="5"/>
  <c r="AZ651" i="5"/>
  <c r="BA651" i="5"/>
  <c r="AZ652" i="5"/>
  <c r="BA652" i="5"/>
  <c r="AZ653" i="5"/>
  <c r="BA653" i="5"/>
  <c r="AZ654" i="5"/>
  <c r="BA654" i="5"/>
  <c r="AZ655" i="5"/>
  <c r="BA655" i="5"/>
  <c r="AZ657" i="5"/>
  <c r="BA657" i="5"/>
  <c r="AZ658" i="5"/>
  <c r="BA658" i="5"/>
  <c r="AZ659" i="5"/>
  <c r="BA659" i="5"/>
  <c r="AZ660" i="5"/>
  <c r="BA660" i="5"/>
  <c r="AZ661" i="5"/>
  <c r="BA661" i="5"/>
  <c r="AZ662" i="5"/>
  <c r="BA662" i="5"/>
  <c r="AZ663" i="5"/>
  <c r="BA663" i="5"/>
  <c r="AZ664" i="5"/>
  <c r="BA664" i="5"/>
  <c r="AZ665" i="5"/>
  <c r="BA665" i="5"/>
  <c r="AZ666" i="5"/>
  <c r="BA666" i="5"/>
  <c r="AZ667" i="5"/>
  <c r="BA667" i="5"/>
  <c r="AZ668" i="5"/>
  <c r="BA668" i="5"/>
  <c r="AZ669" i="5"/>
  <c r="BA669" i="5"/>
  <c r="AZ670" i="5"/>
  <c r="BA670" i="5"/>
  <c r="AZ671" i="5"/>
  <c r="BA671" i="5"/>
  <c r="AZ672" i="5"/>
  <c r="BA672" i="5"/>
  <c r="AZ673" i="5"/>
  <c r="BA673" i="5"/>
  <c r="AZ674" i="5"/>
  <c r="BA674" i="5"/>
  <c r="AZ675" i="5"/>
  <c r="BA675" i="5"/>
  <c r="AZ676" i="5"/>
  <c r="BA676" i="5"/>
  <c r="AZ677" i="5"/>
  <c r="BA677" i="5"/>
  <c r="AZ678" i="5"/>
  <c r="BA678" i="5"/>
  <c r="AZ679" i="5"/>
  <c r="BA679" i="5"/>
  <c r="AZ680" i="5"/>
  <c r="BA680" i="5"/>
  <c r="AZ681" i="5"/>
  <c r="BA681" i="5"/>
  <c r="BA648" i="5"/>
  <c r="AZ648" i="5"/>
  <c r="BA604" i="5"/>
  <c r="BA605" i="5"/>
  <c r="BA606" i="5"/>
  <c r="BA607" i="5"/>
  <c r="BA608" i="5"/>
  <c r="BA609" i="5"/>
  <c r="BA610" i="5"/>
  <c r="BA611" i="5"/>
  <c r="BA612" i="5"/>
  <c r="BA613" i="5"/>
  <c r="BA614" i="5"/>
  <c r="BA615" i="5"/>
  <c r="BA616" i="5"/>
  <c r="BA617" i="5"/>
  <c r="BA618" i="5"/>
  <c r="BA619" i="5"/>
  <c r="BA620" i="5"/>
  <c r="BA603" i="5"/>
  <c r="BA621" i="5" s="1"/>
  <c r="B622" i="5" s="1"/>
  <c r="AX578" i="5"/>
  <c r="B586" i="5" s="1"/>
  <c r="AY648" i="5"/>
  <c r="B684" i="5" s="1"/>
  <c r="AW682" i="5"/>
  <c r="AX682" i="5"/>
  <c r="AM682" i="5"/>
  <c r="AN651" i="5"/>
  <c r="AP649" i="5"/>
  <c r="AQ649" i="5"/>
  <c r="AP650" i="5"/>
  <c r="AQ650" i="5"/>
  <c r="AP651" i="5"/>
  <c r="AQ651" i="5"/>
  <c r="AP652" i="5"/>
  <c r="AQ652" i="5"/>
  <c r="AP653" i="5"/>
  <c r="AQ653" i="5"/>
  <c r="AP654" i="5"/>
  <c r="AQ654" i="5"/>
  <c r="AP655" i="5"/>
  <c r="AQ655" i="5"/>
  <c r="AP656" i="5"/>
  <c r="AQ656" i="5"/>
  <c r="AP657" i="5"/>
  <c r="AQ657" i="5"/>
  <c r="AP658" i="5"/>
  <c r="AQ658" i="5"/>
  <c r="AP659" i="5"/>
  <c r="AQ659" i="5"/>
  <c r="AP660" i="5"/>
  <c r="AQ660" i="5"/>
  <c r="AP661" i="5"/>
  <c r="AQ661" i="5"/>
  <c r="AP662" i="5"/>
  <c r="AQ662" i="5"/>
  <c r="AP663" i="5"/>
  <c r="AQ663" i="5"/>
  <c r="AP664" i="5"/>
  <c r="AQ664" i="5"/>
  <c r="AP665" i="5"/>
  <c r="AQ665" i="5"/>
  <c r="AP666" i="5"/>
  <c r="AQ666" i="5"/>
  <c r="AP667" i="5"/>
  <c r="AQ667" i="5"/>
  <c r="AP668" i="5"/>
  <c r="AQ668" i="5"/>
  <c r="AP669" i="5"/>
  <c r="AQ669" i="5"/>
  <c r="AP670" i="5"/>
  <c r="AQ670" i="5"/>
  <c r="AP671" i="5"/>
  <c r="AQ671" i="5"/>
  <c r="AP672" i="5"/>
  <c r="AQ672" i="5"/>
  <c r="AP673" i="5"/>
  <c r="AQ673" i="5"/>
  <c r="AP674" i="5"/>
  <c r="AQ674" i="5"/>
  <c r="AP675" i="5"/>
  <c r="AQ675" i="5"/>
  <c r="AP676" i="5"/>
  <c r="AQ676" i="5"/>
  <c r="AP677" i="5"/>
  <c r="AQ677" i="5"/>
  <c r="AP678" i="5"/>
  <c r="AQ678" i="5"/>
  <c r="AP679" i="5"/>
  <c r="AQ679" i="5"/>
  <c r="AP680" i="5"/>
  <c r="AQ680" i="5"/>
  <c r="AP681" i="5"/>
  <c r="AQ681" i="5"/>
  <c r="AM648" i="5"/>
  <c r="AH649" i="5"/>
  <c r="AI649" i="5"/>
  <c r="AJ649" i="5"/>
  <c r="AK649" i="5"/>
  <c r="AL649" i="5"/>
  <c r="AM649" i="5"/>
  <c r="AH650" i="5"/>
  <c r="AJ650" i="5" s="1"/>
  <c r="AI650" i="5"/>
  <c r="AK650" i="5"/>
  <c r="AL650" i="5"/>
  <c r="AM650" i="5"/>
  <c r="AH651" i="5"/>
  <c r="AI651" i="5"/>
  <c r="AJ651" i="5"/>
  <c r="AK651" i="5"/>
  <c r="AM651" i="5" s="1"/>
  <c r="AL651" i="5"/>
  <c r="AH652" i="5"/>
  <c r="AJ652" i="5" s="1"/>
  <c r="AI652" i="5"/>
  <c r="AK652" i="5"/>
  <c r="AL652" i="5"/>
  <c r="AM652" i="5" s="1"/>
  <c r="AH653" i="5"/>
  <c r="AJ653" i="5" s="1"/>
  <c r="AI653" i="5"/>
  <c r="AK653" i="5"/>
  <c r="AL653" i="5"/>
  <c r="AM653" i="5"/>
  <c r="AH654" i="5"/>
  <c r="AJ654" i="5" s="1"/>
  <c r="AI654" i="5"/>
  <c r="AK654" i="5"/>
  <c r="AL654" i="5"/>
  <c r="AM654" i="5"/>
  <c r="AH655" i="5"/>
  <c r="AI655" i="5"/>
  <c r="AJ655" i="5"/>
  <c r="AK655" i="5"/>
  <c r="AM655" i="5" s="1"/>
  <c r="AL655" i="5"/>
  <c r="AH656" i="5"/>
  <c r="AJ656" i="5" s="1"/>
  <c r="AI656" i="5"/>
  <c r="AK656" i="5"/>
  <c r="AL656" i="5"/>
  <c r="AL682" i="5" s="1"/>
  <c r="AM656" i="5"/>
  <c r="AH657" i="5"/>
  <c r="AJ657" i="5" s="1"/>
  <c r="AI657" i="5"/>
  <c r="AK657" i="5"/>
  <c r="AL657" i="5"/>
  <c r="AM657" i="5"/>
  <c r="AH658" i="5"/>
  <c r="AJ658" i="5" s="1"/>
  <c r="AI658" i="5"/>
  <c r="AK658" i="5"/>
  <c r="AL658" i="5"/>
  <c r="AM658" i="5"/>
  <c r="AH659" i="5"/>
  <c r="AI659" i="5"/>
  <c r="AJ659" i="5"/>
  <c r="AK659" i="5"/>
  <c r="AM659" i="5" s="1"/>
  <c r="AL659" i="5"/>
  <c r="AH660" i="5"/>
  <c r="AJ660" i="5" s="1"/>
  <c r="AI660" i="5"/>
  <c r="AK660" i="5"/>
  <c r="AL660" i="5"/>
  <c r="AM660" i="5"/>
  <c r="AH661" i="5"/>
  <c r="AJ661" i="5" s="1"/>
  <c r="AI661" i="5"/>
  <c r="AK661" i="5"/>
  <c r="AL661" i="5"/>
  <c r="AM661" i="5"/>
  <c r="AH662" i="5"/>
  <c r="AJ662" i="5" s="1"/>
  <c r="AI662" i="5"/>
  <c r="AK662" i="5"/>
  <c r="AL662" i="5"/>
  <c r="AM662" i="5"/>
  <c r="AH663" i="5"/>
  <c r="AI663" i="5"/>
  <c r="AJ663" i="5"/>
  <c r="AK663" i="5"/>
  <c r="AM663" i="5" s="1"/>
  <c r="AL663" i="5"/>
  <c r="AH664" i="5"/>
  <c r="AJ664" i="5" s="1"/>
  <c r="AI664" i="5"/>
  <c r="AK664" i="5"/>
  <c r="AL664" i="5"/>
  <c r="AM664" i="5"/>
  <c r="AH665" i="5"/>
  <c r="AJ665" i="5" s="1"/>
  <c r="AI665" i="5"/>
  <c r="AK665" i="5"/>
  <c r="AL665" i="5"/>
  <c r="AM665" i="5"/>
  <c r="AH666" i="5"/>
  <c r="AJ666" i="5" s="1"/>
  <c r="AI666" i="5"/>
  <c r="AK666" i="5"/>
  <c r="AL666" i="5"/>
  <c r="AM666" i="5"/>
  <c r="AH667" i="5"/>
  <c r="AI667" i="5"/>
  <c r="AJ667" i="5"/>
  <c r="AK667" i="5"/>
  <c r="AM667" i="5" s="1"/>
  <c r="AL667" i="5"/>
  <c r="AH668" i="5"/>
  <c r="AJ668" i="5" s="1"/>
  <c r="AI668" i="5"/>
  <c r="AK668" i="5"/>
  <c r="AL668" i="5"/>
  <c r="AM668" i="5"/>
  <c r="AH669" i="5"/>
  <c r="AJ669" i="5" s="1"/>
  <c r="AI669" i="5"/>
  <c r="AK669" i="5"/>
  <c r="AL669" i="5"/>
  <c r="AM669" i="5"/>
  <c r="AH670" i="5"/>
  <c r="AJ670" i="5" s="1"/>
  <c r="AI670" i="5"/>
  <c r="AK670" i="5"/>
  <c r="AL670" i="5"/>
  <c r="AM670" i="5"/>
  <c r="AH671" i="5"/>
  <c r="AI671" i="5"/>
  <c r="AJ671" i="5"/>
  <c r="AK671" i="5"/>
  <c r="AM671" i="5" s="1"/>
  <c r="AL671" i="5"/>
  <c r="AH672" i="5"/>
  <c r="AJ672" i="5" s="1"/>
  <c r="AI672" i="5"/>
  <c r="AK672" i="5"/>
  <c r="AL672" i="5"/>
  <c r="AM672" i="5"/>
  <c r="AH673" i="5"/>
  <c r="AJ673" i="5" s="1"/>
  <c r="AI673" i="5"/>
  <c r="AK673" i="5"/>
  <c r="AL673" i="5"/>
  <c r="AM673" i="5"/>
  <c r="AH674" i="5"/>
  <c r="AJ674" i="5" s="1"/>
  <c r="AI674" i="5"/>
  <c r="AK674" i="5"/>
  <c r="AL674" i="5"/>
  <c r="AM674" i="5"/>
  <c r="AH675" i="5"/>
  <c r="AI675" i="5"/>
  <c r="AJ675" i="5"/>
  <c r="AK675" i="5"/>
  <c r="AM675" i="5" s="1"/>
  <c r="AL675" i="5"/>
  <c r="AH676" i="5"/>
  <c r="AJ676" i="5" s="1"/>
  <c r="AI676" i="5"/>
  <c r="AK676" i="5"/>
  <c r="AL676" i="5"/>
  <c r="AM676" i="5"/>
  <c r="AH677" i="5"/>
  <c r="AJ677" i="5" s="1"/>
  <c r="AI677" i="5"/>
  <c r="AK677" i="5"/>
  <c r="AL677" i="5"/>
  <c r="AM677" i="5"/>
  <c r="AH678" i="5"/>
  <c r="AJ678" i="5" s="1"/>
  <c r="AI678" i="5"/>
  <c r="AK678" i="5"/>
  <c r="AL678" i="5"/>
  <c r="AM678" i="5"/>
  <c r="AH679" i="5"/>
  <c r="AI679" i="5"/>
  <c r="AJ679" i="5"/>
  <c r="AK679" i="5"/>
  <c r="AM679" i="5" s="1"/>
  <c r="AL679" i="5"/>
  <c r="AH680" i="5"/>
  <c r="AJ680" i="5" s="1"/>
  <c r="AI680" i="5"/>
  <c r="AK680" i="5"/>
  <c r="AL680" i="5"/>
  <c r="AM680" i="5"/>
  <c r="AH681" i="5"/>
  <c r="AJ681" i="5" s="1"/>
  <c r="AI681" i="5"/>
  <c r="AK681" i="5"/>
  <c r="AL681" i="5"/>
  <c r="AM681" i="5"/>
  <c r="AL648" i="5"/>
  <c r="AK648" i="5"/>
  <c r="AI648" i="5"/>
  <c r="AH648" i="5"/>
  <c r="AJ648" i="5" s="1"/>
  <c r="AG604" i="5"/>
  <c r="AG605" i="5"/>
  <c r="AG606" i="5"/>
  <c r="AG607" i="5"/>
  <c r="AG608" i="5"/>
  <c r="AG609" i="5"/>
  <c r="AG610" i="5"/>
  <c r="AG611" i="5"/>
  <c r="AG612" i="5"/>
  <c r="AG613" i="5"/>
  <c r="AG614" i="5"/>
  <c r="AG615" i="5"/>
  <c r="AG616" i="5"/>
  <c r="AG617" i="5"/>
  <c r="AG618" i="5"/>
  <c r="AG619" i="5"/>
  <c r="AG620" i="5"/>
  <c r="AG603" i="5"/>
  <c r="AZ604" i="5"/>
  <c r="AZ605" i="5"/>
  <c r="AZ606" i="5"/>
  <c r="AZ607" i="5"/>
  <c r="AZ608" i="5"/>
  <c r="AZ609" i="5"/>
  <c r="AZ610" i="5"/>
  <c r="AZ611" i="5"/>
  <c r="AZ612" i="5"/>
  <c r="AZ613" i="5"/>
  <c r="AZ614" i="5"/>
  <c r="AZ615" i="5"/>
  <c r="AZ616" i="5"/>
  <c r="AZ617" i="5"/>
  <c r="AZ618" i="5"/>
  <c r="AZ619" i="5"/>
  <c r="AZ620" i="5"/>
  <c r="AZ603" i="5"/>
  <c r="B624" i="5"/>
  <c r="AX602" i="5"/>
  <c r="AY603" i="5"/>
  <c r="AY604" i="5"/>
  <c r="AY605" i="5"/>
  <c r="AY606" i="5"/>
  <c r="AY607" i="5"/>
  <c r="AY608" i="5"/>
  <c r="AY609" i="5"/>
  <c r="AY610" i="5"/>
  <c r="AY611" i="5"/>
  <c r="AY612" i="5"/>
  <c r="AY613" i="5"/>
  <c r="AY614" i="5"/>
  <c r="AY615" i="5"/>
  <c r="AY616" i="5"/>
  <c r="AY617" i="5"/>
  <c r="AY618" i="5"/>
  <c r="AY619" i="5"/>
  <c r="AY620" i="5"/>
  <c r="AW604" i="5"/>
  <c r="AW605" i="5"/>
  <c r="AW606" i="5"/>
  <c r="AW607" i="5"/>
  <c r="AW608" i="5"/>
  <c r="AW609" i="5"/>
  <c r="AW610" i="5"/>
  <c r="AW611" i="5"/>
  <c r="AW612" i="5"/>
  <c r="AW613" i="5"/>
  <c r="AW614" i="5"/>
  <c r="AW615" i="5"/>
  <c r="AW616" i="5"/>
  <c r="AW617" i="5"/>
  <c r="AW618" i="5"/>
  <c r="AW619" i="5"/>
  <c r="AW620" i="5"/>
  <c r="AW603" i="5"/>
  <c r="AO604" i="5"/>
  <c r="AO605" i="5"/>
  <c r="AO606" i="5"/>
  <c r="AO607" i="5"/>
  <c r="AO608" i="5"/>
  <c r="AO609" i="5"/>
  <c r="AO610" i="5"/>
  <c r="AO611" i="5"/>
  <c r="AO612" i="5"/>
  <c r="AO613" i="5"/>
  <c r="AO614" i="5"/>
  <c r="AO615" i="5"/>
  <c r="AO616" i="5"/>
  <c r="AO617" i="5"/>
  <c r="AO618" i="5"/>
  <c r="AO619" i="5"/>
  <c r="AO620" i="5"/>
  <c r="AH604" i="5"/>
  <c r="AI604" i="5"/>
  <c r="AJ604" i="5"/>
  <c r="AH605" i="5"/>
  <c r="AI605" i="5"/>
  <c r="AJ605" i="5"/>
  <c r="AH606" i="5"/>
  <c r="AI606" i="5"/>
  <c r="AJ606" i="5"/>
  <c r="AH607" i="5"/>
  <c r="AI607" i="5"/>
  <c r="AJ607" i="5"/>
  <c r="AH608" i="5"/>
  <c r="AI608" i="5"/>
  <c r="AJ608" i="5"/>
  <c r="AH609" i="5"/>
  <c r="AI609" i="5"/>
  <c r="AJ609" i="5"/>
  <c r="AH610" i="5"/>
  <c r="AI610" i="5"/>
  <c r="AJ610" i="5"/>
  <c r="AH611" i="5"/>
  <c r="AI611" i="5"/>
  <c r="AJ611" i="5"/>
  <c r="AH612" i="5"/>
  <c r="AI612" i="5"/>
  <c r="AJ612" i="5"/>
  <c r="AH613" i="5"/>
  <c r="AI613" i="5"/>
  <c r="AJ613" i="5"/>
  <c r="AH614" i="5"/>
  <c r="AI614" i="5"/>
  <c r="AJ614" i="5"/>
  <c r="AH615" i="5"/>
  <c r="AI615" i="5"/>
  <c r="AJ615" i="5"/>
  <c r="AH616" i="5"/>
  <c r="AI616" i="5"/>
  <c r="AJ616" i="5"/>
  <c r="AH617" i="5"/>
  <c r="AI617" i="5"/>
  <c r="AJ617" i="5"/>
  <c r="AH618" i="5"/>
  <c r="AI618" i="5"/>
  <c r="AJ618" i="5"/>
  <c r="AH619" i="5"/>
  <c r="AI619" i="5"/>
  <c r="AJ619" i="5"/>
  <c r="AH620" i="5"/>
  <c r="AI620" i="5"/>
  <c r="AJ620" i="5"/>
  <c r="AI603" i="5"/>
  <c r="AI621" i="5" s="1"/>
  <c r="AH603" i="5"/>
  <c r="AH621" i="5" s="1"/>
  <c r="AW578" i="5"/>
  <c r="AG578" i="5"/>
  <c r="B582" i="5" s="1"/>
  <c r="AV578" i="5"/>
  <c r="AU578" i="5"/>
  <c r="AT578" i="5"/>
  <c r="AS578" i="5"/>
  <c r="AR578" i="5"/>
  <c r="AO578" i="5"/>
  <c r="AN578" i="5"/>
  <c r="AP578" i="5" s="1"/>
  <c r="AL578" i="5"/>
  <c r="AK578" i="5"/>
  <c r="AI578" i="5"/>
  <c r="AH578" i="5"/>
  <c r="AJ578" i="5" s="1"/>
  <c r="BN386" i="5" l="1"/>
  <c r="BN389" i="5"/>
  <c r="BN333" i="5"/>
  <c r="BN359" i="5"/>
  <c r="BN362" i="5"/>
  <c r="BN364" i="5"/>
  <c r="BN366" i="5"/>
  <c r="BN368" i="5"/>
  <c r="BN370" i="5"/>
  <c r="BN373" i="5"/>
  <c r="BN375" i="5"/>
  <c r="BN376" i="5"/>
  <c r="BN378" i="5"/>
  <c r="BN380" i="5"/>
  <c r="BN382" i="5"/>
  <c r="BN384" i="5"/>
  <c r="BN387" i="5"/>
  <c r="BN388" i="5"/>
  <c r="BN390" i="5"/>
  <c r="BN392" i="5"/>
  <c r="BI333" i="5"/>
  <c r="BN334" i="5"/>
  <c r="BN335" i="5"/>
  <c r="BN336" i="5"/>
  <c r="BN337" i="5"/>
  <c r="BN338" i="5"/>
  <c r="BN339" i="5"/>
  <c r="BN340" i="5"/>
  <c r="BN341" i="5"/>
  <c r="BN342" i="5"/>
  <c r="BN343" i="5"/>
  <c r="BN344" i="5"/>
  <c r="BN345" i="5"/>
  <c r="BN346" i="5"/>
  <c r="BN347" i="5"/>
  <c r="BN348" i="5"/>
  <c r="BN349" i="5"/>
  <c r="BN350" i="5"/>
  <c r="BN351" i="5"/>
  <c r="BN352" i="5"/>
  <c r="BN353" i="5"/>
  <c r="BN354" i="5"/>
  <c r="BN355" i="5"/>
  <c r="BN356" i="5"/>
  <c r="BN357" i="5"/>
  <c r="BN358" i="5"/>
  <c r="BN360" i="5"/>
  <c r="BN361" i="5"/>
  <c r="BN363" i="5"/>
  <c r="BN365" i="5"/>
  <c r="BN367" i="5"/>
  <c r="BN369" i="5"/>
  <c r="BN371" i="5"/>
  <c r="BN372" i="5"/>
  <c r="BN374" i="5"/>
  <c r="BN377" i="5"/>
  <c r="BN379" i="5"/>
  <c r="BN381" i="5"/>
  <c r="BN383" i="5"/>
  <c r="BN385" i="5"/>
  <c r="BN391" i="5"/>
  <c r="BN393" i="5"/>
  <c r="BN302" i="5"/>
  <c r="BN308" i="5"/>
  <c r="BN310" i="5"/>
  <c r="BN312" i="5"/>
  <c r="BN313" i="5"/>
  <c r="BN303" i="5"/>
  <c r="BN304" i="5"/>
  <c r="BN305" i="5"/>
  <c r="BN306" i="5"/>
  <c r="BN307" i="5"/>
  <c r="BN309" i="5"/>
  <c r="BN311" i="5"/>
  <c r="AM42" i="12"/>
  <c r="B110" i="12" s="1"/>
  <c r="AL102" i="12"/>
  <c r="B109" i="12" s="1"/>
  <c r="AI102" i="12"/>
  <c r="AH102" i="12"/>
  <c r="B107" i="12" s="1"/>
  <c r="AK102" i="12"/>
  <c r="B32" i="12"/>
  <c r="AI478" i="6"/>
  <c r="BA167" i="6"/>
  <c r="AG119" i="6"/>
  <c r="B149" i="6" s="1"/>
  <c r="AY980" i="6"/>
  <c r="AL980" i="6"/>
  <c r="AL978" i="6"/>
  <c r="AY978" i="6"/>
  <c r="AY979" i="6"/>
  <c r="AL979" i="6"/>
  <c r="AY977" i="6"/>
  <c r="AL977" i="6"/>
  <c r="AY973" i="6"/>
  <c r="AL973" i="6"/>
  <c r="AY179" i="6"/>
  <c r="B184" i="6" s="1"/>
  <c r="AY969" i="6"/>
  <c r="AL969" i="6"/>
  <c r="AY972" i="6"/>
  <c r="AL972" i="6"/>
  <c r="AY970" i="6"/>
  <c r="AL970" i="6"/>
  <c r="AL971" i="6"/>
  <c r="AY971" i="6"/>
  <c r="AI124" i="6"/>
  <c r="AN980" i="6"/>
  <c r="DC228" i="6"/>
  <c r="AN978" i="6"/>
  <c r="DC226" i="6"/>
  <c r="AU969" i="6"/>
  <c r="AR941" i="6"/>
  <c r="AR943" i="6"/>
  <c r="AR945" i="6"/>
  <c r="AR947" i="6"/>
  <c r="AR949" i="6"/>
  <c r="AR939" i="6"/>
  <c r="AR946" i="6"/>
  <c r="AR940" i="6"/>
  <c r="AR948" i="6"/>
  <c r="AR942" i="6"/>
  <c r="AR950" i="6"/>
  <c r="AR944" i="6"/>
  <c r="AM939" i="6"/>
  <c r="AL939" i="6"/>
  <c r="AK898" i="6"/>
  <c r="AO969" i="6"/>
  <c r="AG882" i="6"/>
  <c r="B886" i="6" s="1"/>
  <c r="AN972" i="6"/>
  <c r="DC220" i="6"/>
  <c r="AN970" i="6"/>
  <c r="DC218" i="6"/>
  <c r="DC223" i="6"/>
  <c r="AN975" i="6"/>
  <c r="AO439" i="6"/>
  <c r="AN973" i="6"/>
  <c r="AL481" i="6"/>
  <c r="AL478" i="6"/>
  <c r="AL483" i="6"/>
  <c r="AL479" i="6"/>
  <c r="AL484" i="6"/>
  <c r="AL482" i="6"/>
  <c r="AJ478" i="6"/>
  <c r="B508" i="6" s="1"/>
  <c r="AL486" i="6"/>
  <c r="AL485" i="6"/>
  <c r="AR478" i="6"/>
  <c r="AL480" i="6"/>
  <c r="AL488" i="6"/>
  <c r="AL487" i="6"/>
  <c r="AN898" i="6"/>
  <c r="AR969" i="6"/>
  <c r="AN979" i="6"/>
  <c r="DC227" i="6"/>
  <c r="AN977" i="6"/>
  <c r="DC225" i="6"/>
  <c r="AM898" i="6"/>
  <c r="AQ969" i="6"/>
  <c r="AL898" i="6"/>
  <c r="AP969" i="6"/>
  <c r="AW969" i="6"/>
  <c r="AT940" i="6"/>
  <c r="AT942" i="6"/>
  <c r="AT944" i="6"/>
  <c r="AT946" i="6"/>
  <c r="AT948" i="6"/>
  <c r="AT950" i="6"/>
  <c r="AT939" i="6"/>
  <c r="AT941" i="6"/>
  <c r="AT943" i="6"/>
  <c r="AT945" i="6"/>
  <c r="AT947" i="6"/>
  <c r="AT949" i="6"/>
  <c r="AK939" i="6"/>
  <c r="AM969" i="6"/>
  <c r="AG939" i="6"/>
  <c r="B955" i="6" s="1"/>
  <c r="AG786" i="6"/>
  <c r="AQ941" i="6"/>
  <c r="AQ943" i="6"/>
  <c r="AQ945" i="6"/>
  <c r="AQ947" i="6"/>
  <c r="AQ949" i="6"/>
  <c r="AQ939" i="6"/>
  <c r="AG942" i="6"/>
  <c r="AG902" i="6"/>
  <c r="AQ946" i="6"/>
  <c r="AG898" i="6"/>
  <c r="B927" i="6" s="1"/>
  <c r="AQ940" i="6"/>
  <c r="AQ948" i="6"/>
  <c r="AQ942" i="6"/>
  <c r="AQ950" i="6"/>
  <c r="AQ944" i="6"/>
  <c r="AN971" i="6"/>
  <c r="DC219" i="6"/>
  <c r="DC217" i="6"/>
  <c r="AN969" i="6"/>
  <c r="AN976" i="6"/>
  <c r="DC224" i="6"/>
  <c r="AP439" i="6"/>
  <c r="AN974" i="6"/>
  <c r="AO483" i="6"/>
  <c r="AO485" i="6"/>
  <c r="AO486" i="6"/>
  <c r="AO484" i="6"/>
  <c r="AO480" i="6"/>
  <c r="AO479" i="6"/>
  <c r="AO487" i="6"/>
  <c r="AO478" i="6"/>
  <c r="AO482" i="6"/>
  <c r="AO481" i="6"/>
  <c r="AM478" i="6"/>
  <c r="AS940" i="6"/>
  <c r="AS942" i="6"/>
  <c r="AS944" i="6"/>
  <c r="AS946" i="6"/>
  <c r="AS948" i="6"/>
  <c r="AS950" i="6"/>
  <c r="AV969" i="6"/>
  <c r="AS941" i="6"/>
  <c r="AS943" i="6"/>
  <c r="AS945" i="6"/>
  <c r="AS947" i="6"/>
  <c r="AS949" i="6"/>
  <c r="AS939" i="6"/>
  <c r="AN939" i="6"/>
  <c r="AR885" i="6"/>
  <c r="AP885" i="6"/>
  <c r="AN885" i="6"/>
  <c r="AL885" i="6"/>
  <c r="AT794" i="6"/>
  <c r="AT786" i="6"/>
  <c r="AT746" i="6"/>
  <c r="AT787" i="6"/>
  <c r="AT795" i="6"/>
  <c r="AT747" i="6"/>
  <c r="AN700" i="6"/>
  <c r="AT788" i="6"/>
  <c r="AT796" i="6"/>
  <c r="AT740" i="6"/>
  <c r="AT748" i="6"/>
  <c r="AT790" i="6"/>
  <c r="AT742" i="6"/>
  <c r="AN677" i="6"/>
  <c r="AT789" i="6"/>
  <c r="AT797" i="6"/>
  <c r="AT741" i="6"/>
  <c r="AT749" i="6"/>
  <c r="AT798" i="6"/>
  <c r="AT791" i="6"/>
  <c r="AT799" i="6"/>
  <c r="AT743" i="6"/>
  <c r="AT739" i="6"/>
  <c r="AT792" i="6"/>
  <c r="AT800" i="6"/>
  <c r="AT744" i="6"/>
  <c r="AN647" i="6"/>
  <c r="AT793" i="6"/>
  <c r="AT801" i="6"/>
  <c r="AT745" i="6"/>
  <c r="AT750" i="6"/>
  <c r="AS786" i="6"/>
  <c r="AM647" i="6"/>
  <c r="AS787" i="6"/>
  <c r="AS791" i="6"/>
  <c r="AS795" i="6"/>
  <c r="AS799" i="6"/>
  <c r="AS743" i="6"/>
  <c r="AS747" i="6"/>
  <c r="AM786" i="6"/>
  <c r="AS739" i="6"/>
  <c r="AS788" i="6"/>
  <c r="AS792" i="6"/>
  <c r="AS796" i="6"/>
  <c r="AS800" i="6"/>
  <c r="AS740" i="6"/>
  <c r="AS744" i="6"/>
  <c r="AS748" i="6"/>
  <c r="AM700" i="6"/>
  <c r="AS789" i="6"/>
  <c r="AS793" i="6"/>
  <c r="AS797" i="6"/>
  <c r="AS801" i="6"/>
  <c r="AS741" i="6"/>
  <c r="AS745" i="6"/>
  <c r="AS749" i="6"/>
  <c r="AM677" i="6"/>
  <c r="AS790" i="6"/>
  <c r="AS794" i="6"/>
  <c r="AS798" i="6"/>
  <c r="AS742" i="6"/>
  <c r="AS746" i="6"/>
  <c r="AS750" i="6"/>
  <c r="AR792" i="6"/>
  <c r="AR800" i="6"/>
  <c r="AR786" i="6"/>
  <c r="AR744" i="6"/>
  <c r="AR788" i="6"/>
  <c r="AR796" i="6"/>
  <c r="AR740" i="6"/>
  <c r="AR748" i="6"/>
  <c r="AR787" i="6"/>
  <c r="AR795" i="6"/>
  <c r="AR747" i="6"/>
  <c r="AR790" i="6"/>
  <c r="AR798" i="6"/>
  <c r="AR742" i="6"/>
  <c r="AR750" i="6"/>
  <c r="AL647" i="6"/>
  <c r="AR793" i="6"/>
  <c r="AR801" i="6"/>
  <c r="AL786" i="6"/>
  <c r="AR745" i="6"/>
  <c r="AL700" i="6"/>
  <c r="AR791" i="6"/>
  <c r="AR799" i="6"/>
  <c r="AR743" i="6"/>
  <c r="AR789" i="6"/>
  <c r="AR797" i="6"/>
  <c r="AR749" i="6"/>
  <c r="AR739" i="6"/>
  <c r="AR794" i="6"/>
  <c r="AR746" i="6"/>
  <c r="AL677" i="6"/>
  <c r="AR741" i="6"/>
  <c r="AG790" i="6"/>
  <c r="AG647" i="6"/>
  <c r="B666" i="6" s="1"/>
  <c r="AK786" i="6"/>
  <c r="AG768" i="6"/>
  <c r="AQ788" i="6"/>
  <c r="AQ790" i="6"/>
  <c r="AQ792" i="6"/>
  <c r="AQ794" i="6"/>
  <c r="AQ796" i="6"/>
  <c r="AQ798" i="6"/>
  <c r="AQ800" i="6"/>
  <c r="AQ740" i="6"/>
  <c r="AQ742" i="6"/>
  <c r="AQ744" i="6"/>
  <c r="AQ746" i="6"/>
  <c r="AQ748" i="6"/>
  <c r="AQ750" i="6"/>
  <c r="AK677" i="6"/>
  <c r="AQ786" i="6"/>
  <c r="AG681" i="6"/>
  <c r="AK647" i="6"/>
  <c r="AK700" i="6"/>
  <c r="B808" i="6"/>
  <c r="AG700" i="6"/>
  <c r="B726" i="6" s="1"/>
  <c r="AQ787" i="6"/>
  <c r="AQ789" i="6"/>
  <c r="AQ791" i="6"/>
  <c r="AQ793" i="6"/>
  <c r="AQ795" i="6"/>
  <c r="AQ797" i="6"/>
  <c r="AQ799" i="6"/>
  <c r="AQ801" i="6"/>
  <c r="AQ741" i="6"/>
  <c r="AQ743" i="6"/>
  <c r="AQ745" i="6"/>
  <c r="AQ747" i="6"/>
  <c r="AQ749" i="6"/>
  <c r="AG704" i="6"/>
  <c r="AG677" i="6"/>
  <c r="B690" i="6" s="1"/>
  <c r="AG765" i="6"/>
  <c r="B772" i="6" s="1"/>
  <c r="B755" i="6"/>
  <c r="AG651" i="6"/>
  <c r="AG632" i="6"/>
  <c r="B636" i="6" s="1"/>
  <c r="AN454" i="6"/>
  <c r="AJ454" i="6"/>
  <c r="AJ439" i="6"/>
  <c r="DC222" i="6"/>
  <c r="AM454" i="6"/>
  <c r="AI454" i="6"/>
  <c r="DC221" i="6"/>
  <c r="AJ42" i="6"/>
  <c r="AJ103" i="6" s="1"/>
  <c r="B109" i="6" s="1"/>
  <c r="AU175" i="6"/>
  <c r="BD167" i="6"/>
  <c r="BD175" i="6"/>
  <c r="BA172" i="6"/>
  <c r="BA170" i="6"/>
  <c r="BD174" i="6"/>
  <c r="BD168" i="6"/>
  <c r="BD176" i="6"/>
  <c r="BA173" i="6"/>
  <c r="BA171" i="6"/>
  <c r="BD169" i="6"/>
  <c r="BD177" i="6"/>
  <c r="BA174" i="6"/>
  <c r="BD173" i="6"/>
  <c r="BD170" i="6"/>
  <c r="BD178" i="6"/>
  <c r="BA175" i="6"/>
  <c r="BA178" i="6"/>
  <c r="BD171" i="6"/>
  <c r="BA168" i="6"/>
  <c r="BA176" i="6"/>
  <c r="BD172" i="6"/>
  <c r="BA169" i="6"/>
  <c r="BA177" i="6"/>
  <c r="AM204" i="11"/>
  <c r="B212" i="11" s="1"/>
  <c r="AG103" i="6"/>
  <c r="B107" i="6" s="1"/>
  <c r="AG102" i="12"/>
  <c r="B106" i="12" s="1"/>
  <c r="AJ127" i="6"/>
  <c r="AJ135" i="6"/>
  <c r="AJ119" i="6"/>
  <c r="AJ140" i="6"/>
  <c r="AJ120" i="6"/>
  <c r="AJ128" i="6"/>
  <c r="AJ136" i="6"/>
  <c r="AJ122" i="6"/>
  <c r="AJ130" i="6"/>
  <c r="AJ138" i="6"/>
  <c r="AJ121" i="6"/>
  <c r="AJ129" i="6"/>
  <c r="AJ137" i="6"/>
  <c r="AJ123" i="6"/>
  <c r="AJ131" i="6"/>
  <c r="AJ139" i="6"/>
  <c r="AJ124" i="6"/>
  <c r="AJ132" i="6"/>
  <c r="AJ141" i="6"/>
  <c r="AJ126" i="6"/>
  <c r="AJ125" i="6"/>
  <c r="AJ133" i="6"/>
  <c r="AJ134" i="6"/>
  <c r="AJ142" i="6"/>
  <c r="AI119" i="6"/>
  <c r="B151" i="6" s="1"/>
  <c r="AM62" i="13"/>
  <c r="AG62" i="13"/>
  <c r="AP62" i="13"/>
  <c r="AO62" i="13"/>
  <c r="AR119" i="12"/>
  <c r="BA120" i="12"/>
  <c r="B125" i="12" s="1"/>
  <c r="AV682" i="5"/>
  <c r="AX683" i="5" s="1"/>
  <c r="B691" i="5" s="1"/>
  <c r="AS682" i="5"/>
  <c r="AR682" i="5"/>
  <c r="AT682" i="5"/>
  <c r="AN621" i="5"/>
  <c r="AH625" i="5" s="1"/>
  <c r="AI625" i="5" s="1"/>
  <c r="AU621" i="5"/>
  <c r="AT621" i="5"/>
  <c r="AS621" i="5"/>
  <c r="BC682" i="5"/>
  <c r="BA682" i="5"/>
  <c r="AZ682" i="5"/>
  <c r="BB682" i="5"/>
  <c r="AI682" i="5"/>
  <c r="AJ682" i="5"/>
  <c r="AI683" i="5" s="1"/>
  <c r="B689" i="5" s="1"/>
  <c r="AQ682" i="5"/>
  <c r="AP682" i="5"/>
  <c r="AH682" i="5"/>
  <c r="AK683" i="5" s="1"/>
  <c r="B688" i="5" s="1"/>
  <c r="AJ603" i="5"/>
  <c r="AJ621" i="5" s="1"/>
  <c r="B629" i="5" s="1"/>
  <c r="AL621" i="5"/>
  <c r="AW621" i="5"/>
  <c r="B628" i="5" s="1"/>
  <c r="AO621" i="5"/>
  <c r="B632" i="5" s="1"/>
  <c r="AZ621" i="5"/>
  <c r="AY621" i="5"/>
  <c r="AG621" i="5"/>
  <c r="B627" i="5" s="1"/>
  <c r="AJ580" i="5"/>
  <c r="B583" i="5" s="1"/>
  <c r="AJ581" i="5"/>
  <c r="B584" i="5" s="1"/>
  <c r="AR579" i="5"/>
  <c r="B585" i="5" s="1"/>
  <c r="AT683" i="5" l="1"/>
  <c r="B690" i="5" s="1"/>
  <c r="AU622" i="5"/>
  <c r="AH626" i="5" s="1"/>
  <c r="AI626" i="5" s="1"/>
  <c r="AH624" i="5"/>
  <c r="AY981" i="6"/>
  <c r="B990" i="6" s="1"/>
  <c r="B458" i="6"/>
  <c r="B460" i="6"/>
  <c r="AR970" i="6"/>
  <c r="AL489" i="6"/>
  <c r="AH504" i="6" s="1"/>
  <c r="AN899" i="6"/>
  <c r="B930" i="6" s="1"/>
  <c r="AN981" i="6"/>
  <c r="B985" i="6" s="1"/>
  <c r="AT951" i="6"/>
  <c r="B959" i="6" s="1"/>
  <c r="DC229" i="6"/>
  <c r="AH413" i="6" s="1"/>
  <c r="AO488" i="6"/>
  <c r="AL981" i="6"/>
  <c r="AN940" i="6"/>
  <c r="B958" i="6" s="1"/>
  <c r="B506" i="6"/>
  <c r="B888" i="6"/>
  <c r="AN701" i="6"/>
  <c r="B729" i="6" s="1"/>
  <c r="AN787" i="6"/>
  <c r="B811" i="6" s="1"/>
  <c r="AN648" i="6"/>
  <c r="B669" i="6" s="1"/>
  <c r="AN766" i="6"/>
  <c r="B775" i="6" s="1"/>
  <c r="AN678" i="6"/>
  <c r="B693" i="6" s="1"/>
  <c r="AN740" i="6"/>
  <c r="B758" i="6" s="1"/>
  <c r="AT802" i="6"/>
  <c r="B812" i="6" s="1"/>
  <c r="AT751" i="6"/>
  <c r="B759" i="6" s="1"/>
  <c r="B446" i="6"/>
  <c r="B443" i="6"/>
  <c r="BD179" i="6"/>
  <c r="BC170" i="6" s="1"/>
  <c r="B187" i="6" s="1"/>
  <c r="BA179" i="6"/>
  <c r="AZ170" i="6" s="1"/>
  <c r="B186" i="6" s="1"/>
  <c r="AJ143" i="6"/>
  <c r="B152" i="6" s="1"/>
  <c r="B687" i="5"/>
  <c r="B509" i="6" l="1"/>
  <c r="AI504" i="6"/>
  <c r="B631" i="5"/>
  <c r="AI413" i="6"/>
  <c r="B423" i="6" s="1"/>
  <c r="AI624" i="5"/>
  <c r="B553" i="5"/>
  <c r="B552" i="5"/>
  <c r="AO547" i="5"/>
  <c r="AN547" i="5"/>
  <c r="AR548" i="5"/>
  <c r="AQ548" i="5"/>
  <c r="AP548" i="5"/>
  <c r="AV548" i="5"/>
  <c r="AU548" i="5"/>
  <c r="AT548" i="5"/>
  <c r="AL549" i="5"/>
  <c r="AJ549" i="5"/>
  <c r="AM547" i="5"/>
  <c r="AL547" i="5"/>
  <c r="AK547" i="5"/>
  <c r="AJ547" i="5"/>
  <c r="AI547" i="5"/>
  <c r="AH547" i="5"/>
  <c r="B534" i="5"/>
  <c r="AX529" i="5"/>
  <c r="AT529" i="5"/>
  <c r="AU529" i="5"/>
  <c r="AW529" i="5"/>
  <c r="AV529" i="5"/>
  <c r="AQ529" i="5"/>
  <c r="AR529" i="5" s="1"/>
  <c r="AR530" i="5" s="1"/>
  <c r="AO529" i="5"/>
  <c r="AP529" i="5" s="1"/>
  <c r="AP530" i="5" s="1"/>
  <c r="AN529" i="5"/>
  <c r="AN530" i="5" s="1"/>
  <c r="AK529" i="5"/>
  <c r="AL529" i="5" s="1"/>
  <c r="AL530" i="5" s="1"/>
  <c r="AI529" i="5"/>
  <c r="AJ529" i="5" s="1"/>
  <c r="AJ530" i="5" s="1"/>
  <c r="AH529" i="5"/>
  <c r="AH530" i="5" s="1"/>
  <c r="AN493" i="5"/>
  <c r="B512" i="5" s="1"/>
  <c r="AH494" i="5"/>
  <c r="AI494" i="5"/>
  <c r="AJ494" i="5"/>
  <c r="AK494" i="5"/>
  <c r="AM494" i="5" s="1"/>
  <c r="AL494" i="5"/>
  <c r="AH495" i="5"/>
  <c r="AJ495" i="5" s="1"/>
  <c r="AI495" i="5"/>
  <c r="AK495" i="5"/>
  <c r="AM495" i="5" s="1"/>
  <c r="AL495" i="5"/>
  <c r="AH496" i="5"/>
  <c r="AJ496" i="5" s="1"/>
  <c r="AI496" i="5"/>
  <c r="AK496" i="5"/>
  <c r="AM496" i="5" s="1"/>
  <c r="AL496" i="5"/>
  <c r="AH497" i="5"/>
  <c r="AJ497" i="5" s="1"/>
  <c r="AI497" i="5"/>
  <c r="AK497" i="5"/>
  <c r="AL497" i="5"/>
  <c r="AM497" i="5"/>
  <c r="AH498" i="5"/>
  <c r="AI498" i="5"/>
  <c r="AJ498" i="5"/>
  <c r="AK498" i="5"/>
  <c r="AL498" i="5"/>
  <c r="AM498" i="5"/>
  <c r="AH499" i="5"/>
  <c r="AI499" i="5"/>
  <c r="AK499" i="5"/>
  <c r="AL499" i="5"/>
  <c r="AH500" i="5"/>
  <c r="AI500" i="5"/>
  <c r="AK500" i="5"/>
  <c r="AL500" i="5"/>
  <c r="AM500" i="5" s="1"/>
  <c r="AH501" i="5"/>
  <c r="AJ501" i="5" s="1"/>
  <c r="AI501" i="5"/>
  <c r="AK501" i="5"/>
  <c r="AL501" i="5"/>
  <c r="AM501" i="5"/>
  <c r="AH502" i="5"/>
  <c r="AJ502" i="5" s="1"/>
  <c r="AI502" i="5"/>
  <c r="AK502" i="5"/>
  <c r="AL502" i="5"/>
  <c r="AH503" i="5"/>
  <c r="AI503" i="5"/>
  <c r="AJ503" i="5"/>
  <c r="AK503" i="5"/>
  <c r="AL503" i="5"/>
  <c r="AH504" i="5"/>
  <c r="AJ504" i="5" s="1"/>
  <c r="AI504" i="5"/>
  <c r="AK504" i="5"/>
  <c r="AM504" i="5" s="1"/>
  <c r="AL504" i="5"/>
  <c r="AH505" i="5"/>
  <c r="AI505" i="5"/>
  <c r="AJ505" i="5" s="1"/>
  <c r="AK505" i="5"/>
  <c r="AL505" i="5"/>
  <c r="AH506" i="5"/>
  <c r="AI506" i="5"/>
  <c r="AJ506" i="5"/>
  <c r="AK506" i="5"/>
  <c r="AL506" i="5"/>
  <c r="AM506" i="5" s="1"/>
  <c r="AH507" i="5"/>
  <c r="AI507" i="5"/>
  <c r="AJ507" i="5" s="1"/>
  <c r="AK507" i="5"/>
  <c r="AL507" i="5"/>
  <c r="AH508" i="5"/>
  <c r="AJ508" i="5" s="1"/>
  <c r="AI508" i="5"/>
  <c r="AK508" i="5"/>
  <c r="AL508" i="5"/>
  <c r="AL493" i="5"/>
  <c r="AK493" i="5"/>
  <c r="AI493" i="5"/>
  <c r="AI509" i="5" s="1"/>
  <c r="AH493" i="5"/>
  <c r="B478" i="5"/>
  <c r="B477" i="5"/>
  <c r="AU473" i="5"/>
  <c r="AT473" i="5"/>
  <c r="AS473" i="5"/>
  <c r="AU474" i="5" s="1"/>
  <c r="B481" i="5" s="1"/>
  <c r="AQ473" i="5"/>
  <c r="AP473" i="5"/>
  <c r="AQ474" i="5"/>
  <c r="B480" i="5" s="1"/>
  <c r="AG473" i="5"/>
  <c r="AL473" i="5"/>
  <c r="AK473" i="5"/>
  <c r="AM473" i="5" s="1"/>
  <c r="AJ473" i="5"/>
  <c r="AJ475" i="5" s="1"/>
  <c r="B479" i="5" s="1"/>
  <c r="AI473" i="5"/>
  <c r="AH473" i="5"/>
  <c r="AL475" i="5" s="1"/>
  <c r="AN440" i="5"/>
  <c r="B458" i="5" s="1"/>
  <c r="AH441" i="5"/>
  <c r="AJ441" i="5" s="1"/>
  <c r="AI441" i="5"/>
  <c r="AH442" i="5"/>
  <c r="AI442" i="5"/>
  <c r="AJ442" i="5" s="1"/>
  <c r="AH443" i="5"/>
  <c r="AJ443" i="5" s="1"/>
  <c r="AI443" i="5"/>
  <c r="AH444" i="5"/>
  <c r="AI444" i="5"/>
  <c r="AH445" i="5"/>
  <c r="AI445" i="5"/>
  <c r="AH446" i="5"/>
  <c r="AI446" i="5"/>
  <c r="AH447" i="5"/>
  <c r="AJ447" i="5" s="1"/>
  <c r="AI447" i="5"/>
  <c r="AH448" i="5"/>
  <c r="AI448" i="5"/>
  <c r="AH449" i="5"/>
  <c r="AI449" i="5"/>
  <c r="AH450" i="5"/>
  <c r="AI450" i="5"/>
  <c r="AH451" i="5"/>
  <c r="AJ451" i="5" s="1"/>
  <c r="AI451" i="5"/>
  <c r="AH452" i="5"/>
  <c r="AJ452" i="5" s="1"/>
  <c r="AI452" i="5"/>
  <c r="AH453" i="5"/>
  <c r="AI453" i="5"/>
  <c r="AH454" i="5"/>
  <c r="AI454" i="5"/>
  <c r="AH455" i="5"/>
  <c r="AI455" i="5"/>
  <c r="AK456" i="5"/>
  <c r="AX412" i="5"/>
  <c r="AY412" i="5"/>
  <c r="AX413" i="5"/>
  <c r="AZ413" i="5" s="1"/>
  <c r="AY413" i="5"/>
  <c r="AX414" i="5"/>
  <c r="AY414" i="5"/>
  <c r="AX415" i="5"/>
  <c r="AY415" i="5"/>
  <c r="AX416" i="5"/>
  <c r="AZ416" i="5" s="1"/>
  <c r="AY416" i="5"/>
  <c r="AX417" i="5"/>
  <c r="AZ417" i="5" s="1"/>
  <c r="AY417" i="5"/>
  <c r="AX418" i="5"/>
  <c r="AY418" i="5"/>
  <c r="AX419" i="5"/>
  <c r="AZ419" i="5" s="1"/>
  <c r="AY419" i="5"/>
  <c r="AX420" i="5"/>
  <c r="AZ420" i="5" s="1"/>
  <c r="AY420" i="5"/>
  <c r="AX421" i="5"/>
  <c r="AZ421" i="5" s="1"/>
  <c r="AY421" i="5"/>
  <c r="AX422" i="5"/>
  <c r="AY422" i="5"/>
  <c r="AY411" i="5"/>
  <c r="AX411" i="5"/>
  <c r="AU422" i="5"/>
  <c r="AU412" i="5"/>
  <c r="AV412" i="5"/>
  <c r="AU413" i="5"/>
  <c r="AV413" i="5"/>
  <c r="AU414" i="5"/>
  <c r="AV414" i="5"/>
  <c r="AU415" i="5"/>
  <c r="AV415" i="5"/>
  <c r="AU416" i="5"/>
  <c r="AV416" i="5"/>
  <c r="AU417" i="5"/>
  <c r="AV417" i="5"/>
  <c r="AU418" i="5"/>
  <c r="AV418" i="5"/>
  <c r="AU419" i="5"/>
  <c r="AV419" i="5"/>
  <c r="AW419" i="5" s="1"/>
  <c r="AU420" i="5"/>
  <c r="AV420" i="5"/>
  <c r="AU421" i="5"/>
  <c r="AV421" i="5"/>
  <c r="AV422" i="5"/>
  <c r="AV411" i="5"/>
  <c r="AU411" i="5"/>
  <c r="AQ43" i="11"/>
  <c r="AR43" i="11"/>
  <c r="AS43" i="11"/>
  <c r="AT43" i="11"/>
  <c r="AU43" i="11"/>
  <c r="AV43" i="11"/>
  <c r="AW43" i="11"/>
  <c r="AX43" i="11"/>
  <c r="AY43" i="11"/>
  <c r="AZ43" i="11"/>
  <c r="BA43" i="11"/>
  <c r="BB43" i="11"/>
  <c r="AQ44" i="11"/>
  <c r="AR44" i="11"/>
  <c r="AT44" i="11"/>
  <c r="AU44" i="11"/>
  <c r="AV44" i="11"/>
  <c r="AW44" i="11"/>
  <c r="AX44" i="11"/>
  <c r="AY44" i="11"/>
  <c r="AZ44" i="11"/>
  <c r="BA44" i="11"/>
  <c r="BB44" i="11"/>
  <c r="AQ45" i="11"/>
  <c r="AR45" i="11"/>
  <c r="AS45" i="11"/>
  <c r="AT45" i="11"/>
  <c r="AU45" i="11"/>
  <c r="AV45" i="11"/>
  <c r="AW45" i="11"/>
  <c r="AX45" i="11"/>
  <c r="AY45" i="11"/>
  <c r="AZ45" i="11"/>
  <c r="BA45" i="11"/>
  <c r="BB45" i="11"/>
  <c r="AQ46" i="11"/>
  <c r="AR46" i="11"/>
  <c r="AS46" i="11"/>
  <c r="AT46" i="11"/>
  <c r="AU46" i="11"/>
  <c r="AV46" i="11"/>
  <c r="AW46" i="11"/>
  <c r="AX46" i="11"/>
  <c r="AY46" i="11"/>
  <c r="AZ46" i="11"/>
  <c r="BA46" i="11"/>
  <c r="BB46" i="11"/>
  <c r="AQ47" i="11"/>
  <c r="AR47" i="11"/>
  <c r="AS47" i="11"/>
  <c r="AT47" i="11"/>
  <c r="AU47" i="11"/>
  <c r="AV47" i="11"/>
  <c r="AW47" i="11"/>
  <c r="AX47" i="11"/>
  <c r="AY47" i="11"/>
  <c r="AZ47" i="11"/>
  <c r="BA47" i="11"/>
  <c r="BB47" i="11"/>
  <c r="AQ48" i="11"/>
  <c r="AR48" i="11"/>
  <c r="AS48" i="11"/>
  <c r="AT48" i="11"/>
  <c r="AU48" i="11"/>
  <c r="AV48" i="11"/>
  <c r="AW48" i="11"/>
  <c r="AX48" i="11"/>
  <c r="AY48" i="11"/>
  <c r="AZ48" i="11"/>
  <c r="BA48" i="11"/>
  <c r="BB48" i="11"/>
  <c r="AQ49" i="11"/>
  <c r="AR49" i="11"/>
  <c r="AS49" i="11"/>
  <c r="AT49" i="11"/>
  <c r="AU49" i="11"/>
  <c r="AV49" i="11"/>
  <c r="AW49" i="11"/>
  <c r="AX49" i="11"/>
  <c r="AY49" i="11"/>
  <c r="AZ49" i="11"/>
  <c r="BA49" i="11"/>
  <c r="BB49" i="11"/>
  <c r="AQ50" i="11"/>
  <c r="AR50" i="11"/>
  <c r="AS50" i="11"/>
  <c r="AT50" i="11"/>
  <c r="AU50" i="11"/>
  <c r="AV50" i="11"/>
  <c r="AW50" i="11"/>
  <c r="AX50" i="11"/>
  <c r="AY50" i="11"/>
  <c r="AZ50" i="11"/>
  <c r="BA50" i="11"/>
  <c r="BB50" i="11"/>
  <c r="AQ51" i="11"/>
  <c r="AR51" i="11"/>
  <c r="AS51" i="11"/>
  <c r="AT51" i="11"/>
  <c r="AU51" i="11"/>
  <c r="AV51" i="11"/>
  <c r="AW51" i="11"/>
  <c r="AX51" i="11"/>
  <c r="AY51" i="11"/>
  <c r="AZ51" i="11"/>
  <c r="BA51" i="11"/>
  <c r="BB51" i="11"/>
  <c r="AQ52" i="11"/>
  <c r="AR52" i="11"/>
  <c r="AS52" i="11"/>
  <c r="AT52" i="11"/>
  <c r="AU52" i="11"/>
  <c r="AV52" i="11"/>
  <c r="AW52" i="11"/>
  <c r="AX52" i="11"/>
  <c r="AY52" i="11"/>
  <c r="AZ52" i="11"/>
  <c r="BA52" i="11"/>
  <c r="BB52" i="11"/>
  <c r="AQ53" i="11"/>
  <c r="AR53" i="11"/>
  <c r="AS53" i="11"/>
  <c r="AT53" i="11"/>
  <c r="AU53" i="11"/>
  <c r="AV53" i="11"/>
  <c r="AW53" i="11"/>
  <c r="AX53" i="11"/>
  <c r="AY53" i="11"/>
  <c r="AZ53" i="11"/>
  <c r="BA53" i="11"/>
  <c r="BB53" i="11"/>
  <c r="AQ54" i="11"/>
  <c r="AR54" i="11"/>
  <c r="AS54" i="11"/>
  <c r="AT54" i="11"/>
  <c r="AU54" i="11"/>
  <c r="AV54" i="11"/>
  <c r="AW54" i="11"/>
  <c r="AX54" i="11"/>
  <c r="AY54" i="11"/>
  <c r="AZ54" i="11"/>
  <c r="BA54" i="11"/>
  <c r="BB54" i="11"/>
  <c r="AQ55" i="11"/>
  <c r="AR55" i="11"/>
  <c r="AS55" i="11"/>
  <c r="AT55" i="11"/>
  <c r="AU55" i="11"/>
  <c r="AV55" i="11"/>
  <c r="AW55" i="11"/>
  <c r="AX55" i="11"/>
  <c r="AY55" i="11"/>
  <c r="AZ55" i="11"/>
  <c r="BA55" i="11"/>
  <c r="BB55" i="11"/>
  <c r="AQ56" i="11"/>
  <c r="AR56" i="11"/>
  <c r="AS56" i="11"/>
  <c r="AT56" i="11"/>
  <c r="AU56" i="11"/>
  <c r="AV56" i="11"/>
  <c r="AW56" i="11"/>
  <c r="AX56" i="11"/>
  <c r="AY56" i="11"/>
  <c r="AZ56" i="11"/>
  <c r="BA56" i="11"/>
  <c r="BB56" i="11"/>
  <c r="AQ57" i="11"/>
  <c r="AR57" i="11"/>
  <c r="AS57" i="11"/>
  <c r="AT57" i="11"/>
  <c r="AU57" i="11"/>
  <c r="AV57" i="11"/>
  <c r="AW57" i="11"/>
  <c r="AX57" i="11"/>
  <c r="AY57" i="11"/>
  <c r="AZ57" i="11"/>
  <c r="BA57" i="11"/>
  <c r="BB57" i="11"/>
  <c r="AQ58" i="11"/>
  <c r="AR58" i="11"/>
  <c r="AS58" i="11"/>
  <c r="AT58" i="11"/>
  <c r="AU58" i="11"/>
  <c r="AV58" i="11"/>
  <c r="AW58" i="11"/>
  <c r="AX58" i="11"/>
  <c r="AY58" i="11"/>
  <c r="AZ58" i="11"/>
  <c r="BA58" i="11"/>
  <c r="BB58" i="11"/>
  <c r="AQ59" i="11"/>
  <c r="AR59" i="11"/>
  <c r="AS59" i="11"/>
  <c r="AT59" i="11"/>
  <c r="AU59" i="11"/>
  <c r="AV59" i="11"/>
  <c r="AW59" i="11"/>
  <c r="AX59" i="11"/>
  <c r="AY59" i="11"/>
  <c r="AZ59" i="11"/>
  <c r="BA59" i="11"/>
  <c r="BB59" i="11"/>
  <c r="AQ60" i="11"/>
  <c r="AR60" i="11"/>
  <c r="AS60" i="11"/>
  <c r="AT60" i="11"/>
  <c r="AU60" i="11"/>
  <c r="AV60" i="11"/>
  <c r="AW60" i="11"/>
  <c r="AX60" i="11"/>
  <c r="AY60" i="11"/>
  <c r="AZ60" i="11"/>
  <c r="BA60" i="11"/>
  <c r="BB60" i="11"/>
  <c r="AQ61" i="11"/>
  <c r="AR61" i="11"/>
  <c r="AS61" i="11"/>
  <c r="AT61" i="11"/>
  <c r="AU61" i="11"/>
  <c r="AV61" i="11"/>
  <c r="AW61" i="11"/>
  <c r="AX61" i="11"/>
  <c r="AY61" i="11"/>
  <c r="AZ61" i="11"/>
  <c r="BA61" i="11"/>
  <c r="BB61" i="11"/>
  <c r="AQ62" i="11"/>
  <c r="AR62" i="11"/>
  <c r="AS62" i="11"/>
  <c r="AT62" i="11"/>
  <c r="AU62" i="11"/>
  <c r="AV62" i="11"/>
  <c r="AW62" i="11"/>
  <c r="AX62" i="11"/>
  <c r="AY62" i="11"/>
  <c r="AZ62" i="11"/>
  <c r="BA62" i="11"/>
  <c r="BB62" i="11"/>
  <c r="AQ63" i="11"/>
  <c r="AR63" i="11"/>
  <c r="AS63" i="11"/>
  <c r="AT63" i="11"/>
  <c r="AU63" i="11"/>
  <c r="AV63" i="11"/>
  <c r="AW63" i="11"/>
  <c r="AX63" i="11"/>
  <c r="AY63" i="11"/>
  <c r="AZ63" i="11"/>
  <c r="BA63" i="11"/>
  <c r="BB63" i="11"/>
  <c r="AQ64" i="11"/>
  <c r="AR64" i="11"/>
  <c r="AS64" i="11"/>
  <c r="AT64" i="11"/>
  <c r="AU64" i="11"/>
  <c r="AV64" i="11"/>
  <c r="AW64" i="11"/>
  <c r="AX64" i="11"/>
  <c r="AY64" i="11"/>
  <c r="AZ64" i="11"/>
  <c r="BA64" i="11"/>
  <c r="BB64" i="11"/>
  <c r="AQ65" i="11"/>
  <c r="AR65" i="11"/>
  <c r="AS65" i="11"/>
  <c r="AT65" i="11"/>
  <c r="AU65" i="11"/>
  <c r="AV65" i="11"/>
  <c r="AW65" i="11"/>
  <c r="AX65" i="11"/>
  <c r="AY65" i="11"/>
  <c r="AZ65" i="11"/>
  <c r="BA65" i="11"/>
  <c r="BB65" i="11"/>
  <c r="AQ66" i="11"/>
  <c r="AR66" i="11"/>
  <c r="AS66" i="11"/>
  <c r="AT66" i="11"/>
  <c r="AU66" i="11"/>
  <c r="AV66" i="11"/>
  <c r="AW66" i="11"/>
  <c r="AX66" i="11"/>
  <c r="AY66" i="11"/>
  <c r="AZ66" i="11"/>
  <c r="BA66" i="11"/>
  <c r="BB66" i="11"/>
  <c r="AQ67" i="11"/>
  <c r="AR67" i="11"/>
  <c r="AS67" i="11"/>
  <c r="AT67" i="11"/>
  <c r="AU67" i="11"/>
  <c r="AV67" i="11"/>
  <c r="AW67" i="11"/>
  <c r="AX67" i="11"/>
  <c r="AY67" i="11"/>
  <c r="AZ67" i="11"/>
  <c r="BA67" i="11"/>
  <c r="BB67" i="11"/>
  <c r="AQ68" i="11"/>
  <c r="AR68" i="11"/>
  <c r="AS68" i="11"/>
  <c r="AT68" i="11"/>
  <c r="AU68" i="11"/>
  <c r="AV68" i="11"/>
  <c r="AW68" i="11"/>
  <c r="AX68" i="11"/>
  <c r="AY68" i="11"/>
  <c r="AZ68" i="11"/>
  <c r="BA68" i="11"/>
  <c r="BB68" i="11"/>
  <c r="AQ69" i="11"/>
  <c r="AR69" i="11"/>
  <c r="AS69" i="11"/>
  <c r="AT69" i="11"/>
  <c r="AU69" i="11"/>
  <c r="AV69" i="11"/>
  <c r="AW69" i="11"/>
  <c r="AX69" i="11"/>
  <c r="AY69" i="11"/>
  <c r="AZ69" i="11"/>
  <c r="BA69" i="11"/>
  <c r="BB69" i="11"/>
  <c r="AQ70" i="11"/>
  <c r="AR70" i="11"/>
  <c r="AS70" i="11"/>
  <c r="AT70" i="11"/>
  <c r="AU70" i="11"/>
  <c r="AV70" i="11"/>
  <c r="AW70" i="11"/>
  <c r="AX70" i="11"/>
  <c r="AY70" i="11"/>
  <c r="AZ70" i="11"/>
  <c r="BA70" i="11"/>
  <c r="BB70" i="11"/>
  <c r="AQ71" i="11"/>
  <c r="AR71" i="11"/>
  <c r="AS71" i="11"/>
  <c r="AT71" i="11"/>
  <c r="AU71" i="11"/>
  <c r="AV71" i="11"/>
  <c r="AW71" i="11"/>
  <c r="AX71" i="11"/>
  <c r="AY71" i="11"/>
  <c r="AZ71" i="11"/>
  <c r="BA71" i="11"/>
  <c r="BB71" i="11"/>
  <c r="AQ72" i="11"/>
  <c r="AR72" i="11"/>
  <c r="AS72" i="11"/>
  <c r="AT72" i="11"/>
  <c r="AU72" i="11"/>
  <c r="AV72" i="11"/>
  <c r="AW72" i="11"/>
  <c r="AX72" i="11"/>
  <c r="AY72" i="11"/>
  <c r="AZ72" i="11"/>
  <c r="BA72" i="11"/>
  <c r="BB72" i="11"/>
  <c r="AQ73" i="11"/>
  <c r="AR73" i="11"/>
  <c r="AS73" i="11"/>
  <c r="AT73" i="11"/>
  <c r="AU73" i="11"/>
  <c r="AV73" i="11"/>
  <c r="AW73" i="11"/>
  <c r="AX73" i="11"/>
  <c r="AY73" i="11"/>
  <c r="AZ73" i="11"/>
  <c r="BA73" i="11"/>
  <c r="BB73" i="11"/>
  <c r="AQ74" i="11"/>
  <c r="AR74" i="11"/>
  <c r="AS74" i="11"/>
  <c r="AT74" i="11"/>
  <c r="AU74" i="11"/>
  <c r="AV74" i="11"/>
  <c r="AW74" i="11"/>
  <c r="AX74" i="11"/>
  <c r="AY74" i="11"/>
  <c r="AZ74" i="11"/>
  <c r="BA74" i="11"/>
  <c r="BB74" i="11"/>
  <c r="AQ75" i="11"/>
  <c r="AR75" i="11"/>
  <c r="AS75" i="11"/>
  <c r="AT75" i="11"/>
  <c r="AU75" i="11"/>
  <c r="AV75" i="11"/>
  <c r="AW75" i="11"/>
  <c r="AX75" i="11"/>
  <c r="AY75" i="11"/>
  <c r="AZ75" i="11"/>
  <c r="BA75" i="11"/>
  <c r="BB75" i="11"/>
  <c r="AQ76" i="11"/>
  <c r="AR76" i="11"/>
  <c r="AS76" i="11"/>
  <c r="AT76" i="11"/>
  <c r="AU76" i="11"/>
  <c r="AV76" i="11"/>
  <c r="AW76" i="11"/>
  <c r="AX76" i="11"/>
  <c r="AY76" i="11"/>
  <c r="AZ76" i="11"/>
  <c r="BA76" i="11"/>
  <c r="BB76" i="11"/>
  <c r="AQ77" i="11"/>
  <c r="AR77" i="11"/>
  <c r="AS77" i="11"/>
  <c r="AT77" i="11"/>
  <c r="AU77" i="11"/>
  <c r="AV77" i="11"/>
  <c r="AW77" i="11"/>
  <c r="AX77" i="11"/>
  <c r="AY77" i="11"/>
  <c r="AZ77" i="11"/>
  <c r="BA77" i="11"/>
  <c r="BB77" i="11"/>
  <c r="AQ78" i="11"/>
  <c r="AR78" i="11"/>
  <c r="AS78" i="11"/>
  <c r="AT78" i="11"/>
  <c r="AU78" i="11"/>
  <c r="AV78" i="11"/>
  <c r="AW78" i="11"/>
  <c r="AX78" i="11"/>
  <c r="AY78" i="11"/>
  <c r="AZ78" i="11"/>
  <c r="BA78" i="11"/>
  <c r="BB78" i="11"/>
  <c r="AQ79" i="11"/>
  <c r="AR79" i="11"/>
  <c r="AS79" i="11"/>
  <c r="AT79" i="11"/>
  <c r="AU79" i="11"/>
  <c r="AV79" i="11"/>
  <c r="AW79" i="11"/>
  <c r="AX79" i="11"/>
  <c r="AY79" i="11"/>
  <c r="AZ79" i="11"/>
  <c r="BA79" i="11"/>
  <c r="BB79" i="11"/>
  <c r="AQ80" i="11"/>
  <c r="AR80" i="11"/>
  <c r="AS80" i="11"/>
  <c r="AT80" i="11"/>
  <c r="AU80" i="11"/>
  <c r="AV80" i="11"/>
  <c r="AW80" i="11"/>
  <c r="AX80" i="11"/>
  <c r="AY80" i="11"/>
  <c r="AZ80" i="11"/>
  <c r="BA80" i="11"/>
  <c r="BB80" i="11"/>
  <c r="AQ81" i="11"/>
  <c r="AR81" i="11"/>
  <c r="AS81" i="11"/>
  <c r="AT81" i="11"/>
  <c r="AU81" i="11"/>
  <c r="AV81" i="11"/>
  <c r="AW81" i="11"/>
  <c r="AX81" i="11"/>
  <c r="AY81" i="11"/>
  <c r="AZ81" i="11"/>
  <c r="BA81" i="11"/>
  <c r="BB81" i="11"/>
  <c r="AQ82" i="11"/>
  <c r="AR82" i="11"/>
  <c r="AS82" i="11"/>
  <c r="AT82" i="11"/>
  <c r="AU82" i="11"/>
  <c r="AV82" i="11"/>
  <c r="AW82" i="11"/>
  <c r="AX82" i="11"/>
  <c r="AY82" i="11"/>
  <c r="AZ82" i="11"/>
  <c r="BA82" i="11"/>
  <c r="BB82" i="11"/>
  <c r="AQ83" i="11"/>
  <c r="AR83" i="11"/>
  <c r="AS83" i="11"/>
  <c r="AT83" i="11"/>
  <c r="AU83" i="11"/>
  <c r="AV83" i="11"/>
  <c r="AW83" i="11"/>
  <c r="AX83" i="11"/>
  <c r="AY83" i="11"/>
  <c r="AZ83" i="11"/>
  <c r="BA83" i="11"/>
  <c r="BB83" i="11"/>
  <c r="AQ84" i="11"/>
  <c r="AR84" i="11"/>
  <c r="AS84" i="11"/>
  <c r="AT84" i="11"/>
  <c r="AU84" i="11"/>
  <c r="AV84" i="11"/>
  <c r="AW84" i="11"/>
  <c r="AX84" i="11"/>
  <c r="AY84" i="11"/>
  <c r="AZ84" i="11"/>
  <c r="BA84" i="11"/>
  <c r="BB84" i="11"/>
  <c r="AQ85" i="11"/>
  <c r="AR85" i="11"/>
  <c r="AS85" i="11"/>
  <c r="AT85" i="11"/>
  <c r="AU85" i="11"/>
  <c r="AV85" i="11"/>
  <c r="AW85" i="11"/>
  <c r="AX85" i="11"/>
  <c r="AY85" i="11"/>
  <c r="AZ85" i="11"/>
  <c r="BA85" i="11"/>
  <c r="BB85" i="11"/>
  <c r="AQ86" i="11"/>
  <c r="AR86" i="11"/>
  <c r="AS86" i="11"/>
  <c r="AT86" i="11"/>
  <c r="AU86" i="11"/>
  <c r="AV86" i="11"/>
  <c r="AW86" i="11"/>
  <c r="AX86" i="11"/>
  <c r="AY86" i="11"/>
  <c r="AZ86" i="11"/>
  <c r="BA86" i="11"/>
  <c r="BB86" i="11"/>
  <c r="AQ87" i="11"/>
  <c r="AR87" i="11"/>
  <c r="AS87" i="11"/>
  <c r="AT87" i="11"/>
  <c r="AU87" i="11"/>
  <c r="AV87" i="11"/>
  <c r="AW87" i="11"/>
  <c r="AX87" i="11"/>
  <c r="AY87" i="11"/>
  <c r="AZ87" i="11"/>
  <c r="BA87" i="11"/>
  <c r="BB87" i="11"/>
  <c r="AQ88" i="11"/>
  <c r="AR88" i="11"/>
  <c r="AS88" i="11"/>
  <c r="AT88" i="11"/>
  <c r="AU88" i="11"/>
  <c r="AV88" i="11"/>
  <c r="AW88" i="11"/>
  <c r="AX88" i="11"/>
  <c r="AY88" i="11"/>
  <c r="AZ88" i="11"/>
  <c r="BA88" i="11"/>
  <c r="BB88" i="11"/>
  <c r="AQ89" i="11"/>
  <c r="AR89" i="11"/>
  <c r="AS89" i="11"/>
  <c r="AT89" i="11"/>
  <c r="AU89" i="11"/>
  <c r="AV89" i="11"/>
  <c r="AW89" i="11"/>
  <c r="AX89" i="11"/>
  <c r="AY89" i="11"/>
  <c r="AZ89" i="11"/>
  <c r="BA89" i="11"/>
  <c r="BB89" i="11"/>
  <c r="AQ90" i="11"/>
  <c r="AR90" i="11"/>
  <c r="AS90" i="11"/>
  <c r="AT90" i="11"/>
  <c r="AU90" i="11"/>
  <c r="AV90" i="11"/>
  <c r="AW90" i="11"/>
  <c r="AX90" i="11"/>
  <c r="AY90" i="11"/>
  <c r="AZ90" i="11"/>
  <c r="BA90" i="11"/>
  <c r="BB90" i="11"/>
  <c r="AQ91" i="11"/>
  <c r="AR91" i="11"/>
  <c r="AS91" i="11"/>
  <c r="AT91" i="11"/>
  <c r="AU91" i="11"/>
  <c r="AV91" i="11"/>
  <c r="AW91" i="11"/>
  <c r="AX91" i="11"/>
  <c r="AY91" i="11"/>
  <c r="AZ91" i="11"/>
  <c r="BA91" i="11"/>
  <c r="BB91" i="11"/>
  <c r="AQ92" i="11"/>
  <c r="AR92" i="11"/>
  <c r="AS92" i="11"/>
  <c r="AT92" i="11"/>
  <c r="AU92" i="11"/>
  <c r="AV92" i="11"/>
  <c r="AW92" i="11"/>
  <c r="AX92" i="11"/>
  <c r="AY92" i="11"/>
  <c r="AZ92" i="11"/>
  <c r="BA92" i="11"/>
  <c r="BB92" i="11"/>
  <c r="AQ93" i="11"/>
  <c r="AR93" i="11"/>
  <c r="AS93" i="11"/>
  <c r="AT93" i="11"/>
  <c r="AU93" i="11"/>
  <c r="AV93" i="11"/>
  <c r="AW93" i="11"/>
  <c r="AX93" i="11"/>
  <c r="AY93" i="11"/>
  <c r="AZ93" i="11"/>
  <c r="BA93" i="11"/>
  <c r="BB93" i="11"/>
  <c r="AQ94" i="11"/>
  <c r="AR94" i="11"/>
  <c r="AS94" i="11"/>
  <c r="AT94" i="11"/>
  <c r="AU94" i="11"/>
  <c r="AV94" i="11"/>
  <c r="AW94" i="11"/>
  <c r="AX94" i="11"/>
  <c r="AY94" i="11"/>
  <c r="AZ94" i="11"/>
  <c r="BA94" i="11"/>
  <c r="BB94" i="11"/>
  <c r="AQ95" i="11"/>
  <c r="AR95" i="11"/>
  <c r="AS95" i="11"/>
  <c r="AT95" i="11"/>
  <c r="AU95" i="11"/>
  <c r="AV95" i="11"/>
  <c r="AW95" i="11"/>
  <c r="AX95" i="11"/>
  <c r="AY95" i="11"/>
  <c r="AZ95" i="11"/>
  <c r="BA95" i="11"/>
  <c r="BB95" i="11"/>
  <c r="AQ96" i="11"/>
  <c r="AR96" i="11"/>
  <c r="AS96" i="11"/>
  <c r="AT96" i="11"/>
  <c r="AU96" i="11"/>
  <c r="AV96" i="11"/>
  <c r="AW96" i="11"/>
  <c r="AX96" i="11"/>
  <c r="AY96" i="11"/>
  <c r="AZ96" i="11"/>
  <c r="BA96" i="11"/>
  <c r="BB96" i="11"/>
  <c r="AQ97" i="11"/>
  <c r="AR97" i="11"/>
  <c r="AS97" i="11"/>
  <c r="AT97" i="11"/>
  <c r="AU97" i="11"/>
  <c r="AV97" i="11"/>
  <c r="AW97" i="11"/>
  <c r="AX97" i="11"/>
  <c r="AY97" i="11"/>
  <c r="AZ97" i="11"/>
  <c r="BA97" i="11"/>
  <c r="BB97" i="11"/>
  <c r="AQ98" i="11"/>
  <c r="AR98" i="11"/>
  <c r="AS98" i="11"/>
  <c r="AT98" i="11"/>
  <c r="AU98" i="11"/>
  <c r="AV98" i="11"/>
  <c r="AW98" i="11"/>
  <c r="AX98" i="11"/>
  <c r="AY98" i="11"/>
  <c r="AZ98" i="11"/>
  <c r="BA98" i="11"/>
  <c r="BB98" i="11"/>
  <c r="AQ99" i="11"/>
  <c r="AR99" i="11"/>
  <c r="AS99" i="11"/>
  <c r="AT99" i="11"/>
  <c r="AU99" i="11"/>
  <c r="AV99" i="11"/>
  <c r="AW99" i="11"/>
  <c r="AX99" i="11"/>
  <c r="AY99" i="11"/>
  <c r="AZ99" i="11"/>
  <c r="BA99" i="11"/>
  <c r="BB99" i="11"/>
  <c r="AQ100" i="11"/>
  <c r="AR100" i="11"/>
  <c r="AS100" i="11"/>
  <c r="AT100" i="11"/>
  <c r="AU100" i="11"/>
  <c r="AV100" i="11"/>
  <c r="AW100" i="11"/>
  <c r="AX100" i="11"/>
  <c r="AY100" i="11"/>
  <c r="AZ100" i="11"/>
  <c r="BA100" i="11"/>
  <c r="BB100" i="11"/>
  <c r="AQ101" i="11"/>
  <c r="AR101" i="11"/>
  <c r="AS101" i="11"/>
  <c r="AT101" i="11"/>
  <c r="AU101" i="11"/>
  <c r="AV101" i="11"/>
  <c r="AW101" i="11"/>
  <c r="AX101" i="11"/>
  <c r="AY101" i="11"/>
  <c r="AZ101" i="11"/>
  <c r="BA101" i="11"/>
  <c r="BB101" i="11"/>
  <c r="AH334" i="5"/>
  <c r="AI334" i="5"/>
  <c r="AJ334" i="5"/>
  <c r="AK334" i="5"/>
  <c r="AL334" i="5"/>
  <c r="AM334" i="5"/>
  <c r="AN334" i="5"/>
  <c r="AO334" i="5"/>
  <c r="AP334" i="5"/>
  <c r="AQ334" i="5"/>
  <c r="AR334" i="5"/>
  <c r="AS334" i="5"/>
  <c r="AT334" i="5"/>
  <c r="AU334" i="5"/>
  <c r="AV334" i="5"/>
  <c r="AW334" i="5"/>
  <c r="AX334" i="5"/>
  <c r="AY334" i="5"/>
  <c r="AZ334" i="5"/>
  <c r="BA334" i="5"/>
  <c r="BB334" i="5"/>
  <c r="BC334" i="5"/>
  <c r="BD334" i="5"/>
  <c r="BE334" i="5"/>
  <c r="AH335" i="5"/>
  <c r="AI335" i="5"/>
  <c r="AJ335" i="5"/>
  <c r="AK335" i="5"/>
  <c r="AL335" i="5"/>
  <c r="AM335" i="5"/>
  <c r="AN335" i="5"/>
  <c r="AO335" i="5"/>
  <c r="AP335" i="5"/>
  <c r="AQ335" i="5"/>
  <c r="AR335" i="5"/>
  <c r="AS335" i="5"/>
  <c r="AT335" i="5"/>
  <c r="AU335" i="5"/>
  <c r="AV335" i="5"/>
  <c r="AW335" i="5"/>
  <c r="AX335" i="5"/>
  <c r="AY335" i="5"/>
  <c r="AZ335" i="5"/>
  <c r="BA335" i="5"/>
  <c r="BB335" i="5"/>
  <c r="BC335" i="5"/>
  <c r="BD335" i="5"/>
  <c r="BE335" i="5"/>
  <c r="AH336" i="5"/>
  <c r="AI336" i="5"/>
  <c r="AJ336" i="5"/>
  <c r="AK336" i="5"/>
  <c r="AL336" i="5"/>
  <c r="AM336" i="5"/>
  <c r="AN336" i="5"/>
  <c r="AO336" i="5"/>
  <c r="AP336" i="5"/>
  <c r="AQ336" i="5"/>
  <c r="AR336" i="5"/>
  <c r="AS336" i="5"/>
  <c r="AT336" i="5"/>
  <c r="AU336" i="5"/>
  <c r="AV336" i="5"/>
  <c r="AW336" i="5"/>
  <c r="AX336" i="5"/>
  <c r="AY336" i="5"/>
  <c r="AZ336" i="5"/>
  <c r="BA336" i="5"/>
  <c r="BB336" i="5"/>
  <c r="BC336" i="5"/>
  <c r="BD336" i="5"/>
  <c r="BE336" i="5"/>
  <c r="AH337" i="5"/>
  <c r="AI337" i="5"/>
  <c r="AJ337" i="5"/>
  <c r="AK337" i="5"/>
  <c r="AL337" i="5"/>
  <c r="AM337" i="5"/>
  <c r="AN337" i="5"/>
  <c r="AO337" i="5"/>
  <c r="AP337" i="5"/>
  <c r="AQ337" i="5"/>
  <c r="AR337" i="5"/>
  <c r="AS337" i="5"/>
  <c r="AT337" i="5"/>
  <c r="AU337" i="5"/>
  <c r="AV337" i="5"/>
  <c r="AW337" i="5"/>
  <c r="AX337" i="5"/>
  <c r="AY337" i="5"/>
  <c r="AZ337" i="5"/>
  <c r="BA337" i="5"/>
  <c r="BB337" i="5"/>
  <c r="BC337" i="5"/>
  <c r="BD337" i="5"/>
  <c r="BE337" i="5"/>
  <c r="AH338" i="5"/>
  <c r="AI338" i="5"/>
  <c r="AJ338" i="5"/>
  <c r="AK338" i="5"/>
  <c r="AL338" i="5"/>
  <c r="AM338" i="5"/>
  <c r="AN338" i="5"/>
  <c r="AO338" i="5"/>
  <c r="AP338" i="5"/>
  <c r="AQ338" i="5"/>
  <c r="AR338" i="5"/>
  <c r="AS338" i="5"/>
  <c r="AT338" i="5"/>
  <c r="AU338" i="5"/>
  <c r="AV338" i="5"/>
  <c r="AW338" i="5"/>
  <c r="AX338" i="5"/>
  <c r="AY338" i="5"/>
  <c r="AZ338" i="5"/>
  <c r="BA338" i="5"/>
  <c r="BB338" i="5"/>
  <c r="BC338" i="5"/>
  <c r="BD338" i="5"/>
  <c r="BE338" i="5"/>
  <c r="AH339" i="5"/>
  <c r="AI339" i="5"/>
  <c r="AJ339" i="5"/>
  <c r="AK339" i="5"/>
  <c r="AL339" i="5"/>
  <c r="AM339" i="5"/>
  <c r="AN339" i="5"/>
  <c r="AO339" i="5"/>
  <c r="AP339" i="5"/>
  <c r="AQ339" i="5"/>
  <c r="AR339" i="5"/>
  <c r="AS339" i="5"/>
  <c r="AT339" i="5"/>
  <c r="AU339" i="5"/>
  <c r="AV339" i="5"/>
  <c r="AW339" i="5"/>
  <c r="AX339" i="5"/>
  <c r="AY339" i="5"/>
  <c r="AZ339" i="5"/>
  <c r="BA339" i="5"/>
  <c r="BB339" i="5"/>
  <c r="BC339" i="5"/>
  <c r="BD339" i="5"/>
  <c r="BE339" i="5"/>
  <c r="AH340" i="5"/>
  <c r="AI340" i="5"/>
  <c r="AJ340" i="5"/>
  <c r="AK340" i="5"/>
  <c r="AL340" i="5"/>
  <c r="AM340" i="5"/>
  <c r="AN340" i="5"/>
  <c r="AO340" i="5"/>
  <c r="AP340" i="5"/>
  <c r="AQ340" i="5"/>
  <c r="AR340" i="5"/>
  <c r="AS340" i="5"/>
  <c r="AT340" i="5"/>
  <c r="AU340" i="5"/>
  <c r="AV340" i="5"/>
  <c r="AW340" i="5"/>
  <c r="AX340" i="5"/>
  <c r="AY340" i="5"/>
  <c r="AZ340" i="5"/>
  <c r="BA340" i="5"/>
  <c r="BB340" i="5"/>
  <c r="BC340" i="5"/>
  <c r="BD340" i="5"/>
  <c r="BE340" i="5"/>
  <c r="AH341" i="5"/>
  <c r="AI341" i="5"/>
  <c r="AJ341" i="5"/>
  <c r="AK341" i="5"/>
  <c r="AL341" i="5"/>
  <c r="AM341" i="5"/>
  <c r="AN341" i="5"/>
  <c r="AO341" i="5"/>
  <c r="AP341" i="5"/>
  <c r="AQ341" i="5"/>
  <c r="AR341" i="5"/>
  <c r="AS341" i="5"/>
  <c r="AT341" i="5"/>
  <c r="AU341" i="5"/>
  <c r="AV341" i="5"/>
  <c r="AW341" i="5"/>
  <c r="AX341" i="5"/>
  <c r="AY341" i="5"/>
  <c r="AZ341" i="5"/>
  <c r="BA341" i="5"/>
  <c r="BB341" i="5"/>
  <c r="BC341" i="5"/>
  <c r="BD341" i="5"/>
  <c r="BE341" i="5"/>
  <c r="AH342" i="5"/>
  <c r="AI342" i="5"/>
  <c r="AJ342" i="5"/>
  <c r="AK342" i="5"/>
  <c r="AL342" i="5"/>
  <c r="AM342" i="5"/>
  <c r="AN342" i="5"/>
  <c r="AO342" i="5"/>
  <c r="AP342" i="5"/>
  <c r="AQ342" i="5"/>
  <c r="AR342" i="5"/>
  <c r="AS342" i="5"/>
  <c r="AT342" i="5"/>
  <c r="AU342" i="5"/>
  <c r="AV342" i="5"/>
  <c r="AW342" i="5"/>
  <c r="AX342" i="5"/>
  <c r="AY342" i="5"/>
  <c r="AZ342" i="5"/>
  <c r="BA342" i="5"/>
  <c r="BB342" i="5"/>
  <c r="BC342" i="5"/>
  <c r="BD342" i="5"/>
  <c r="BE342" i="5"/>
  <c r="AH343" i="5"/>
  <c r="AI343" i="5"/>
  <c r="AJ343" i="5"/>
  <c r="AK343" i="5"/>
  <c r="AL343" i="5"/>
  <c r="AM343" i="5"/>
  <c r="AN343" i="5"/>
  <c r="AO343" i="5"/>
  <c r="AP343" i="5"/>
  <c r="AQ343" i="5"/>
  <c r="AR343" i="5"/>
  <c r="AS343" i="5"/>
  <c r="AT343" i="5"/>
  <c r="AU343" i="5"/>
  <c r="AV343" i="5"/>
  <c r="AW343" i="5"/>
  <c r="AX343" i="5"/>
  <c r="AY343" i="5"/>
  <c r="AZ343" i="5"/>
  <c r="BA343" i="5"/>
  <c r="BB343" i="5"/>
  <c r="BC343" i="5"/>
  <c r="BD343" i="5"/>
  <c r="BE343" i="5"/>
  <c r="AH344" i="5"/>
  <c r="AI344" i="5"/>
  <c r="AJ344" i="5"/>
  <c r="AK344" i="5"/>
  <c r="AL344" i="5"/>
  <c r="AM344" i="5"/>
  <c r="AN344" i="5"/>
  <c r="AO344" i="5"/>
  <c r="AP344" i="5"/>
  <c r="AQ344" i="5"/>
  <c r="AR344" i="5"/>
  <c r="AS344" i="5"/>
  <c r="AT344" i="5"/>
  <c r="AU344" i="5"/>
  <c r="AV344" i="5"/>
  <c r="AW344" i="5"/>
  <c r="AX344" i="5"/>
  <c r="AY344" i="5"/>
  <c r="AZ344" i="5"/>
  <c r="BA344" i="5"/>
  <c r="BB344" i="5"/>
  <c r="BC344" i="5"/>
  <c r="BD344" i="5"/>
  <c r="BE344" i="5"/>
  <c r="AH345" i="5"/>
  <c r="AI345" i="5"/>
  <c r="AJ345" i="5"/>
  <c r="AK345" i="5"/>
  <c r="AL345" i="5"/>
  <c r="AM345" i="5"/>
  <c r="AN345" i="5"/>
  <c r="AO345" i="5"/>
  <c r="AP345" i="5"/>
  <c r="AQ345" i="5"/>
  <c r="AR345" i="5"/>
  <c r="AS345" i="5"/>
  <c r="AT345" i="5"/>
  <c r="AU345" i="5"/>
  <c r="AV345" i="5"/>
  <c r="AW345" i="5"/>
  <c r="AX345" i="5"/>
  <c r="AY345" i="5"/>
  <c r="AZ345" i="5"/>
  <c r="BA345" i="5"/>
  <c r="BB345" i="5"/>
  <c r="BC345" i="5"/>
  <c r="BD345" i="5"/>
  <c r="BE345" i="5"/>
  <c r="AH346" i="5"/>
  <c r="AI346" i="5"/>
  <c r="AJ346" i="5"/>
  <c r="AK346" i="5"/>
  <c r="AL346" i="5"/>
  <c r="AM346" i="5"/>
  <c r="AN346" i="5"/>
  <c r="AO346" i="5"/>
  <c r="AP346" i="5"/>
  <c r="AQ346" i="5"/>
  <c r="AR346" i="5"/>
  <c r="AS346" i="5"/>
  <c r="AT346" i="5"/>
  <c r="AU346" i="5"/>
  <c r="AV346" i="5"/>
  <c r="AW346" i="5"/>
  <c r="AX346" i="5"/>
  <c r="AY346" i="5"/>
  <c r="AZ346" i="5"/>
  <c r="BA346" i="5"/>
  <c r="BB346" i="5"/>
  <c r="BC346" i="5"/>
  <c r="BD346" i="5"/>
  <c r="BE346" i="5"/>
  <c r="AH347" i="5"/>
  <c r="AI347" i="5"/>
  <c r="AJ347" i="5"/>
  <c r="AK347" i="5"/>
  <c r="AL347" i="5"/>
  <c r="AM347" i="5"/>
  <c r="AN347" i="5"/>
  <c r="AO347" i="5"/>
  <c r="AP347" i="5"/>
  <c r="AQ347" i="5"/>
  <c r="AR347" i="5"/>
  <c r="AS347" i="5"/>
  <c r="AT347" i="5"/>
  <c r="AU347" i="5"/>
  <c r="AV347" i="5"/>
  <c r="AW347" i="5"/>
  <c r="AX347" i="5"/>
  <c r="AY347" i="5"/>
  <c r="AZ347" i="5"/>
  <c r="BA347" i="5"/>
  <c r="BB347" i="5"/>
  <c r="BC347" i="5"/>
  <c r="BD347" i="5"/>
  <c r="BE347" i="5"/>
  <c r="AH348" i="5"/>
  <c r="AI348" i="5"/>
  <c r="AJ348" i="5"/>
  <c r="AK348" i="5"/>
  <c r="AL348" i="5"/>
  <c r="AM348" i="5"/>
  <c r="AN348" i="5"/>
  <c r="AO348" i="5"/>
  <c r="AP348" i="5"/>
  <c r="AQ348" i="5"/>
  <c r="AR348" i="5"/>
  <c r="AS348" i="5"/>
  <c r="AT348" i="5"/>
  <c r="AU348" i="5"/>
  <c r="AV348" i="5"/>
  <c r="AW348" i="5"/>
  <c r="AX348" i="5"/>
  <c r="AY348" i="5"/>
  <c r="AZ348" i="5"/>
  <c r="BA348" i="5"/>
  <c r="BB348" i="5"/>
  <c r="BC348" i="5"/>
  <c r="BD348" i="5"/>
  <c r="BE348" i="5"/>
  <c r="AH349" i="5"/>
  <c r="AI349" i="5"/>
  <c r="AJ349" i="5"/>
  <c r="AK349" i="5"/>
  <c r="AL349" i="5"/>
  <c r="AM349" i="5"/>
  <c r="AN349" i="5"/>
  <c r="AO349" i="5"/>
  <c r="AP349" i="5"/>
  <c r="AQ349" i="5"/>
  <c r="AR349" i="5"/>
  <c r="AS349" i="5"/>
  <c r="AT349" i="5"/>
  <c r="AU349" i="5"/>
  <c r="AV349" i="5"/>
  <c r="AW349" i="5"/>
  <c r="AX349" i="5"/>
  <c r="AY349" i="5"/>
  <c r="AZ349" i="5"/>
  <c r="BA349" i="5"/>
  <c r="BB349" i="5"/>
  <c r="BC349" i="5"/>
  <c r="BD349" i="5"/>
  <c r="BE349" i="5"/>
  <c r="AH350" i="5"/>
  <c r="AI350" i="5"/>
  <c r="AJ350" i="5"/>
  <c r="AK350" i="5"/>
  <c r="AL350" i="5"/>
  <c r="AM350" i="5"/>
  <c r="AN350" i="5"/>
  <c r="AO350" i="5"/>
  <c r="AP350" i="5"/>
  <c r="AQ350" i="5"/>
  <c r="AR350" i="5"/>
  <c r="AS350" i="5"/>
  <c r="AT350" i="5"/>
  <c r="AU350" i="5"/>
  <c r="AV350" i="5"/>
  <c r="AW350" i="5"/>
  <c r="AX350" i="5"/>
  <c r="AY350" i="5"/>
  <c r="AZ350" i="5"/>
  <c r="BA350" i="5"/>
  <c r="BB350" i="5"/>
  <c r="BC350" i="5"/>
  <c r="BD350" i="5"/>
  <c r="BE350" i="5"/>
  <c r="AH351" i="5"/>
  <c r="AI351" i="5"/>
  <c r="AJ351" i="5"/>
  <c r="AK351" i="5"/>
  <c r="AL351" i="5"/>
  <c r="AM351" i="5"/>
  <c r="AN351" i="5"/>
  <c r="AO351" i="5"/>
  <c r="AP351" i="5"/>
  <c r="AQ351" i="5"/>
  <c r="AR351" i="5"/>
  <c r="AS351" i="5"/>
  <c r="AT351" i="5"/>
  <c r="AU351" i="5"/>
  <c r="AV351" i="5"/>
  <c r="AW351" i="5"/>
  <c r="AX351" i="5"/>
  <c r="AY351" i="5"/>
  <c r="AZ351" i="5"/>
  <c r="BA351" i="5"/>
  <c r="BB351" i="5"/>
  <c r="BC351" i="5"/>
  <c r="BD351" i="5"/>
  <c r="BE351" i="5"/>
  <c r="AH352" i="5"/>
  <c r="AI352" i="5"/>
  <c r="AJ352" i="5"/>
  <c r="AK352" i="5"/>
  <c r="AL352" i="5"/>
  <c r="AM352" i="5"/>
  <c r="AN352" i="5"/>
  <c r="AO352" i="5"/>
  <c r="AP352" i="5"/>
  <c r="AQ352" i="5"/>
  <c r="AR352" i="5"/>
  <c r="AS352" i="5"/>
  <c r="AT352" i="5"/>
  <c r="AU352" i="5"/>
  <c r="AV352" i="5"/>
  <c r="AW352" i="5"/>
  <c r="AX352" i="5"/>
  <c r="AY352" i="5"/>
  <c r="AZ352" i="5"/>
  <c r="BA352" i="5"/>
  <c r="BB352" i="5"/>
  <c r="BC352" i="5"/>
  <c r="BD352" i="5"/>
  <c r="BE352" i="5"/>
  <c r="AH353" i="5"/>
  <c r="AI353" i="5"/>
  <c r="AJ353" i="5"/>
  <c r="AK353" i="5"/>
  <c r="AL353" i="5"/>
  <c r="AM353" i="5"/>
  <c r="AN353" i="5"/>
  <c r="AO353" i="5"/>
  <c r="AP353" i="5"/>
  <c r="AQ353" i="5"/>
  <c r="AR353" i="5"/>
  <c r="AS353" i="5"/>
  <c r="AT353" i="5"/>
  <c r="AU353" i="5"/>
  <c r="AV353" i="5"/>
  <c r="AW353" i="5"/>
  <c r="AX353" i="5"/>
  <c r="AY353" i="5"/>
  <c r="AZ353" i="5"/>
  <c r="BA353" i="5"/>
  <c r="BB353" i="5"/>
  <c r="BC353" i="5"/>
  <c r="BD353" i="5"/>
  <c r="BE353" i="5"/>
  <c r="AH354" i="5"/>
  <c r="AI354" i="5"/>
  <c r="AJ354" i="5"/>
  <c r="AK354" i="5"/>
  <c r="AL354" i="5"/>
  <c r="AM354" i="5"/>
  <c r="AN354" i="5"/>
  <c r="AO354" i="5"/>
  <c r="AP354" i="5"/>
  <c r="AQ354" i="5"/>
  <c r="AR354" i="5"/>
  <c r="AS354" i="5"/>
  <c r="AT354" i="5"/>
  <c r="AU354" i="5"/>
  <c r="AV354" i="5"/>
  <c r="AW354" i="5"/>
  <c r="AX354" i="5"/>
  <c r="AY354" i="5"/>
  <c r="AZ354" i="5"/>
  <c r="BA354" i="5"/>
  <c r="BB354" i="5"/>
  <c r="BC354" i="5"/>
  <c r="BD354" i="5"/>
  <c r="BE354" i="5"/>
  <c r="AH355" i="5"/>
  <c r="AI355" i="5"/>
  <c r="AJ355" i="5"/>
  <c r="AK355" i="5"/>
  <c r="AL355" i="5"/>
  <c r="AM355" i="5"/>
  <c r="AN355" i="5"/>
  <c r="AO355" i="5"/>
  <c r="AP355" i="5"/>
  <c r="AQ355" i="5"/>
  <c r="AR355" i="5"/>
  <c r="AS355" i="5"/>
  <c r="AT355" i="5"/>
  <c r="AU355" i="5"/>
  <c r="AV355" i="5"/>
  <c r="AW355" i="5"/>
  <c r="AX355" i="5"/>
  <c r="AY355" i="5"/>
  <c r="AZ355" i="5"/>
  <c r="BA355" i="5"/>
  <c r="BB355" i="5"/>
  <c r="BC355" i="5"/>
  <c r="BD355" i="5"/>
  <c r="BE355" i="5"/>
  <c r="AH356" i="5"/>
  <c r="AI356" i="5"/>
  <c r="AJ356" i="5"/>
  <c r="AK356" i="5"/>
  <c r="AL356" i="5"/>
  <c r="AM356" i="5"/>
  <c r="AN356" i="5"/>
  <c r="AO356" i="5"/>
  <c r="AP356" i="5"/>
  <c r="AQ356" i="5"/>
  <c r="AR356" i="5"/>
  <c r="AS356" i="5"/>
  <c r="AT356" i="5"/>
  <c r="AU356" i="5"/>
  <c r="AV356" i="5"/>
  <c r="AW356" i="5"/>
  <c r="AX356" i="5"/>
  <c r="AY356" i="5"/>
  <c r="AZ356" i="5"/>
  <c r="BA356" i="5"/>
  <c r="BB356" i="5"/>
  <c r="BC356" i="5"/>
  <c r="BD356" i="5"/>
  <c r="BE356" i="5"/>
  <c r="AH357" i="5"/>
  <c r="AI357" i="5"/>
  <c r="AJ357" i="5"/>
  <c r="AK357" i="5"/>
  <c r="AL357" i="5"/>
  <c r="AM357" i="5"/>
  <c r="AN357" i="5"/>
  <c r="AO357" i="5"/>
  <c r="AP357" i="5"/>
  <c r="AQ357" i="5"/>
  <c r="AR357" i="5"/>
  <c r="AS357" i="5"/>
  <c r="AT357" i="5"/>
  <c r="AU357" i="5"/>
  <c r="AV357" i="5"/>
  <c r="AW357" i="5"/>
  <c r="AX357" i="5"/>
  <c r="AY357" i="5"/>
  <c r="AZ357" i="5"/>
  <c r="BA357" i="5"/>
  <c r="BB357" i="5"/>
  <c r="BC357" i="5"/>
  <c r="BD357" i="5"/>
  <c r="BE357" i="5"/>
  <c r="AH358" i="5"/>
  <c r="AI358" i="5"/>
  <c r="AJ358" i="5"/>
  <c r="AK358" i="5"/>
  <c r="AL358" i="5"/>
  <c r="AM358" i="5"/>
  <c r="AN358" i="5"/>
  <c r="AO358" i="5"/>
  <c r="AP358" i="5"/>
  <c r="AQ358" i="5"/>
  <c r="AR358" i="5"/>
  <c r="AS358" i="5"/>
  <c r="AT358" i="5"/>
  <c r="AU358" i="5"/>
  <c r="AV358" i="5"/>
  <c r="AW358" i="5"/>
  <c r="AX358" i="5"/>
  <c r="AY358" i="5"/>
  <c r="AZ358" i="5"/>
  <c r="BA358" i="5"/>
  <c r="BB358" i="5"/>
  <c r="BC358" i="5"/>
  <c r="BD358" i="5"/>
  <c r="BE358" i="5"/>
  <c r="AH359" i="5"/>
  <c r="AI359" i="5"/>
  <c r="AJ359" i="5"/>
  <c r="AK359" i="5"/>
  <c r="AL359" i="5"/>
  <c r="AM359" i="5"/>
  <c r="AN359" i="5"/>
  <c r="AO359" i="5"/>
  <c r="AP359" i="5"/>
  <c r="AQ359" i="5"/>
  <c r="AR359" i="5"/>
  <c r="AS359" i="5"/>
  <c r="AT359" i="5"/>
  <c r="AU359" i="5"/>
  <c r="AV359" i="5"/>
  <c r="AW359" i="5"/>
  <c r="AX359" i="5"/>
  <c r="AY359" i="5"/>
  <c r="AZ359" i="5"/>
  <c r="BA359" i="5"/>
  <c r="BB359" i="5"/>
  <c r="BC359" i="5"/>
  <c r="BD359" i="5"/>
  <c r="BE359" i="5"/>
  <c r="AH360" i="5"/>
  <c r="AI360" i="5"/>
  <c r="AJ360" i="5"/>
  <c r="AK360" i="5"/>
  <c r="AL360" i="5"/>
  <c r="AM360" i="5"/>
  <c r="AN360" i="5"/>
  <c r="AO360" i="5"/>
  <c r="AP360" i="5"/>
  <c r="AQ360" i="5"/>
  <c r="AR360" i="5"/>
  <c r="AS360" i="5"/>
  <c r="AT360" i="5"/>
  <c r="AU360" i="5"/>
  <c r="AV360" i="5"/>
  <c r="AW360" i="5"/>
  <c r="AX360" i="5"/>
  <c r="AY360" i="5"/>
  <c r="AZ360" i="5"/>
  <c r="BA360" i="5"/>
  <c r="BB360" i="5"/>
  <c r="BC360" i="5"/>
  <c r="BD360" i="5"/>
  <c r="BE360" i="5"/>
  <c r="AH361" i="5"/>
  <c r="AI361" i="5"/>
  <c r="AJ361" i="5"/>
  <c r="AK361" i="5"/>
  <c r="AL361" i="5"/>
  <c r="AM361" i="5"/>
  <c r="AN361" i="5"/>
  <c r="AO361" i="5"/>
  <c r="AP361" i="5"/>
  <c r="AQ361" i="5"/>
  <c r="AR361" i="5"/>
  <c r="AS361" i="5"/>
  <c r="AT361" i="5"/>
  <c r="AU361" i="5"/>
  <c r="AV361" i="5"/>
  <c r="AW361" i="5"/>
  <c r="AX361" i="5"/>
  <c r="AY361" i="5"/>
  <c r="AZ361" i="5"/>
  <c r="BA361" i="5"/>
  <c r="BB361" i="5"/>
  <c r="BC361" i="5"/>
  <c r="BD361" i="5"/>
  <c r="BE361" i="5"/>
  <c r="AH362" i="5"/>
  <c r="AI362" i="5"/>
  <c r="AJ362" i="5"/>
  <c r="AK362" i="5"/>
  <c r="AL362" i="5"/>
  <c r="AM362" i="5"/>
  <c r="AN362" i="5"/>
  <c r="AO362" i="5"/>
  <c r="AP362" i="5"/>
  <c r="AQ362" i="5"/>
  <c r="AR362" i="5"/>
  <c r="AS362" i="5"/>
  <c r="AT362" i="5"/>
  <c r="AU362" i="5"/>
  <c r="AV362" i="5"/>
  <c r="AW362" i="5"/>
  <c r="AX362" i="5"/>
  <c r="AY362" i="5"/>
  <c r="AZ362" i="5"/>
  <c r="BA362" i="5"/>
  <c r="BB362" i="5"/>
  <c r="BC362" i="5"/>
  <c r="BD362" i="5"/>
  <c r="BE362" i="5"/>
  <c r="AH363" i="5"/>
  <c r="AI363" i="5"/>
  <c r="AJ363" i="5"/>
  <c r="AK363" i="5"/>
  <c r="AL363" i="5"/>
  <c r="AM363" i="5"/>
  <c r="AN363" i="5"/>
  <c r="AO363" i="5"/>
  <c r="AP363" i="5"/>
  <c r="AQ363" i="5"/>
  <c r="AR363" i="5"/>
  <c r="AS363" i="5"/>
  <c r="AT363" i="5"/>
  <c r="AU363" i="5"/>
  <c r="AV363" i="5"/>
  <c r="AW363" i="5"/>
  <c r="AX363" i="5"/>
  <c r="AY363" i="5"/>
  <c r="AZ363" i="5"/>
  <c r="BA363" i="5"/>
  <c r="BB363" i="5"/>
  <c r="BC363" i="5"/>
  <c r="BD363" i="5"/>
  <c r="BE363" i="5"/>
  <c r="AH364" i="5"/>
  <c r="AI364" i="5"/>
  <c r="AJ364" i="5"/>
  <c r="AK364" i="5"/>
  <c r="AL364" i="5"/>
  <c r="AM364" i="5"/>
  <c r="AN364" i="5"/>
  <c r="AO364" i="5"/>
  <c r="AP364" i="5"/>
  <c r="AQ364" i="5"/>
  <c r="AR364" i="5"/>
  <c r="AS364" i="5"/>
  <c r="AT364" i="5"/>
  <c r="AU364" i="5"/>
  <c r="AV364" i="5"/>
  <c r="AW364" i="5"/>
  <c r="AX364" i="5"/>
  <c r="AY364" i="5"/>
  <c r="AZ364" i="5"/>
  <c r="BA364" i="5"/>
  <c r="BB364" i="5"/>
  <c r="BC364" i="5"/>
  <c r="BD364" i="5"/>
  <c r="BE364" i="5"/>
  <c r="AH365" i="5"/>
  <c r="AI365" i="5"/>
  <c r="AJ365" i="5"/>
  <c r="AK365" i="5"/>
  <c r="AL365" i="5"/>
  <c r="AM365" i="5"/>
  <c r="AN365" i="5"/>
  <c r="AO365" i="5"/>
  <c r="AP365" i="5"/>
  <c r="AQ365" i="5"/>
  <c r="AR365" i="5"/>
  <c r="AS365" i="5"/>
  <c r="AT365" i="5"/>
  <c r="AU365" i="5"/>
  <c r="AV365" i="5"/>
  <c r="AW365" i="5"/>
  <c r="AX365" i="5"/>
  <c r="AY365" i="5"/>
  <c r="AZ365" i="5"/>
  <c r="BA365" i="5"/>
  <c r="BB365" i="5"/>
  <c r="BC365" i="5"/>
  <c r="BD365" i="5"/>
  <c r="BE365" i="5"/>
  <c r="AH366" i="5"/>
  <c r="AI366" i="5"/>
  <c r="AJ366" i="5"/>
  <c r="AK366" i="5"/>
  <c r="AL366" i="5"/>
  <c r="AM366" i="5"/>
  <c r="AN366" i="5"/>
  <c r="AO366" i="5"/>
  <c r="AP366" i="5"/>
  <c r="AQ366" i="5"/>
  <c r="AR366" i="5"/>
  <c r="AS366" i="5"/>
  <c r="AT366" i="5"/>
  <c r="AU366" i="5"/>
  <c r="AV366" i="5"/>
  <c r="AW366" i="5"/>
  <c r="AX366" i="5"/>
  <c r="AY366" i="5"/>
  <c r="AZ366" i="5"/>
  <c r="BA366" i="5"/>
  <c r="BB366" i="5"/>
  <c r="BC366" i="5"/>
  <c r="BD366" i="5"/>
  <c r="BE366" i="5"/>
  <c r="AH367" i="5"/>
  <c r="AI367" i="5"/>
  <c r="AJ367" i="5"/>
  <c r="AK367" i="5"/>
  <c r="AL367" i="5"/>
  <c r="AM367" i="5"/>
  <c r="AN367" i="5"/>
  <c r="AO367" i="5"/>
  <c r="AP367" i="5"/>
  <c r="AQ367" i="5"/>
  <c r="AR367" i="5"/>
  <c r="AS367" i="5"/>
  <c r="AT367" i="5"/>
  <c r="AU367" i="5"/>
  <c r="AV367" i="5"/>
  <c r="AW367" i="5"/>
  <c r="AX367" i="5"/>
  <c r="AY367" i="5"/>
  <c r="AZ367" i="5"/>
  <c r="BA367" i="5"/>
  <c r="BB367" i="5"/>
  <c r="BC367" i="5"/>
  <c r="BD367" i="5"/>
  <c r="BE367" i="5"/>
  <c r="AH368" i="5"/>
  <c r="AI368" i="5"/>
  <c r="AJ368" i="5"/>
  <c r="AK368" i="5"/>
  <c r="AL368" i="5"/>
  <c r="AM368" i="5"/>
  <c r="AN368" i="5"/>
  <c r="AO368" i="5"/>
  <c r="AP368" i="5"/>
  <c r="AQ368" i="5"/>
  <c r="AR368" i="5"/>
  <c r="AS368" i="5"/>
  <c r="AT368" i="5"/>
  <c r="AU368" i="5"/>
  <c r="AV368" i="5"/>
  <c r="AW368" i="5"/>
  <c r="AX368" i="5"/>
  <c r="AY368" i="5"/>
  <c r="AZ368" i="5"/>
  <c r="BA368" i="5"/>
  <c r="BB368" i="5"/>
  <c r="BC368" i="5"/>
  <c r="BD368" i="5"/>
  <c r="BE368" i="5"/>
  <c r="AH369" i="5"/>
  <c r="AI369" i="5"/>
  <c r="AJ369" i="5"/>
  <c r="AK369" i="5"/>
  <c r="AL369" i="5"/>
  <c r="AM369" i="5"/>
  <c r="AN369" i="5"/>
  <c r="AO369" i="5"/>
  <c r="AP369" i="5"/>
  <c r="AQ369" i="5"/>
  <c r="AR369" i="5"/>
  <c r="AS369" i="5"/>
  <c r="AT369" i="5"/>
  <c r="AU369" i="5"/>
  <c r="AV369" i="5"/>
  <c r="AW369" i="5"/>
  <c r="AX369" i="5"/>
  <c r="AY369" i="5"/>
  <c r="AZ369" i="5"/>
  <c r="BA369" i="5"/>
  <c r="BB369" i="5"/>
  <c r="BC369" i="5"/>
  <c r="BD369" i="5"/>
  <c r="BE369" i="5"/>
  <c r="AH370" i="5"/>
  <c r="AI370" i="5"/>
  <c r="AJ370" i="5"/>
  <c r="AK370" i="5"/>
  <c r="AL370" i="5"/>
  <c r="AM370" i="5"/>
  <c r="AN370" i="5"/>
  <c r="AO370" i="5"/>
  <c r="AP370" i="5"/>
  <c r="AQ370" i="5"/>
  <c r="AR370" i="5"/>
  <c r="AS370" i="5"/>
  <c r="AT370" i="5"/>
  <c r="AU370" i="5"/>
  <c r="AV370" i="5"/>
  <c r="AW370" i="5"/>
  <c r="AX370" i="5"/>
  <c r="AY370" i="5"/>
  <c r="AZ370" i="5"/>
  <c r="BA370" i="5"/>
  <c r="BB370" i="5"/>
  <c r="BC370" i="5"/>
  <c r="BD370" i="5"/>
  <c r="BE370" i="5"/>
  <c r="AH371" i="5"/>
  <c r="AI371" i="5"/>
  <c r="AJ371" i="5"/>
  <c r="AK371" i="5"/>
  <c r="AL371" i="5"/>
  <c r="AM371" i="5"/>
  <c r="AN371" i="5"/>
  <c r="AO371" i="5"/>
  <c r="AP371" i="5"/>
  <c r="AQ371" i="5"/>
  <c r="AR371" i="5"/>
  <c r="AS371" i="5"/>
  <c r="AT371" i="5"/>
  <c r="AU371" i="5"/>
  <c r="AV371" i="5"/>
  <c r="AW371" i="5"/>
  <c r="AX371" i="5"/>
  <c r="AY371" i="5"/>
  <c r="AZ371" i="5"/>
  <c r="BA371" i="5"/>
  <c r="BB371" i="5"/>
  <c r="BC371" i="5"/>
  <c r="BD371" i="5"/>
  <c r="BE371" i="5"/>
  <c r="AH372" i="5"/>
  <c r="AI372" i="5"/>
  <c r="AJ372" i="5"/>
  <c r="AK372" i="5"/>
  <c r="AL372" i="5"/>
  <c r="AM372" i="5"/>
  <c r="AN372" i="5"/>
  <c r="AO372" i="5"/>
  <c r="AP372" i="5"/>
  <c r="AQ372" i="5"/>
  <c r="AR372" i="5"/>
  <c r="AS372" i="5"/>
  <c r="AT372" i="5"/>
  <c r="AU372" i="5"/>
  <c r="AV372" i="5"/>
  <c r="AW372" i="5"/>
  <c r="AX372" i="5"/>
  <c r="AY372" i="5"/>
  <c r="AZ372" i="5"/>
  <c r="BA372" i="5"/>
  <c r="BB372" i="5"/>
  <c r="BC372" i="5"/>
  <c r="BD372" i="5"/>
  <c r="BE372" i="5"/>
  <c r="AH373" i="5"/>
  <c r="AI373" i="5"/>
  <c r="AJ373" i="5"/>
  <c r="AK373" i="5"/>
  <c r="AL373" i="5"/>
  <c r="AM373" i="5"/>
  <c r="AN373" i="5"/>
  <c r="AO373" i="5"/>
  <c r="AP373" i="5"/>
  <c r="AQ373" i="5"/>
  <c r="AR373" i="5"/>
  <c r="AS373" i="5"/>
  <c r="AT373" i="5"/>
  <c r="AU373" i="5"/>
  <c r="AV373" i="5"/>
  <c r="AW373" i="5"/>
  <c r="AX373" i="5"/>
  <c r="AY373" i="5"/>
  <c r="AZ373" i="5"/>
  <c r="BA373" i="5"/>
  <c r="BB373" i="5"/>
  <c r="BC373" i="5"/>
  <c r="BD373" i="5"/>
  <c r="BE373" i="5"/>
  <c r="AH374" i="5"/>
  <c r="AI374" i="5"/>
  <c r="AJ374" i="5"/>
  <c r="AK374" i="5"/>
  <c r="AL374" i="5"/>
  <c r="AM374" i="5"/>
  <c r="AN374" i="5"/>
  <c r="AO374" i="5"/>
  <c r="AP374" i="5"/>
  <c r="AQ374" i="5"/>
  <c r="AR374" i="5"/>
  <c r="AS374" i="5"/>
  <c r="AT374" i="5"/>
  <c r="AU374" i="5"/>
  <c r="AV374" i="5"/>
  <c r="AW374" i="5"/>
  <c r="AX374" i="5"/>
  <c r="AY374" i="5"/>
  <c r="AZ374" i="5"/>
  <c r="BA374" i="5"/>
  <c r="BB374" i="5"/>
  <c r="BC374" i="5"/>
  <c r="BD374" i="5"/>
  <c r="BE374" i="5"/>
  <c r="AH375" i="5"/>
  <c r="AI375" i="5"/>
  <c r="AJ375" i="5"/>
  <c r="AK375" i="5"/>
  <c r="AL375" i="5"/>
  <c r="AM375" i="5"/>
  <c r="AN375" i="5"/>
  <c r="AO375" i="5"/>
  <c r="AP375" i="5"/>
  <c r="AQ375" i="5"/>
  <c r="AR375" i="5"/>
  <c r="AS375" i="5"/>
  <c r="AT375" i="5"/>
  <c r="AU375" i="5"/>
  <c r="AV375" i="5"/>
  <c r="AW375" i="5"/>
  <c r="AX375" i="5"/>
  <c r="AY375" i="5"/>
  <c r="AZ375" i="5"/>
  <c r="BA375" i="5"/>
  <c r="BB375" i="5"/>
  <c r="BC375" i="5"/>
  <c r="BD375" i="5"/>
  <c r="BE375" i="5"/>
  <c r="AH376" i="5"/>
  <c r="AI376" i="5"/>
  <c r="AJ376" i="5"/>
  <c r="AK376" i="5"/>
  <c r="AL376" i="5"/>
  <c r="AM376" i="5"/>
  <c r="AN376" i="5"/>
  <c r="AO376" i="5"/>
  <c r="AP376" i="5"/>
  <c r="AQ376" i="5"/>
  <c r="AR376" i="5"/>
  <c r="AS376" i="5"/>
  <c r="AT376" i="5"/>
  <c r="AU376" i="5"/>
  <c r="AV376" i="5"/>
  <c r="AW376" i="5"/>
  <c r="AX376" i="5"/>
  <c r="AY376" i="5"/>
  <c r="AZ376" i="5"/>
  <c r="BA376" i="5"/>
  <c r="BB376" i="5"/>
  <c r="BC376" i="5"/>
  <c r="BD376" i="5"/>
  <c r="BE376" i="5"/>
  <c r="AH377" i="5"/>
  <c r="AI377" i="5"/>
  <c r="AJ377" i="5"/>
  <c r="AK377" i="5"/>
  <c r="AL377" i="5"/>
  <c r="AM377" i="5"/>
  <c r="AN377" i="5"/>
  <c r="AO377" i="5"/>
  <c r="AP377" i="5"/>
  <c r="AQ377" i="5"/>
  <c r="AR377" i="5"/>
  <c r="AS377" i="5"/>
  <c r="AT377" i="5"/>
  <c r="AU377" i="5"/>
  <c r="AV377" i="5"/>
  <c r="AW377" i="5"/>
  <c r="AX377" i="5"/>
  <c r="AY377" i="5"/>
  <c r="AZ377" i="5"/>
  <c r="BA377" i="5"/>
  <c r="BB377" i="5"/>
  <c r="BC377" i="5"/>
  <c r="BD377" i="5"/>
  <c r="BE377" i="5"/>
  <c r="AH378" i="5"/>
  <c r="AI378" i="5"/>
  <c r="AJ378" i="5"/>
  <c r="AK378" i="5"/>
  <c r="AL378" i="5"/>
  <c r="AM378" i="5"/>
  <c r="AN378" i="5"/>
  <c r="AO378" i="5"/>
  <c r="AP378" i="5"/>
  <c r="AQ378" i="5"/>
  <c r="AR378" i="5"/>
  <c r="AS378" i="5"/>
  <c r="AT378" i="5"/>
  <c r="AU378" i="5"/>
  <c r="AV378" i="5"/>
  <c r="AW378" i="5"/>
  <c r="AX378" i="5"/>
  <c r="AY378" i="5"/>
  <c r="AZ378" i="5"/>
  <c r="BA378" i="5"/>
  <c r="BB378" i="5"/>
  <c r="BC378" i="5"/>
  <c r="BD378" i="5"/>
  <c r="BE378" i="5"/>
  <c r="AH379" i="5"/>
  <c r="AI379" i="5"/>
  <c r="AJ379" i="5"/>
  <c r="AK379" i="5"/>
  <c r="AL379" i="5"/>
  <c r="AM379" i="5"/>
  <c r="AN379" i="5"/>
  <c r="AO379" i="5"/>
  <c r="AP379" i="5"/>
  <c r="AQ379" i="5"/>
  <c r="AR379" i="5"/>
  <c r="AS379" i="5"/>
  <c r="AT379" i="5"/>
  <c r="AU379" i="5"/>
  <c r="AV379" i="5"/>
  <c r="AW379" i="5"/>
  <c r="AX379" i="5"/>
  <c r="AY379" i="5"/>
  <c r="AZ379" i="5"/>
  <c r="BA379" i="5"/>
  <c r="BB379" i="5"/>
  <c r="BC379" i="5"/>
  <c r="BD379" i="5"/>
  <c r="BE379" i="5"/>
  <c r="AH380" i="5"/>
  <c r="AI380" i="5"/>
  <c r="AJ380" i="5"/>
  <c r="AK380" i="5"/>
  <c r="AL380" i="5"/>
  <c r="AM380" i="5"/>
  <c r="AN380" i="5"/>
  <c r="AO380" i="5"/>
  <c r="AP380" i="5"/>
  <c r="AQ380" i="5"/>
  <c r="AR380" i="5"/>
  <c r="AS380" i="5"/>
  <c r="AT380" i="5"/>
  <c r="AU380" i="5"/>
  <c r="AV380" i="5"/>
  <c r="AW380" i="5"/>
  <c r="AX380" i="5"/>
  <c r="AY380" i="5"/>
  <c r="AZ380" i="5"/>
  <c r="BA380" i="5"/>
  <c r="BB380" i="5"/>
  <c r="BC380" i="5"/>
  <c r="BD380" i="5"/>
  <c r="BE380" i="5"/>
  <c r="AH381" i="5"/>
  <c r="AI381" i="5"/>
  <c r="AJ381" i="5"/>
  <c r="AK381" i="5"/>
  <c r="AL381" i="5"/>
  <c r="AM381" i="5"/>
  <c r="AN381" i="5"/>
  <c r="AO381" i="5"/>
  <c r="AP381" i="5"/>
  <c r="AQ381" i="5"/>
  <c r="AR381" i="5"/>
  <c r="AS381" i="5"/>
  <c r="AT381" i="5"/>
  <c r="AU381" i="5"/>
  <c r="AV381" i="5"/>
  <c r="AW381" i="5"/>
  <c r="AX381" i="5"/>
  <c r="AY381" i="5"/>
  <c r="AZ381" i="5"/>
  <c r="BA381" i="5"/>
  <c r="BB381" i="5"/>
  <c r="BC381" i="5"/>
  <c r="BD381" i="5"/>
  <c r="BE381" i="5"/>
  <c r="AH382" i="5"/>
  <c r="AI382" i="5"/>
  <c r="AJ382" i="5"/>
  <c r="AK382" i="5"/>
  <c r="AL382" i="5"/>
  <c r="AM382" i="5"/>
  <c r="AN382" i="5"/>
  <c r="AO382" i="5"/>
  <c r="AP382" i="5"/>
  <c r="AQ382" i="5"/>
  <c r="AR382" i="5"/>
  <c r="AS382" i="5"/>
  <c r="AT382" i="5"/>
  <c r="AU382" i="5"/>
  <c r="AV382" i="5"/>
  <c r="AW382" i="5"/>
  <c r="AX382" i="5"/>
  <c r="AY382" i="5"/>
  <c r="AZ382" i="5"/>
  <c r="BA382" i="5"/>
  <c r="BB382" i="5"/>
  <c r="BC382" i="5"/>
  <c r="BD382" i="5"/>
  <c r="BE382" i="5"/>
  <c r="AH383" i="5"/>
  <c r="AI383" i="5"/>
  <c r="AJ383" i="5"/>
  <c r="AK383" i="5"/>
  <c r="AL383" i="5"/>
  <c r="AM383" i="5"/>
  <c r="AN383" i="5"/>
  <c r="AO383" i="5"/>
  <c r="AP383" i="5"/>
  <c r="AQ383" i="5"/>
  <c r="AR383" i="5"/>
  <c r="AS383" i="5"/>
  <c r="AT383" i="5"/>
  <c r="AU383" i="5"/>
  <c r="AV383" i="5"/>
  <c r="AW383" i="5"/>
  <c r="AX383" i="5"/>
  <c r="AY383" i="5"/>
  <c r="AZ383" i="5"/>
  <c r="BA383" i="5"/>
  <c r="BB383" i="5"/>
  <c r="BC383" i="5"/>
  <c r="BD383" i="5"/>
  <c r="BE383" i="5"/>
  <c r="AH384" i="5"/>
  <c r="AI384" i="5"/>
  <c r="AJ384" i="5"/>
  <c r="AK384" i="5"/>
  <c r="AL384" i="5"/>
  <c r="AM384" i="5"/>
  <c r="AN384" i="5"/>
  <c r="AO384" i="5"/>
  <c r="AP384" i="5"/>
  <c r="AQ384" i="5"/>
  <c r="AR384" i="5"/>
  <c r="AS384" i="5"/>
  <c r="AT384" i="5"/>
  <c r="AU384" i="5"/>
  <c r="AV384" i="5"/>
  <c r="AW384" i="5"/>
  <c r="AX384" i="5"/>
  <c r="AY384" i="5"/>
  <c r="AZ384" i="5"/>
  <c r="BA384" i="5"/>
  <c r="BB384" i="5"/>
  <c r="BC384" i="5"/>
  <c r="BD384" i="5"/>
  <c r="BE384" i="5"/>
  <c r="AH385" i="5"/>
  <c r="AI385" i="5"/>
  <c r="AJ385" i="5"/>
  <c r="AK385" i="5"/>
  <c r="AL385" i="5"/>
  <c r="AM385" i="5"/>
  <c r="AN385" i="5"/>
  <c r="AO385" i="5"/>
  <c r="AP385" i="5"/>
  <c r="AQ385" i="5"/>
  <c r="AR385" i="5"/>
  <c r="AS385" i="5"/>
  <c r="AT385" i="5"/>
  <c r="AU385" i="5"/>
  <c r="AV385" i="5"/>
  <c r="AW385" i="5"/>
  <c r="AX385" i="5"/>
  <c r="AY385" i="5"/>
  <c r="AZ385" i="5"/>
  <c r="BA385" i="5"/>
  <c r="BB385" i="5"/>
  <c r="BC385" i="5"/>
  <c r="BD385" i="5"/>
  <c r="BE385" i="5"/>
  <c r="AH386" i="5"/>
  <c r="AI386" i="5"/>
  <c r="AJ386" i="5"/>
  <c r="AK386" i="5"/>
  <c r="AL386" i="5"/>
  <c r="AM386" i="5"/>
  <c r="AN386" i="5"/>
  <c r="AO386" i="5"/>
  <c r="AP386" i="5"/>
  <c r="AQ386" i="5"/>
  <c r="AR386" i="5"/>
  <c r="AS386" i="5"/>
  <c r="AT386" i="5"/>
  <c r="AU386" i="5"/>
  <c r="AV386" i="5"/>
  <c r="AW386" i="5"/>
  <c r="AX386" i="5"/>
  <c r="AY386" i="5"/>
  <c r="AZ386" i="5"/>
  <c r="BA386" i="5"/>
  <c r="BB386" i="5"/>
  <c r="BC386" i="5"/>
  <c r="BD386" i="5"/>
  <c r="BE386" i="5"/>
  <c r="AH387" i="5"/>
  <c r="AI387" i="5"/>
  <c r="AJ387" i="5"/>
  <c r="AK387" i="5"/>
  <c r="AL387" i="5"/>
  <c r="AM387" i="5"/>
  <c r="AN387" i="5"/>
  <c r="AO387" i="5"/>
  <c r="AP387" i="5"/>
  <c r="AQ387" i="5"/>
  <c r="AR387" i="5"/>
  <c r="AS387" i="5"/>
  <c r="AT387" i="5"/>
  <c r="AU387" i="5"/>
  <c r="AV387" i="5"/>
  <c r="AW387" i="5"/>
  <c r="AX387" i="5"/>
  <c r="AY387" i="5"/>
  <c r="AZ387" i="5"/>
  <c r="BA387" i="5"/>
  <c r="BB387" i="5"/>
  <c r="BC387" i="5"/>
  <c r="BD387" i="5"/>
  <c r="BE387" i="5"/>
  <c r="AH388" i="5"/>
  <c r="AI388" i="5"/>
  <c r="AJ388" i="5"/>
  <c r="AK388" i="5"/>
  <c r="AL388" i="5"/>
  <c r="AM388" i="5"/>
  <c r="AN388" i="5"/>
  <c r="AO388" i="5"/>
  <c r="AP388" i="5"/>
  <c r="AQ388" i="5"/>
  <c r="AR388" i="5"/>
  <c r="AS388" i="5"/>
  <c r="AT388" i="5"/>
  <c r="AU388" i="5"/>
  <c r="AV388" i="5"/>
  <c r="AW388" i="5"/>
  <c r="AX388" i="5"/>
  <c r="AY388" i="5"/>
  <c r="AZ388" i="5"/>
  <c r="BA388" i="5"/>
  <c r="BB388" i="5"/>
  <c r="BC388" i="5"/>
  <c r="BD388" i="5"/>
  <c r="BE388" i="5"/>
  <c r="AH389" i="5"/>
  <c r="AI389" i="5"/>
  <c r="AJ389" i="5"/>
  <c r="AK389" i="5"/>
  <c r="AL389" i="5"/>
  <c r="AM389" i="5"/>
  <c r="AN389" i="5"/>
  <c r="AO389" i="5"/>
  <c r="AP389" i="5"/>
  <c r="AQ389" i="5"/>
  <c r="AR389" i="5"/>
  <c r="AS389" i="5"/>
  <c r="AT389" i="5"/>
  <c r="AU389" i="5"/>
  <c r="AV389" i="5"/>
  <c r="AW389" i="5"/>
  <c r="AX389" i="5"/>
  <c r="AY389" i="5"/>
  <c r="AZ389" i="5"/>
  <c r="BA389" i="5"/>
  <c r="BB389" i="5"/>
  <c r="BC389" i="5"/>
  <c r="BD389" i="5"/>
  <c r="BE389" i="5"/>
  <c r="AH390" i="5"/>
  <c r="AI390" i="5"/>
  <c r="AJ390" i="5"/>
  <c r="AK390" i="5"/>
  <c r="AL390" i="5"/>
  <c r="AM390" i="5"/>
  <c r="AN390" i="5"/>
  <c r="AO390" i="5"/>
  <c r="AP390" i="5"/>
  <c r="AQ390" i="5"/>
  <c r="AR390" i="5"/>
  <c r="AS390" i="5"/>
  <c r="AT390" i="5"/>
  <c r="AU390" i="5"/>
  <c r="AV390" i="5"/>
  <c r="AW390" i="5"/>
  <c r="AX390" i="5"/>
  <c r="AY390" i="5"/>
  <c r="AZ390" i="5"/>
  <c r="BA390" i="5"/>
  <c r="BB390" i="5"/>
  <c r="BC390" i="5"/>
  <c r="BD390" i="5"/>
  <c r="BE390" i="5"/>
  <c r="AH391" i="5"/>
  <c r="AI391" i="5"/>
  <c r="AJ391" i="5"/>
  <c r="AK391" i="5"/>
  <c r="AL391" i="5"/>
  <c r="AM391" i="5"/>
  <c r="AN391" i="5"/>
  <c r="AO391" i="5"/>
  <c r="AP391" i="5"/>
  <c r="AQ391" i="5"/>
  <c r="AR391" i="5"/>
  <c r="AS391" i="5"/>
  <c r="AT391" i="5"/>
  <c r="AU391" i="5"/>
  <c r="AV391" i="5"/>
  <c r="AW391" i="5"/>
  <c r="AX391" i="5"/>
  <c r="AY391" i="5"/>
  <c r="AZ391" i="5"/>
  <c r="BA391" i="5"/>
  <c r="BB391" i="5"/>
  <c r="BC391" i="5"/>
  <c r="BD391" i="5"/>
  <c r="BE391" i="5"/>
  <c r="AH392" i="5"/>
  <c r="AI392" i="5"/>
  <c r="AJ392" i="5"/>
  <c r="AK392" i="5"/>
  <c r="AL392" i="5"/>
  <c r="AM392" i="5"/>
  <c r="AN392" i="5"/>
  <c r="AO392" i="5"/>
  <c r="AP392" i="5"/>
  <c r="AQ392" i="5"/>
  <c r="AR392" i="5"/>
  <c r="AS392" i="5"/>
  <c r="AT392" i="5"/>
  <c r="AU392" i="5"/>
  <c r="AV392" i="5"/>
  <c r="AW392" i="5"/>
  <c r="AX392" i="5"/>
  <c r="AY392" i="5"/>
  <c r="AZ392" i="5"/>
  <c r="BA392" i="5"/>
  <c r="BB392" i="5"/>
  <c r="BC392" i="5"/>
  <c r="BD392" i="5"/>
  <c r="BE392" i="5"/>
  <c r="AH393" i="5"/>
  <c r="AI393" i="5"/>
  <c r="AJ393" i="5"/>
  <c r="AK393" i="5"/>
  <c r="AL393" i="5"/>
  <c r="AM393" i="5"/>
  <c r="AN393" i="5"/>
  <c r="AO393" i="5"/>
  <c r="AP393" i="5"/>
  <c r="AQ393" i="5"/>
  <c r="AR393" i="5"/>
  <c r="AS393" i="5"/>
  <c r="AT393" i="5"/>
  <c r="AU393" i="5"/>
  <c r="AV393" i="5"/>
  <c r="AW393" i="5"/>
  <c r="AX393" i="5"/>
  <c r="AY393" i="5"/>
  <c r="AZ393" i="5"/>
  <c r="BA393" i="5"/>
  <c r="BB393" i="5"/>
  <c r="BC393" i="5"/>
  <c r="BD393" i="5"/>
  <c r="BE393" i="5"/>
  <c r="BC333" i="5"/>
  <c r="BC394" i="5" s="1"/>
  <c r="BD333" i="5"/>
  <c r="BE333" i="5"/>
  <c r="BE394" i="5" s="1"/>
  <c r="AZ333" i="5"/>
  <c r="BA333" i="5"/>
  <c r="BB333" i="5"/>
  <c r="BB394" i="5" s="1"/>
  <c r="AW333" i="5"/>
  <c r="AX333" i="5"/>
  <c r="AY333" i="5"/>
  <c r="AY394" i="5" s="1"/>
  <c r="AT333" i="5"/>
  <c r="AU333" i="5"/>
  <c r="AV333" i="5"/>
  <c r="AQ333" i="5"/>
  <c r="AQ394" i="5" s="1"/>
  <c r="AR333" i="5"/>
  <c r="AS333" i="5"/>
  <c r="AS394" i="5" s="1"/>
  <c r="AN333" i="5"/>
  <c r="AN394" i="5" s="1"/>
  <c r="AO333" i="5"/>
  <c r="AP333" i="5"/>
  <c r="AP394" i="5" s="1"/>
  <c r="AK333" i="5"/>
  <c r="AK394" i="5" s="1"/>
  <c r="AL333" i="5"/>
  <c r="AM333" i="5"/>
  <c r="AM394" i="5" s="1"/>
  <c r="AJ333" i="5"/>
  <c r="AI333" i="5"/>
  <c r="AH333" i="5"/>
  <c r="AH394" i="5" s="1"/>
  <c r="AG333" i="5"/>
  <c r="D393" i="5"/>
  <c r="AG393" i="5" s="1"/>
  <c r="D335" i="5"/>
  <c r="AG335" i="5" s="1"/>
  <c r="D336" i="5"/>
  <c r="AG336" i="5" s="1"/>
  <c r="D337" i="5"/>
  <c r="AG337" i="5" s="1"/>
  <c r="D338" i="5"/>
  <c r="AG338" i="5" s="1"/>
  <c r="D339" i="5"/>
  <c r="AG339" i="5" s="1"/>
  <c r="D340" i="5"/>
  <c r="AG340" i="5" s="1"/>
  <c r="D341" i="5"/>
  <c r="AG341" i="5" s="1"/>
  <c r="D342" i="5"/>
  <c r="AG342" i="5" s="1"/>
  <c r="D343" i="5"/>
  <c r="AG343" i="5" s="1"/>
  <c r="D344" i="5"/>
  <c r="AG344" i="5" s="1"/>
  <c r="D345" i="5"/>
  <c r="AG345" i="5" s="1"/>
  <c r="D346" i="5"/>
  <c r="AG346" i="5" s="1"/>
  <c r="D347" i="5"/>
  <c r="AG347" i="5" s="1"/>
  <c r="D348" i="5"/>
  <c r="AG348" i="5" s="1"/>
  <c r="D349" i="5"/>
  <c r="AG349" i="5" s="1"/>
  <c r="D350" i="5"/>
  <c r="AG350" i="5" s="1"/>
  <c r="D351" i="5"/>
  <c r="AG351" i="5" s="1"/>
  <c r="D352" i="5"/>
  <c r="AG352" i="5" s="1"/>
  <c r="D353" i="5"/>
  <c r="AG353" i="5" s="1"/>
  <c r="D354" i="5"/>
  <c r="AG354" i="5" s="1"/>
  <c r="D355" i="5"/>
  <c r="AG355" i="5" s="1"/>
  <c r="D356" i="5"/>
  <c r="AG356" i="5" s="1"/>
  <c r="D357" i="5"/>
  <c r="AG357" i="5" s="1"/>
  <c r="D358" i="5"/>
  <c r="AG358" i="5" s="1"/>
  <c r="D359" i="5"/>
  <c r="AG359" i="5" s="1"/>
  <c r="D360" i="5"/>
  <c r="AG360" i="5" s="1"/>
  <c r="D361" i="5"/>
  <c r="AG361" i="5" s="1"/>
  <c r="D362" i="5"/>
  <c r="AG362" i="5" s="1"/>
  <c r="D363" i="5"/>
  <c r="AG363" i="5" s="1"/>
  <c r="D364" i="5"/>
  <c r="AG364" i="5" s="1"/>
  <c r="D365" i="5"/>
  <c r="AG365" i="5" s="1"/>
  <c r="D366" i="5"/>
  <c r="AG366" i="5" s="1"/>
  <c r="D367" i="5"/>
  <c r="AG367" i="5" s="1"/>
  <c r="D368" i="5"/>
  <c r="AG368" i="5" s="1"/>
  <c r="D369" i="5"/>
  <c r="AG369" i="5" s="1"/>
  <c r="D370" i="5"/>
  <c r="AG370" i="5" s="1"/>
  <c r="D371" i="5"/>
  <c r="AG371" i="5" s="1"/>
  <c r="D372" i="5"/>
  <c r="AG372" i="5" s="1"/>
  <c r="D373" i="5"/>
  <c r="AG373" i="5" s="1"/>
  <c r="D374" i="5"/>
  <c r="AG374" i="5" s="1"/>
  <c r="D375" i="5"/>
  <c r="AG375" i="5" s="1"/>
  <c r="D376" i="5"/>
  <c r="AG376" i="5" s="1"/>
  <c r="D377" i="5"/>
  <c r="AG377" i="5" s="1"/>
  <c r="D378" i="5"/>
  <c r="AG378" i="5" s="1"/>
  <c r="D379" i="5"/>
  <c r="AG379" i="5" s="1"/>
  <c r="D380" i="5"/>
  <c r="AG380" i="5" s="1"/>
  <c r="D381" i="5"/>
  <c r="AG381" i="5" s="1"/>
  <c r="D382" i="5"/>
  <c r="AG382" i="5" s="1"/>
  <c r="D383" i="5"/>
  <c r="AG383" i="5" s="1"/>
  <c r="D384" i="5"/>
  <c r="AG384" i="5" s="1"/>
  <c r="D385" i="5"/>
  <c r="AG385" i="5" s="1"/>
  <c r="D386" i="5"/>
  <c r="AG386" i="5" s="1"/>
  <c r="D387" i="5"/>
  <c r="AG387" i="5" s="1"/>
  <c r="D388" i="5"/>
  <c r="AG388" i="5" s="1"/>
  <c r="D389" i="5"/>
  <c r="AG389" i="5" s="1"/>
  <c r="D390" i="5"/>
  <c r="AG390" i="5" s="1"/>
  <c r="D391" i="5"/>
  <c r="AG391" i="5" s="1"/>
  <c r="D392" i="5"/>
  <c r="AG392" i="5" s="1"/>
  <c r="AG334" i="5"/>
  <c r="AW412" i="5" l="1"/>
  <c r="AZ411" i="5"/>
  <c r="AZ418" i="5"/>
  <c r="AW421" i="5"/>
  <c r="AW413" i="5"/>
  <c r="AW420" i="5"/>
  <c r="AW416" i="5"/>
  <c r="AZ412" i="5"/>
  <c r="AW414" i="5"/>
  <c r="AZ415" i="5"/>
  <c r="AJ449" i="5"/>
  <c r="AK219" i="6"/>
  <c r="AJ445" i="5"/>
  <c r="AJ453" i="5"/>
  <c r="AH456" i="5"/>
  <c r="AJ455" i="5"/>
  <c r="AK457" i="5"/>
  <c r="B462" i="5" s="1"/>
  <c r="AQ220" i="14"/>
  <c r="AQ219" i="14"/>
  <c r="AS170" i="14"/>
  <c r="AR220" i="14"/>
  <c r="AR219" i="14"/>
  <c r="AT170" i="14"/>
  <c r="AP219" i="14"/>
  <c r="AR170" i="14"/>
  <c r="AP220" i="14"/>
  <c r="AO220" i="14"/>
  <c r="AO219" i="14"/>
  <c r="AQ170" i="14"/>
  <c r="AV219" i="14"/>
  <c r="AV220" i="14"/>
  <c r="AX170" i="14"/>
  <c r="AP170" i="14"/>
  <c r="AP171" i="14"/>
  <c r="AN220" i="14"/>
  <c r="AN219" i="14"/>
  <c r="AU220" i="14"/>
  <c r="AU219" i="14"/>
  <c r="AW170" i="14"/>
  <c r="AM220" i="14"/>
  <c r="AO171" i="14"/>
  <c r="AM219" i="14"/>
  <c r="AO170" i="14"/>
  <c r="AT220" i="14"/>
  <c r="AT219" i="14"/>
  <c r="AV170" i="14"/>
  <c r="AN170" i="14"/>
  <c r="AN171" i="14"/>
  <c r="AL220" i="14"/>
  <c r="AL219" i="14"/>
  <c r="AU170" i="14"/>
  <c r="AS220" i="14"/>
  <c r="AS219" i="14"/>
  <c r="AK220" i="14"/>
  <c r="AM171" i="14"/>
  <c r="AK219" i="14"/>
  <c r="AM170" i="14"/>
  <c r="AR219" i="6"/>
  <c r="AR218" i="6"/>
  <c r="AP218" i="6"/>
  <c r="AP219" i="6"/>
  <c r="AO219" i="6"/>
  <c r="AO218" i="6"/>
  <c r="AV218" i="6"/>
  <c r="AV219" i="6"/>
  <c r="AN219" i="6"/>
  <c r="AN218" i="6"/>
  <c r="AU219" i="6"/>
  <c r="AU218" i="6"/>
  <c r="AM219" i="6"/>
  <c r="AM218" i="6"/>
  <c r="AT219" i="6"/>
  <c r="AT218" i="6"/>
  <c r="AL219" i="6"/>
  <c r="AL218" i="6"/>
  <c r="AQ219" i="6"/>
  <c r="AQ218" i="6"/>
  <c r="AS219" i="6"/>
  <c r="AS218" i="6"/>
  <c r="AI167" i="6"/>
  <c r="AK218" i="6"/>
  <c r="AT171" i="14"/>
  <c r="AS171" i="14"/>
  <c r="AU171" i="14"/>
  <c r="AR171" i="14"/>
  <c r="AQ171" i="14"/>
  <c r="AX171" i="14"/>
  <c r="AW171" i="14"/>
  <c r="AV171" i="14"/>
  <c r="AI169" i="6"/>
  <c r="AT169" i="6"/>
  <c r="AK411" i="5"/>
  <c r="AT167" i="6"/>
  <c r="AL167" i="6"/>
  <c r="AS167" i="6"/>
  <c r="AK167" i="6"/>
  <c r="AR167" i="6"/>
  <c r="AJ167" i="6"/>
  <c r="AQ167" i="6"/>
  <c r="AP167" i="6"/>
  <c r="AO167" i="6"/>
  <c r="AN167" i="6"/>
  <c r="AM167" i="6"/>
  <c r="AL413" i="5"/>
  <c r="AO169" i="6"/>
  <c r="AO411" i="5"/>
  <c r="AN411" i="5"/>
  <c r="AN169" i="6"/>
  <c r="AM169" i="6"/>
  <c r="AM411" i="5"/>
  <c r="AT411" i="5"/>
  <c r="AL411" i="5"/>
  <c r="AL169" i="6"/>
  <c r="AS169" i="6"/>
  <c r="AS411" i="5"/>
  <c r="AK169" i="6"/>
  <c r="AR169" i="6"/>
  <c r="AR411" i="5"/>
  <c r="AJ169" i="6"/>
  <c r="AJ411" i="5"/>
  <c r="AQ169" i="6"/>
  <c r="AQ411" i="5"/>
  <c r="AI411" i="5"/>
  <c r="AP411" i="5"/>
  <c r="AP169" i="6"/>
  <c r="AT413" i="5"/>
  <c r="AV549" i="5"/>
  <c r="B555" i="5" s="1"/>
  <c r="AR549" i="5"/>
  <c r="B554" i="5" s="1"/>
  <c r="B533" i="5"/>
  <c r="AK509" i="5"/>
  <c r="AM493" i="5"/>
  <c r="AW394" i="5"/>
  <c r="AL509" i="5"/>
  <c r="AJ394" i="5"/>
  <c r="AG394" i="5"/>
  <c r="B398" i="5" s="1"/>
  <c r="AL456" i="5"/>
  <c r="AS530" i="5"/>
  <c r="AN396" i="5"/>
  <c r="AV394" i="5"/>
  <c r="AZ394" i="5"/>
  <c r="AQ456" i="5"/>
  <c r="B464" i="5" s="1"/>
  <c r="AU456" i="5"/>
  <c r="B465" i="5" s="1"/>
  <c r="AM530" i="5"/>
  <c r="AT394" i="5"/>
  <c r="AH509" i="5"/>
  <c r="AK510" i="5" s="1"/>
  <c r="B515" i="5" s="1"/>
  <c r="AW418" i="5"/>
  <c r="AW422" i="5"/>
  <c r="AZ414" i="5"/>
  <c r="AJ454" i="5"/>
  <c r="AJ450" i="5"/>
  <c r="AM508" i="5"/>
  <c r="AJ500" i="5"/>
  <c r="AM505" i="5"/>
  <c r="AM502" i="5"/>
  <c r="AW417" i="5"/>
  <c r="AY423" i="5"/>
  <c r="AM456" i="5"/>
  <c r="AI456" i="5"/>
  <c r="AM499" i="5"/>
  <c r="AZ422" i="5"/>
  <c r="AJ448" i="5"/>
  <c r="AJ444" i="5"/>
  <c r="AJ493" i="5"/>
  <c r="AM503" i="5"/>
  <c r="AJ499" i="5"/>
  <c r="AJ509" i="5" s="1"/>
  <c r="AW415" i="5"/>
  <c r="AJ446" i="5"/>
  <c r="AM507" i="5"/>
  <c r="AV509" i="5"/>
  <c r="B519" i="5" s="1"/>
  <c r="BE509" i="5"/>
  <c r="B520" i="5" s="1"/>
  <c r="AW411" i="5"/>
  <c r="BI423" i="5"/>
  <c r="B430" i="5" s="1"/>
  <c r="AX423" i="5"/>
  <c r="AV423" i="5"/>
  <c r="AU423" i="5"/>
  <c r="BD423" i="5"/>
  <c r="B429" i="5" s="1"/>
  <c r="AO412" i="5"/>
  <c r="AN412" i="5"/>
  <c r="AM413" i="5"/>
  <c r="AP412" i="5"/>
  <c r="AT412" i="5"/>
  <c r="AL412" i="5"/>
  <c r="AQ413" i="5"/>
  <c r="AS413" i="5"/>
  <c r="AK413" i="5"/>
  <c r="AR413" i="5"/>
  <c r="AJ413" i="5"/>
  <c r="AM412" i="5"/>
  <c r="AP413" i="5"/>
  <c r="AS412" i="5"/>
  <c r="AK412" i="5"/>
  <c r="AO413" i="5"/>
  <c r="AR412" i="5"/>
  <c r="AJ412" i="5"/>
  <c r="AI412" i="5"/>
  <c r="AN413" i="5"/>
  <c r="AQ412" i="5"/>
  <c r="AI413" i="5"/>
  <c r="AZ423" i="5" l="1"/>
  <c r="AJ456" i="5"/>
  <c r="AI457" i="5" s="1"/>
  <c r="B463" i="5" s="1"/>
  <c r="AV221" i="14"/>
  <c r="AR221" i="14"/>
  <c r="AU221" i="14"/>
  <c r="AT221" i="14"/>
  <c r="AK221" i="14"/>
  <c r="AS221" i="14"/>
  <c r="AN221" i="14"/>
  <c r="AO221" i="14"/>
  <c r="AQ221" i="14"/>
  <c r="AP221" i="14"/>
  <c r="AL221" i="14"/>
  <c r="AM221" i="14"/>
  <c r="AV220" i="6"/>
  <c r="AO220" i="6"/>
  <c r="AK220" i="6"/>
  <c r="DE217" i="6" s="1"/>
  <c r="AT220" i="6"/>
  <c r="AQ220" i="6"/>
  <c r="AN220" i="6"/>
  <c r="AM220" i="6"/>
  <c r="AP220" i="6"/>
  <c r="AL220" i="6"/>
  <c r="AR220" i="6"/>
  <c r="AS220" i="6"/>
  <c r="AU220" i="6"/>
  <c r="AI170" i="6"/>
  <c r="AV167" i="6" s="1"/>
  <c r="AW172" i="14"/>
  <c r="AW177" i="14" s="1"/>
  <c r="AO172" i="14"/>
  <c r="AU172" i="14"/>
  <c r="AM172" i="14"/>
  <c r="AG168" i="14" s="1"/>
  <c r="AV172" i="14"/>
  <c r="AS172" i="14"/>
  <c r="AN172" i="14"/>
  <c r="AT172" i="14"/>
  <c r="AP172" i="14"/>
  <c r="AX172" i="14"/>
  <c r="AQ172" i="14"/>
  <c r="AR172" i="14"/>
  <c r="AM170" i="6"/>
  <c r="AV171" i="6" s="1"/>
  <c r="AO170" i="6"/>
  <c r="AV173" i="6" s="1"/>
  <c r="AR170" i="6"/>
  <c r="AV176" i="6" s="1"/>
  <c r="AN170" i="6"/>
  <c r="AV172" i="6" s="1"/>
  <c r="AS170" i="6"/>
  <c r="AV177" i="6" s="1"/>
  <c r="AQ170" i="6"/>
  <c r="AV175" i="6" s="1"/>
  <c r="AP170" i="6"/>
  <c r="AV174" i="6" s="1"/>
  <c r="AT170" i="6"/>
  <c r="AJ170" i="6"/>
  <c r="AV168" i="6" s="1"/>
  <c r="AK170" i="6"/>
  <c r="AV169" i="6" s="1"/>
  <c r="AL170" i="6"/>
  <c r="AV170" i="6" s="1"/>
  <c r="AW423" i="5"/>
  <c r="AW424" i="5" s="1"/>
  <c r="B428" i="5" s="1"/>
  <c r="AL396" i="5"/>
  <c r="AL414" i="5"/>
  <c r="AL418" i="5" s="1"/>
  <c r="AY424" i="5"/>
  <c r="B427" i="5" s="1"/>
  <c r="AM509" i="5"/>
  <c r="AI510" i="5" s="1"/>
  <c r="B516" i="5" s="1"/>
  <c r="B399" i="5"/>
  <c r="AS414" i="5"/>
  <c r="AS418" i="5" s="1"/>
  <c r="AO414" i="5"/>
  <c r="AO418" i="5" s="1"/>
  <c r="AR414" i="5"/>
  <c r="AR418" i="5" s="1"/>
  <c r="AQ414" i="5"/>
  <c r="AK414" i="5"/>
  <c r="AK418" i="5" s="1"/>
  <c r="AM414" i="5"/>
  <c r="AM418" i="5" s="1"/>
  <c r="AP414" i="5"/>
  <c r="AP418" i="5" s="1"/>
  <c r="AI414" i="5"/>
  <c r="AI418" i="5" s="1"/>
  <c r="AJ414" i="5"/>
  <c r="AJ418" i="5" s="1"/>
  <c r="AT414" i="5"/>
  <c r="AT418" i="5" s="1"/>
  <c r="AN414" i="5"/>
  <c r="AN418" i="5" s="1"/>
  <c r="AN226" i="14" l="1"/>
  <c r="DH225" i="14"/>
  <c r="DH233" i="14"/>
  <c r="DH241" i="14"/>
  <c r="DH249" i="14"/>
  <c r="DH257" i="14"/>
  <c r="DH265" i="14"/>
  <c r="DH273" i="14"/>
  <c r="DH219" i="14"/>
  <c r="DH227" i="14"/>
  <c r="DH235" i="14"/>
  <c r="DH243" i="14"/>
  <c r="DH251" i="14"/>
  <c r="DH259" i="14"/>
  <c r="DH267" i="14"/>
  <c r="DH275" i="14"/>
  <c r="DH222" i="14"/>
  <c r="DH230" i="14"/>
  <c r="DH238" i="14"/>
  <c r="DH246" i="14"/>
  <c r="DH254" i="14"/>
  <c r="DH262" i="14"/>
  <c r="DH270" i="14"/>
  <c r="DH278" i="14"/>
  <c r="DH223" i="14"/>
  <c r="DH231" i="14"/>
  <c r="DH239" i="14"/>
  <c r="DH221" i="14"/>
  <c r="DH237" i="14"/>
  <c r="DH252" i="14"/>
  <c r="DH264" i="14"/>
  <c r="DH277" i="14"/>
  <c r="DH247" i="14"/>
  <c r="DH224" i="14"/>
  <c r="DH240" i="14"/>
  <c r="DH253" i="14"/>
  <c r="DH266" i="14"/>
  <c r="DH260" i="14"/>
  <c r="DH226" i="14"/>
  <c r="DH242" i="14"/>
  <c r="DH255" i="14"/>
  <c r="DH268" i="14"/>
  <c r="DH228" i="14"/>
  <c r="DH244" i="14"/>
  <c r="DH256" i="14"/>
  <c r="DH269" i="14"/>
  <c r="DH232" i="14"/>
  <c r="DH272" i="14"/>
  <c r="DH229" i="14"/>
  <c r="DH245" i="14"/>
  <c r="DH258" i="14"/>
  <c r="DH271" i="14"/>
  <c r="DH218" i="14"/>
  <c r="DH234" i="14"/>
  <c r="DH248" i="14"/>
  <c r="DH261" i="14"/>
  <c r="DH274" i="14"/>
  <c r="DH220" i="14"/>
  <c r="DH236" i="14"/>
  <c r="DH250" i="14"/>
  <c r="DH263" i="14"/>
  <c r="DH276" i="14"/>
  <c r="AS226" i="14"/>
  <c r="DM218" i="14"/>
  <c r="DM226" i="14"/>
  <c r="DM234" i="14"/>
  <c r="DM242" i="14"/>
  <c r="DM250" i="14"/>
  <c r="DM258" i="14"/>
  <c r="DM266" i="14"/>
  <c r="DM274" i="14"/>
  <c r="DM219" i="14"/>
  <c r="DM227" i="14"/>
  <c r="DM235" i="14"/>
  <c r="DM243" i="14"/>
  <c r="DM251" i="14"/>
  <c r="DM259" i="14"/>
  <c r="DM267" i="14"/>
  <c r="DM275" i="14"/>
  <c r="DM220" i="14"/>
  <c r="DM228" i="14"/>
  <c r="DM236" i="14"/>
  <c r="DM244" i="14"/>
  <c r="DM252" i="14"/>
  <c r="DM260" i="14"/>
  <c r="DM268" i="14"/>
  <c r="DM276" i="14"/>
  <c r="DM221" i="14"/>
  <c r="DM229" i="14"/>
  <c r="DM237" i="14"/>
  <c r="DM245" i="14"/>
  <c r="DM253" i="14"/>
  <c r="DM261" i="14"/>
  <c r="DM269" i="14"/>
  <c r="DM277" i="14"/>
  <c r="DM222" i="14"/>
  <c r="DM230" i="14"/>
  <c r="DM238" i="14"/>
  <c r="DM246" i="14"/>
  <c r="DM254" i="14"/>
  <c r="DM262" i="14"/>
  <c r="DM270" i="14"/>
  <c r="DM278" i="14"/>
  <c r="DM223" i="14"/>
  <c r="DM231" i="14"/>
  <c r="DM239" i="14"/>
  <c r="DM247" i="14"/>
  <c r="DM255" i="14"/>
  <c r="DM263" i="14"/>
  <c r="DM271" i="14"/>
  <c r="DM224" i="14"/>
  <c r="DM232" i="14"/>
  <c r="DM240" i="14"/>
  <c r="DM248" i="14"/>
  <c r="DM256" i="14"/>
  <c r="DM264" i="14"/>
  <c r="DM272" i="14"/>
  <c r="DM233" i="14"/>
  <c r="DM241" i="14"/>
  <c r="DM249" i="14"/>
  <c r="DM257" i="14"/>
  <c r="DM273" i="14"/>
  <c r="DM265" i="14"/>
  <c r="DM225" i="14"/>
  <c r="AK226" i="14"/>
  <c r="DE220" i="14"/>
  <c r="DE223" i="14"/>
  <c r="DE218" i="14"/>
  <c r="DE228" i="14"/>
  <c r="DE236" i="14"/>
  <c r="DE244" i="14"/>
  <c r="DE252" i="14"/>
  <c r="DE260" i="14"/>
  <c r="DE268" i="14"/>
  <c r="DE276" i="14"/>
  <c r="DE225" i="14"/>
  <c r="DE249" i="14"/>
  <c r="DE273" i="14"/>
  <c r="DE251" i="14"/>
  <c r="DE219" i="14"/>
  <c r="DE229" i="14"/>
  <c r="DE237" i="14"/>
  <c r="DE245" i="14"/>
  <c r="DE253" i="14"/>
  <c r="DE261" i="14"/>
  <c r="DE269" i="14"/>
  <c r="DE277" i="14"/>
  <c r="DE233" i="14"/>
  <c r="DE257" i="14"/>
  <c r="DE259" i="14"/>
  <c r="DE221" i="14"/>
  <c r="DE230" i="14"/>
  <c r="DE238" i="14"/>
  <c r="DE246" i="14"/>
  <c r="DE254" i="14"/>
  <c r="DE262" i="14"/>
  <c r="DE270" i="14"/>
  <c r="DE278" i="14"/>
  <c r="DE222" i="14"/>
  <c r="DE231" i="14"/>
  <c r="DE239" i="14"/>
  <c r="DE247" i="14"/>
  <c r="DE255" i="14"/>
  <c r="DE263" i="14"/>
  <c r="DE271" i="14"/>
  <c r="DE241" i="14"/>
  <c r="DE265" i="14"/>
  <c r="DE267" i="14"/>
  <c r="DE224" i="14"/>
  <c r="DE232" i="14"/>
  <c r="DE240" i="14"/>
  <c r="DE248" i="14"/>
  <c r="DE256" i="14"/>
  <c r="DE264" i="14"/>
  <c r="DE272" i="14"/>
  <c r="DE226" i="14"/>
  <c r="DE234" i="14"/>
  <c r="DE242" i="14"/>
  <c r="DE250" i="14"/>
  <c r="DE258" i="14"/>
  <c r="DE266" i="14"/>
  <c r="DE274" i="14"/>
  <c r="DE227" i="14"/>
  <c r="DE235" i="14"/>
  <c r="DE243" i="14"/>
  <c r="DE275" i="14"/>
  <c r="AM226" i="14"/>
  <c r="DG220" i="14"/>
  <c r="DG228" i="14"/>
  <c r="DG236" i="14"/>
  <c r="DG244" i="14"/>
  <c r="DG252" i="14"/>
  <c r="DG260" i="14"/>
  <c r="DG268" i="14"/>
  <c r="DG276" i="14"/>
  <c r="DG222" i="14"/>
  <c r="DG230" i="14"/>
  <c r="DG238" i="14"/>
  <c r="DG246" i="14"/>
  <c r="DG254" i="14"/>
  <c r="DG262" i="14"/>
  <c r="DG270" i="14"/>
  <c r="DG278" i="14"/>
  <c r="DG225" i="14"/>
  <c r="DG233" i="14"/>
  <c r="DG241" i="14"/>
  <c r="DG249" i="14"/>
  <c r="DG257" i="14"/>
  <c r="DG265" i="14"/>
  <c r="DG273" i="14"/>
  <c r="DG229" i="14"/>
  <c r="DG242" i="14"/>
  <c r="DG255" i="14"/>
  <c r="DG267" i="14"/>
  <c r="DG224" i="14"/>
  <c r="DG250" i="14"/>
  <c r="DG218" i="14"/>
  <c r="DG231" i="14"/>
  <c r="DG243" i="14"/>
  <c r="DG256" i="14"/>
  <c r="DG269" i="14"/>
  <c r="DG237" i="14"/>
  <c r="DG275" i="14"/>
  <c r="DG219" i="14"/>
  <c r="DG232" i="14"/>
  <c r="DG245" i="14"/>
  <c r="DG258" i="14"/>
  <c r="DG271" i="14"/>
  <c r="DG221" i="14"/>
  <c r="DG234" i="14"/>
  <c r="DG247" i="14"/>
  <c r="DG259" i="14"/>
  <c r="DG272" i="14"/>
  <c r="DG263" i="14"/>
  <c r="DG223" i="14"/>
  <c r="DG235" i="14"/>
  <c r="DG248" i="14"/>
  <c r="DG261" i="14"/>
  <c r="DG274" i="14"/>
  <c r="DG226" i="14"/>
  <c r="DG239" i="14"/>
  <c r="DG251" i="14"/>
  <c r="DG264" i="14"/>
  <c r="DG277" i="14"/>
  <c r="DG227" i="14"/>
  <c r="DG240" i="14"/>
  <c r="DG253" i="14"/>
  <c r="DG266" i="14"/>
  <c r="AT226" i="14"/>
  <c r="DN223" i="14"/>
  <c r="DN231" i="14"/>
  <c r="DN239" i="14"/>
  <c r="DN247" i="14"/>
  <c r="DN255" i="14"/>
  <c r="DN263" i="14"/>
  <c r="DN271" i="14"/>
  <c r="DN224" i="14"/>
  <c r="DN232" i="14"/>
  <c r="DN240" i="14"/>
  <c r="DN248" i="14"/>
  <c r="DN256" i="14"/>
  <c r="DN264" i="14"/>
  <c r="DN272" i="14"/>
  <c r="DN225" i="14"/>
  <c r="DN233" i="14"/>
  <c r="DN241" i="14"/>
  <c r="DN249" i="14"/>
  <c r="DN257" i="14"/>
  <c r="DN265" i="14"/>
  <c r="DN273" i="14"/>
  <c r="DN218" i="14"/>
  <c r="DN226" i="14"/>
  <c r="DN234" i="14"/>
  <c r="DN242" i="14"/>
  <c r="DN250" i="14"/>
  <c r="DN258" i="14"/>
  <c r="DN266" i="14"/>
  <c r="DN274" i="14"/>
  <c r="DN219" i="14"/>
  <c r="DN227" i="14"/>
  <c r="DN235" i="14"/>
  <c r="DN243" i="14"/>
  <c r="DN251" i="14"/>
  <c r="DN259" i="14"/>
  <c r="DN267" i="14"/>
  <c r="DN275" i="14"/>
  <c r="DN220" i="14"/>
  <c r="DN228" i="14"/>
  <c r="DN236" i="14"/>
  <c r="DN244" i="14"/>
  <c r="DN252" i="14"/>
  <c r="DN260" i="14"/>
  <c r="DN268" i="14"/>
  <c r="DN276" i="14"/>
  <c r="DN221" i="14"/>
  <c r="DN229" i="14"/>
  <c r="DN237" i="14"/>
  <c r="DN245" i="14"/>
  <c r="DN253" i="14"/>
  <c r="DN261" i="14"/>
  <c r="DN269" i="14"/>
  <c r="DN277" i="14"/>
  <c r="DN230" i="14"/>
  <c r="DN238" i="14"/>
  <c r="DN270" i="14"/>
  <c r="DN246" i="14"/>
  <c r="DN254" i="14"/>
  <c r="DN262" i="14"/>
  <c r="DN278" i="14"/>
  <c r="DN222" i="14"/>
  <c r="AL226" i="14"/>
  <c r="DF223" i="14"/>
  <c r="DF231" i="14"/>
  <c r="DF239" i="14"/>
  <c r="DF247" i="14"/>
  <c r="DF255" i="14"/>
  <c r="DF225" i="14"/>
  <c r="DF233" i="14"/>
  <c r="DF241" i="14"/>
  <c r="DF249" i="14"/>
  <c r="DF257" i="14"/>
  <c r="DF265" i="14"/>
  <c r="DF273" i="14"/>
  <c r="DF220" i="14"/>
  <c r="DF228" i="14"/>
  <c r="DF236" i="14"/>
  <c r="DF244" i="14"/>
  <c r="DF252" i="14"/>
  <c r="DF260" i="14"/>
  <c r="DF268" i="14"/>
  <c r="DF276" i="14"/>
  <c r="DF219" i="14"/>
  <c r="DF232" i="14"/>
  <c r="DF245" i="14"/>
  <c r="DF258" i="14"/>
  <c r="DF269" i="14"/>
  <c r="DF240" i="14"/>
  <c r="DF221" i="14"/>
  <c r="DF234" i="14"/>
  <c r="DF246" i="14"/>
  <c r="DF259" i="14"/>
  <c r="DF270" i="14"/>
  <c r="DF253" i="14"/>
  <c r="DF222" i="14"/>
  <c r="DF235" i="14"/>
  <c r="DF248" i="14"/>
  <c r="DF261" i="14"/>
  <c r="DF271" i="14"/>
  <c r="DF275" i="14"/>
  <c r="DF224" i="14"/>
  <c r="DF237" i="14"/>
  <c r="DF250" i="14"/>
  <c r="DF262" i="14"/>
  <c r="DF272" i="14"/>
  <c r="DF264" i="14"/>
  <c r="DF226" i="14"/>
  <c r="DF238" i="14"/>
  <c r="DF251" i="14"/>
  <c r="DF263" i="14"/>
  <c r="DF274" i="14"/>
  <c r="DF227" i="14"/>
  <c r="DF229" i="14"/>
  <c r="DF242" i="14"/>
  <c r="DF254" i="14"/>
  <c r="DF266" i="14"/>
  <c r="DF277" i="14"/>
  <c r="DF218" i="14"/>
  <c r="DF230" i="14"/>
  <c r="DF243" i="14"/>
  <c r="DF256" i="14"/>
  <c r="DF267" i="14"/>
  <c r="DF278" i="14"/>
  <c r="AU226" i="14"/>
  <c r="DO220" i="14"/>
  <c r="DO228" i="14"/>
  <c r="DO236" i="14"/>
  <c r="DO244" i="14"/>
  <c r="DO252" i="14"/>
  <c r="DO260" i="14"/>
  <c r="DO268" i="14"/>
  <c r="DO276" i="14"/>
  <c r="DO221" i="14"/>
  <c r="DO229" i="14"/>
  <c r="DO237" i="14"/>
  <c r="DO245" i="14"/>
  <c r="DO253" i="14"/>
  <c r="DO261" i="14"/>
  <c r="DO269" i="14"/>
  <c r="DO277" i="14"/>
  <c r="DO222" i="14"/>
  <c r="DO230" i="14"/>
  <c r="DO238" i="14"/>
  <c r="DO246" i="14"/>
  <c r="DO254" i="14"/>
  <c r="DO262" i="14"/>
  <c r="DO270" i="14"/>
  <c r="DO278" i="14"/>
  <c r="DO223" i="14"/>
  <c r="DO231" i="14"/>
  <c r="DO239" i="14"/>
  <c r="DO247" i="14"/>
  <c r="DO255" i="14"/>
  <c r="DO263" i="14"/>
  <c r="DO271" i="14"/>
  <c r="DO224" i="14"/>
  <c r="DO232" i="14"/>
  <c r="DO240" i="14"/>
  <c r="DO248" i="14"/>
  <c r="DO256" i="14"/>
  <c r="DO264" i="14"/>
  <c r="DO272" i="14"/>
  <c r="DO225" i="14"/>
  <c r="DO233" i="14"/>
  <c r="DO241" i="14"/>
  <c r="DO249" i="14"/>
  <c r="DO257" i="14"/>
  <c r="DO265" i="14"/>
  <c r="DO273" i="14"/>
  <c r="DO218" i="14"/>
  <c r="DO226" i="14"/>
  <c r="DO234" i="14"/>
  <c r="DO242" i="14"/>
  <c r="DO250" i="14"/>
  <c r="DO258" i="14"/>
  <c r="DO266" i="14"/>
  <c r="DO274" i="14"/>
  <c r="DO227" i="14"/>
  <c r="DO267" i="14"/>
  <c r="DO235" i="14"/>
  <c r="DO243" i="14"/>
  <c r="DO251" i="14"/>
  <c r="DO259" i="14"/>
  <c r="DO275" i="14"/>
  <c r="DO219" i="14"/>
  <c r="AP226" i="14"/>
  <c r="DJ219" i="14"/>
  <c r="DJ223" i="14"/>
  <c r="DJ227" i="14"/>
  <c r="DJ231" i="14"/>
  <c r="DJ235" i="14"/>
  <c r="DJ239" i="14"/>
  <c r="DJ243" i="14"/>
  <c r="DJ247" i="14"/>
  <c r="DJ251" i="14"/>
  <c r="DJ255" i="14"/>
  <c r="DJ259" i="14"/>
  <c r="DJ263" i="14"/>
  <c r="DJ267" i="14"/>
  <c r="DJ220" i="14"/>
  <c r="DJ224" i="14"/>
  <c r="DJ228" i="14"/>
  <c r="DJ232" i="14"/>
  <c r="DJ236" i="14"/>
  <c r="DJ240" i="14"/>
  <c r="DJ244" i="14"/>
  <c r="DJ248" i="14"/>
  <c r="DJ252" i="14"/>
  <c r="DJ256" i="14"/>
  <c r="DJ260" i="14"/>
  <c r="DJ264" i="14"/>
  <c r="DJ268" i="14"/>
  <c r="DJ221" i="14"/>
  <c r="DJ225" i="14"/>
  <c r="DJ229" i="14"/>
  <c r="DJ233" i="14"/>
  <c r="DJ237" i="14"/>
  <c r="DJ241" i="14"/>
  <c r="DJ245" i="14"/>
  <c r="DJ249" i="14"/>
  <c r="DJ253" i="14"/>
  <c r="DJ257" i="14"/>
  <c r="DJ261" i="14"/>
  <c r="DJ265" i="14"/>
  <c r="DJ269" i="14"/>
  <c r="DJ273" i="14"/>
  <c r="DJ277" i="14"/>
  <c r="DJ230" i="14"/>
  <c r="DJ270" i="14"/>
  <c r="DJ234" i="14"/>
  <c r="DJ262" i="14"/>
  <c r="DJ274" i="14"/>
  <c r="DJ218" i="14"/>
  <c r="DJ278" i="14"/>
  <c r="DJ238" i="14"/>
  <c r="DJ275" i="14"/>
  <c r="DJ242" i="14"/>
  <c r="DJ266" i="14"/>
  <c r="DJ276" i="14"/>
  <c r="DJ250" i="14"/>
  <c r="DJ246" i="14"/>
  <c r="DJ222" i="14"/>
  <c r="DJ254" i="14"/>
  <c r="DJ271" i="14"/>
  <c r="DJ226" i="14"/>
  <c r="DJ258" i="14"/>
  <c r="DJ272" i="14"/>
  <c r="AR226" i="14"/>
  <c r="DL221" i="14"/>
  <c r="DL229" i="14"/>
  <c r="DL237" i="14"/>
  <c r="DL245" i="14"/>
  <c r="DL253" i="14"/>
  <c r="DL261" i="14"/>
  <c r="DL269" i="14"/>
  <c r="DL277" i="14"/>
  <c r="DL222" i="14"/>
  <c r="DL230" i="14"/>
  <c r="DL238" i="14"/>
  <c r="DL246" i="14"/>
  <c r="DL254" i="14"/>
  <c r="DL262" i="14"/>
  <c r="DL270" i="14"/>
  <c r="DL278" i="14"/>
  <c r="DL223" i="14"/>
  <c r="DL231" i="14"/>
  <c r="DL239" i="14"/>
  <c r="DL247" i="14"/>
  <c r="DL255" i="14"/>
  <c r="DL263" i="14"/>
  <c r="DL271" i="14"/>
  <c r="DL224" i="14"/>
  <c r="DL232" i="14"/>
  <c r="DL240" i="14"/>
  <c r="DL248" i="14"/>
  <c r="DL256" i="14"/>
  <c r="DL264" i="14"/>
  <c r="DL272" i="14"/>
  <c r="DL225" i="14"/>
  <c r="DL233" i="14"/>
  <c r="DL241" i="14"/>
  <c r="DL249" i="14"/>
  <c r="DL257" i="14"/>
  <c r="DL265" i="14"/>
  <c r="DL273" i="14"/>
  <c r="DL218" i="14"/>
  <c r="DL226" i="14"/>
  <c r="DL234" i="14"/>
  <c r="DL242" i="14"/>
  <c r="DL250" i="14"/>
  <c r="DL258" i="14"/>
  <c r="DL266" i="14"/>
  <c r="DL274" i="14"/>
  <c r="DL219" i="14"/>
  <c r="DL227" i="14"/>
  <c r="DL235" i="14"/>
  <c r="DL243" i="14"/>
  <c r="DL251" i="14"/>
  <c r="DL259" i="14"/>
  <c r="DL267" i="14"/>
  <c r="DL275" i="14"/>
  <c r="DL236" i="14"/>
  <c r="DL276" i="14"/>
  <c r="DL244" i="14"/>
  <c r="DL252" i="14"/>
  <c r="DL260" i="14"/>
  <c r="DL268" i="14"/>
  <c r="DL220" i="14"/>
  <c r="DL228" i="14"/>
  <c r="AQ226" i="14"/>
  <c r="DK224" i="14"/>
  <c r="DK232" i="14"/>
  <c r="DK240" i="14"/>
  <c r="DK248" i="14"/>
  <c r="DK256" i="14"/>
  <c r="DK264" i="14"/>
  <c r="DK272" i="14"/>
  <c r="DK225" i="14"/>
  <c r="DK233" i="14"/>
  <c r="DK241" i="14"/>
  <c r="DK249" i="14"/>
  <c r="DK257" i="14"/>
  <c r="DK265" i="14"/>
  <c r="DK273" i="14"/>
  <c r="DK218" i="14"/>
  <c r="DK226" i="14"/>
  <c r="DK234" i="14"/>
  <c r="DK242" i="14"/>
  <c r="DK250" i="14"/>
  <c r="DK258" i="14"/>
  <c r="DK266" i="14"/>
  <c r="DK274" i="14"/>
  <c r="DK219" i="14"/>
  <c r="DK227" i="14"/>
  <c r="DK235" i="14"/>
  <c r="DK243" i="14"/>
  <c r="DK251" i="14"/>
  <c r="DK259" i="14"/>
  <c r="DK267" i="14"/>
  <c r="DK275" i="14"/>
  <c r="DK220" i="14"/>
  <c r="DK228" i="14"/>
  <c r="DK236" i="14"/>
  <c r="DK244" i="14"/>
  <c r="DK252" i="14"/>
  <c r="DK260" i="14"/>
  <c r="DK268" i="14"/>
  <c r="DK276" i="14"/>
  <c r="DK221" i="14"/>
  <c r="DK229" i="14"/>
  <c r="DK237" i="14"/>
  <c r="DK245" i="14"/>
  <c r="DK253" i="14"/>
  <c r="DK261" i="14"/>
  <c r="DK269" i="14"/>
  <c r="DK277" i="14"/>
  <c r="DK222" i="14"/>
  <c r="DK230" i="14"/>
  <c r="DK238" i="14"/>
  <c r="DK246" i="14"/>
  <c r="DK254" i="14"/>
  <c r="DK262" i="14"/>
  <c r="DK270" i="14"/>
  <c r="DK278" i="14"/>
  <c r="DK239" i="14"/>
  <c r="DK247" i="14"/>
  <c r="DK255" i="14"/>
  <c r="DK263" i="14"/>
  <c r="DK271" i="14"/>
  <c r="DK223" i="14"/>
  <c r="DK231" i="14"/>
  <c r="AV226" i="14"/>
  <c r="DP226" i="14"/>
  <c r="DP234" i="14"/>
  <c r="DP242" i="14"/>
  <c r="DP250" i="14"/>
  <c r="DP258" i="14"/>
  <c r="DP266" i="14"/>
  <c r="DP274" i="14"/>
  <c r="DP219" i="14"/>
  <c r="DP227" i="14"/>
  <c r="DP235" i="14"/>
  <c r="DP243" i="14"/>
  <c r="DP251" i="14"/>
  <c r="DP259" i="14"/>
  <c r="DP267" i="14"/>
  <c r="DP275" i="14"/>
  <c r="DP220" i="14"/>
  <c r="DP228" i="14"/>
  <c r="DP236" i="14"/>
  <c r="DP244" i="14"/>
  <c r="DP252" i="14"/>
  <c r="DP260" i="14"/>
  <c r="DP268" i="14"/>
  <c r="DP276" i="14"/>
  <c r="DP221" i="14"/>
  <c r="DP229" i="14"/>
  <c r="DP237" i="14"/>
  <c r="DP245" i="14"/>
  <c r="DP253" i="14"/>
  <c r="DP261" i="14"/>
  <c r="DP269" i="14"/>
  <c r="DP277" i="14"/>
  <c r="DP222" i="14"/>
  <c r="DP230" i="14"/>
  <c r="DP238" i="14"/>
  <c r="DP246" i="14"/>
  <c r="DP254" i="14"/>
  <c r="DP262" i="14"/>
  <c r="DP270" i="14"/>
  <c r="DP278" i="14"/>
  <c r="DP223" i="14"/>
  <c r="DP231" i="14"/>
  <c r="DP239" i="14"/>
  <c r="DP247" i="14"/>
  <c r="DP255" i="14"/>
  <c r="DP263" i="14"/>
  <c r="DP271" i="14"/>
  <c r="DP218" i="14"/>
  <c r="DP224" i="14"/>
  <c r="DP232" i="14"/>
  <c r="DP240" i="14"/>
  <c r="DP248" i="14"/>
  <c r="DP256" i="14"/>
  <c r="DP264" i="14"/>
  <c r="DP272" i="14"/>
  <c r="DP225" i="14"/>
  <c r="DP233" i="14"/>
  <c r="DP241" i="14"/>
  <c r="DP249" i="14"/>
  <c r="DP265" i="14"/>
  <c r="DP257" i="14"/>
  <c r="DP273" i="14"/>
  <c r="AO226" i="14"/>
  <c r="DI219" i="14"/>
  <c r="DI223" i="14"/>
  <c r="DI227" i="14"/>
  <c r="DI231" i="14"/>
  <c r="DI235" i="14"/>
  <c r="DI239" i="14"/>
  <c r="DI243" i="14"/>
  <c r="DI247" i="14"/>
  <c r="DI251" i="14"/>
  <c r="DI255" i="14"/>
  <c r="DI259" i="14"/>
  <c r="DI263" i="14"/>
  <c r="DI267" i="14"/>
  <c r="DI271" i="14"/>
  <c r="DI275" i="14"/>
  <c r="DI218" i="14"/>
  <c r="DI220" i="14"/>
  <c r="DI224" i="14"/>
  <c r="DI228" i="14"/>
  <c r="DI232" i="14"/>
  <c r="DI236" i="14"/>
  <c r="DI240" i="14"/>
  <c r="DI244" i="14"/>
  <c r="DI248" i="14"/>
  <c r="DI252" i="14"/>
  <c r="DI256" i="14"/>
  <c r="DI260" i="14"/>
  <c r="DI264" i="14"/>
  <c r="DI268" i="14"/>
  <c r="DI272" i="14"/>
  <c r="DI276" i="14"/>
  <c r="DI221" i="14"/>
  <c r="DI225" i="14"/>
  <c r="DI229" i="14"/>
  <c r="DI233" i="14"/>
  <c r="DI237" i="14"/>
  <c r="DI241" i="14"/>
  <c r="DI245" i="14"/>
  <c r="DI249" i="14"/>
  <c r="DI253" i="14"/>
  <c r="DI257" i="14"/>
  <c r="DI222" i="14"/>
  <c r="DI226" i="14"/>
  <c r="DI230" i="14"/>
  <c r="DI234" i="14"/>
  <c r="DI238" i="14"/>
  <c r="DI242" i="14"/>
  <c r="DI246" i="14"/>
  <c r="DI250" i="14"/>
  <c r="DI254" i="14"/>
  <c r="DI258" i="14"/>
  <c r="DI262" i="14"/>
  <c r="DI266" i="14"/>
  <c r="DI270" i="14"/>
  <c r="DI274" i="14"/>
  <c r="DI278" i="14"/>
  <c r="DI261" i="14"/>
  <c r="DI273" i="14"/>
  <c r="DI265" i="14"/>
  <c r="DI269" i="14"/>
  <c r="DI277" i="14"/>
  <c r="AS225" i="6"/>
  <c r="DM219" i="6"/>
  <c r="DM227" i="6"/>
  <c r="DM235" i="6"/>
  <c r="DM243" i="6"/>
  <c r="DM251" i="6"/>
  <c r="DM259" i="6"/>
  <c r="DM267" i="6"/>
  <c r="DM275" i="6"/>
  <c r="DM221" i="6"/>
  <c r="DM229" i="6"/>
  <c r="DM237" i="6"/>
  <c r="DM245" i="6"/>
  <c r="DM253" i="6"/>
  <c r="DM261" i="6"/>
  <c r="DM269" i="6"/>
  <c r="DM277" i="6"/>
  <c r="DM222" i="6"/>
  <c r="DM230" i="6"/>
  <c r="DM238" i="6"/>
  <c r="DM246" i="6"/>
  <c r="DM254" i="6"/>
  <c r="DM262" i="6"/>
  <c r="DM270" i="6"/>
  <c r="DM223" i="6"/>
  <c r="DM231" i="6"/>
  <c r="DM239" i="6"/>
  <c r="DM247" i="6"/>
  <c r="DM255" i="6"/>
  <c r="DM263" i="6"/>
  <c r="DM271" i="6"/>
  <c r="DM224" i="6"/>
  <c r="DM232" i="6"/>
  <c r="DM240" i="6"/>
  <c r="DM248" i="6"/>
  <c r="DM256" i="6"/>
  <c r="DM264" i="6"/>
  <c r="DM272" i="6"/>
  <c r="DM217" i="6"/>
  <c r="DM225" i="6"/>
  <c r="DM233" i="6"/>
  <c r="DM241" i="6"/>
  <c r="DM249" i="6"/>
  <c r="DM257" i="6"/>
  <c r="DM265" i="6"/>
  <c r="DM273" i="6"/>
  <c r="DM236" i="6"/>
  <c r="DM268" i="6"/>
  <c r="DM226" i="6"/>
  <c r="DM228" i="6"/>
  <c r="DM242" i="6"/>
  <c r="DM274" i="6"/>
  <c r="DM260" i="6"/>
  <c r="DM244" i="6"/>
  <c r="DM276" i="6"/>
  <c r="DM220" i="6"/>
  <c r="DM218" i="6"/>
  <c r="DM250" i="6"/>
  <c r="DM266" i="6"/>
  <c r="DM252" i="6"/>
  <c r="DM258" i="6"/>
  <c r="DM234" i="6"/>
  <c r="DE221" i="6"/>
  <c r="DE222" i="6"/>
  <c r="DE223" i="6"/>
  <c r="DE224" i="6"/>
  <c r="DE232" i="6"/>
  <c r="DE240" i="6"/>
  <c r="DE248" i="6"/>
  <c r="DE256" i="6"/>
  <c r="DE264" i="6"/>
  <c r="DE272" i="6"/>
  <c r="DE252" i="6"/>
  <c r="DE245" i="6"/>
  <c r="DE219" i="6"/>
  <c r="DE246" i="6"/>
  <c r="DE231" i="6"/>
  <c r="DE271" i="6"/>
  <c r="DE225" i="6"/>
  <c r="DE233" i="6"/>
  <c r="DE241" i="6"/>
  <c r="DE249" i="6"/>
  <c r="DE257" i="6"/>
  <c r="DE265" i="6"/>
  <c r="DE273" i="6"/>
  <c r="DE228" i="6"/>
  <c r="DE268" i="6"/>
  <c r="DE253" i="6"/>
  <c r="DE277" i="6"/>
  <c r="DE262" i="6"/>
  <c r="DE247" i="6"/>
  <c r="DE226" i="6"/>
  <c r="DE234" i="6"/>
  <c r="DE242" i="6"/>
  <c r="DE250" i="6"/>
  <c r="DE258" i="6"/>
  <c r="DE266" i="6"/>
  <c r="DE274" i="6"/>
  <c r="DE244" i="6"/>
  <c r="DE260" i="6"/>
  <c r="DE229" i="6"/>
  <c r="DE261" i="6"/>
  <c r="DE238" i="6"/>
  <c r="DE220" i="6"/>
  <c r="DE263" i="6"/>
  <c r="DE227" i="6"/>
  <c r="DE235" i="6"/>
  <c r="DE243" i="6"/>
  <c r="DE251" i="6"/>
  <c r="DE259" i="6"/>
  <c r="DE267" i="6"/>
  <c r="DE275" i="6"/>
  <c r="DE236" i="6"/>
  <c r="DE276" i="6"/>
  <c r="DE237" i="6"/>
  <c r="DE254" i="6"/>
  <c r="DE239" i="6"/>
  <c r="DE218" i="6"/>
  <c r="DE269" i="6"/>
  <c r="DE230" i="6"/>
  <c r="DE270" i="6"/>
  <c r="DE255" i="6"/>
  <c r="AL225" i="6"/>
  <c r="DF223" i="6"/>
  <c r="DF231" i="6"/>
  <c r="DF239" i="6"/>
  <c r="DF247" i="6"/>
  <c r="DF255" i="6"/>
  <c r="DF263" i="6"/>
  <c r="DF271" i="6"/>
  <c r="DF277" i="6"/>
  <c r="DF225" i="6"/>
  <c r="DF233" i="6"/>
  <c r="DF241" i="6"/>
  <c r="DF249" i="6"/>
  <c r="DF257" i="6"/>
  <c r="DF265" i="6"/>
  <c r="DF273" i="6"/>
  <c r="DF218" i="6"/>
  <c r="DF226" i="6"/>
  <c r="DF234" i="6"/>
  <c r="DF242" i="6"/>
  <c r="DF250" i="6"/>
  <c r="DF258" i="6"/>
  <c r="DF266" i="6"/>
  <c r="DF274" i="6"/>
  <c r="DF219" i="6"/>
  <c r="DF227" i="6"/>
  <c r="DF235" i="6"/>
  <c r="DF243" i="6"/>
  <c r="DF251" i="6"/>
  <c r="DF259" i="6"/>
  <c r="DF267" i="6"/>
  <c r="DF275" i="6"/>
  <c r="DF220" i="6"/>
  <c r="DF228" i="6"/>
  <c r="DF236" i="6"/>
  <c r="DF244" i="6"/>
  <c r="DF252" i="6"/>
  <c r="DF260" i="6"/>
  <c r="DF268" i="6"/>
  <c r="DF276" i="6"/>
  <c r="DF221" i="6"/>
  <c r="DF229" i="6"/>
  <c r="DF237" i="6"/>
  <c r="DF245" i="6"/>
  <c r="DF253" i="6"/>
  <c r="DF261" i="6"/>
  <c r="DF269" i="6"/>
  <c r="DF224" i="6"/>
  <c r="DF256" i="6"/>
  <c r="DF230" i="6"/>
  <c r="DF262" i="6"/>
  <c r="DF246" i="6"/>
  <c r="DF248" i="6"/>
  <c r="DF254" i="6"/>
  <c r="DF232" i="6"/>
  <c r="DF264" i="6"/>
  <c r="DF272" i="6"/>
  <c r="DF238" i="6"/>
  <c r="DF270" i="6"/>
  <c r="DF217" i="6"/>
  <c r="DF240" i="6"/>
  <c r="DF222" i="6"/>
  <c r="AV225" i="6"/>
  <c r="DP218" i="6"/>
  <c r="DP226" i="6"/>
  <c r="DP234" i="6"/>
  <c r="DP242" i="6"/>
  <c r="DP250" i="6"/>
  <c r="DP258" i="6"/>
  <c r="DP266" i="6"/>
  <c r="DP274" i="6"/>
  <c r="DP220" i="6"/>
  <c r="DP228" i="6"/>
  <c r="DP236" i="6"/>
  <c r="DP244" i="6"/>
  <c r="DP252" i="6"/>
  <c r="DP260" i="6"/>
  <c r="DP268" i="6"/>
  <c r="DP276" i="6"/>
  <c r="DP221" i="6"/>
  <c r="DP229" i="6"/>
  <c r="DP237" i="6"/>
  <c r="DP245" i="6"/>
  <c r="DP253" i="6"/>
  <c r="DP261" i="6"/>
  <c r="DP269" i="6"/>
  <c r="DP217" i="6"/>
  <c r="DP222" i="6"/>
  <c r="DP230" i="6"/>
  <c r="DP238" i="6"/>
  <c r="DP246" i="6"/>
  <c r="DP254" i="6"/>
  <c r="DP262" i="6"/>
  <c r="DP270" i="6"/>
  <c r="DP223" i="6"/>
  <c r="DP231" i="6"/>
  <c r="DP239" i="6"/>
  <c r="DP247" i="6"/>
  <c r="DP255" i="6"/>
  <c r="DP263" i="6"/>
  <c r="DP271" i="6"/>
  <c r="DP224" i="6"/>
  <c r="DP232" i="6"/>
  <c r="DP240" i="6"/>
  <c r="DP248" i="6"/>
  <c r="DP256" i="6"/>
  <c r="DP264" i="6"/>
  <c r="DP272" i="6"/>
  <c r="DP227" i="6"/>
  <c r="DP259" i="6"/>
  <c r="DP275" i="6"/>
  <c r="DP249" i="6"/>
  <c r="DP233" i="6"/>
  <c r="DP265" i="6"/>
  <c r="DP235" i="6"/>
  <c r="DP267" i="6"/>
  <c r="DP243" i="6"/>
  <c r="DP219" i="6"/>
  <c r="DP225" i="6"/>
  <c r="DP241" i="6"/>
  <c r="DP273" i="6"/>
  <c r="DP277" i="6"/>
  <c r="DP251" i="6"/>
  <c r="DP257" i="6"/>
  <c r="AP225" i="6"/>
  <c r="DJ219" i="6"/>
  <c r="DJ227" i="6"/>
  <c r="DJ235" i="6"/>
  <c r="DJ243" i="6"/>
  <c r="DJ251" i="6"/>
  <c r="DJ259" i="6"/>
  <c r="DJ267" i="6"/>
  <c r="DJ275" i="6"/>
  <c r="DJ221" i="6"/>
  <c r="DJ229" i="6"/>
  <c r="DJ237" i="6"/>
  <c r="DJ245" i="6"/>
  <c r="DJ253" i="6"/>
  <c r="DJ261" i="6"/>
  <c r="DJ269" i="6"/>
  <c r="DJ222" i="6"/>
  <c r="DJ230" i="6"/>
  <c r="DJ238" i="6"/>
  <c r="DJ246" i="6"/>
  <c r="DJ254" i="6"/>
  <c r="DJ262" i="6"/>
  <c r="DJ270" i="6"/>
  <c r="DJ223" i="6"/>
  <c r="DJ231" i="6"/>
  <c r="DJ239" i="6"/>
  <c r="DJ247" i="6"/>
  <c r="DJ255" i="6"/>
  <c r="DJ263" i="6"/>
  <c r="DJ271" i="6"/>
  <c r="DJ217" i="6"/>
  <c r="DJ224" i="6"/>
  <c r="DJ232" i="6"/>
  <c r="DJ240" i="6"/>
  <c r="DJ248" i="6"/>
  <c r="DJ256" i="6"/>
  <c r="DJ264" i="6"/>
  <c r="DJ272" i="6"/>
  <c r="DJ277" i="6"/>
  <c r="DJ225" i="6"/>
  <c r="DJ233" i="6"/>
  <c r="DJ241" i="6"/>
  <c r="DJ249" i="6"/>
  <c r="DJ257" i="6"/>
  <c r="DJ265" i="6"/>
  <c r="DJ273" i="6"/>
  <c r="DJ244" i="6"/>
  <c r="DJ276" i="6"/>
  <c r="DJ242" i="6"/>
  <c r="DJ218" i="6"/>
  <c r="DJ250" i="6"/>
  <c r="DJ260" i="6"/>
  <c r="DJ266" i="6"/>
  <c r="DJ274" i="6"/>
  <c r="DJ220" i="6"/>
  <c r="DJ252" i="6"/>
  <c r="DJ228" i="6"/>
  <c r="DJ226" i="6"/>
  <c r="DJ258" i="6"/>
  <c r="DJ234" i="6"/>
  <c r="DJ236" i="6"/>
  <c r="DJ268" i="6"/>
  <c r="AM225" i="6"/>
  <c r="DG220" i="6"/>
  <c r="DG228" i="6"/>
  <c r="DG236" i="6"/>
  <c r="DG244" i="6"/>
  <c r="DG252" i="6"/>
  <c r="DG260" i="6"/>
  <c r="DG268" i="6"/>
  <c r="DG276" i="6"/>
  <c r="DG222" i="6"/>
  <c r="DG230" i="6"/>
  <c r="DG238" i="6"/>
  <c r="DG246" i="6"/>
  <c r="DG254" i="6"/>
  <c r="DG262" i="6"/>
  <c r="DG270" i="6"/>
  <c r="DG223" i="6"/>
  <c r="DG231" i="6"/>
  <c r="DG239" i="6"/>
  <c r="DG247" i="6"/>
  <c r="DG255" i="6"/>
  <c r="DG263" i="6"/>
  <c r="DG271" i="6"/>
  <c r="DG217" i="6"/>
  <c r="DG224" i="6"/>
  <c r="DG232" i="6"/>
  <c r="DG240" i="6"/>
  <c r="DG248" i="6"/>
  <c r="DG256" i="6"/>
  <c r="DG264" i="6"/>
  <c r="DG272" i="6"/>
  <c r="DG277" i="6"/>
  <c r="DG225" i="6"/>
  <c r="DG233" i="6"/>
  <c r="DG241" i="6"/>
  <c r="DG249" i="6"/>
  <c r="DG257" i="6"/>
  <c r="DG265" i="6"/>
  <c r="DG273" i="6"/>
  <c r="DG218" i="6"/>
  <c r="DG226" i="6"/>
  <c r="DG234" i="6"/>
  <c r="DG242" i="6"/>
  <c r="DG250" i="6"/>
  <c r="DG258" i="6"/>
  <c r="DG266" i="6"/>
  <c r="DG274" i="6"/>
  <c r="DG221" i="6"/>
  <c r="DG253" i="6"/>
  <c r="DG269" i="6"/>
  <c r="DG245" i="6"/>
  <c r="DG227" i="6"/>
  <c r="DG259" i="6"/>
  <c r="DG251" i="6"/>
  <c r="DG229" i="6"/>
  <c r="DG261" i="6"/>
  <c r="DG237" i="6"/>
  <c r="DG275" i="6"/>
  <c r="DG219" i="6"/>
  <c r="DG235" i="6"/>
  <c r="DG267" i="6"/>
  <c r="DG243" i="6"/>
  <c r="AN225" i="6"/>
  <c r="DH218" i="6"/>
  <c r="DH226" i="6"/>
  <c r="DH234" i="6"/>
  <c r="DH242" i="6"/>
  <c r="DH250" i="6"/>
  <c r="DH258" i="6"/>
  <c r="DH266" i="6"/>
  <c r="DH274" i="6"/>
  <c r="DH220" i="6"/>
  <c r="DH228" i="6"/>
  <c r="DH236" i="6"/>
  <c r="DH244" i="6"/>
  <c r="DH252" i="6"/>
  <c r="DH260" i="6"/>
  <c r="DH268" i="6"/>
  <c r="DH276" i="6"/>
  <c r="DH221" i="6"/>
  <c r="DH229" i="6"/>
  <c r="DH237" i="6"/>
  <c r="DH245" i="6"/>
  <c r="DH253" i="6"/>
  <c r="DH261" i="6"/>
  <c r="DH269" i="6"/>
  <c r="DH277" i="6"/>
  <c r="DH222" i="6"/>
  <c r="DH230" i="6"/>
  <c r="DH238" i="6"/>
  <c r="DH246" i="6"/>
  <c r="DH254" i="6"/>
  <c r="DH262" i="6"/>
  <c r="DH270" i="6"/>
  <c r="DH223" i="6"/>
  <c r="DH231" i="6"/>
  <c r="DH239" i="6"/>
  <c r="DH247" i="6"/>
  <c r="DH255" i="6"/>
  <c r="DH263" i="6"/>
  <c r="DH271" i="6"/>
  <c r="DH224" i="6"/>
  <c r="DH232" i="6"/>
  <c r="DH240" i="6"/>
  <c r="DH248" i="6"/>
  <c r="DH256" i="6"/>
  <c r="DH264" i="6"/>
  <c r="DH272" i="6"/>
  <c r="DH219" i="6"/>
  <c r="DH251" i="6"/>
  <c r="DH273" i="6"/>
  <c r="DH217" i="6"/>
  <c r="DH225" i="6"/>
  <c r="DH257" i="6"/>
  <c r="DH267" i="6"/>
  <c r="DH241" i="6"/>
  <c r="DH227" i="6"/>
  <c r="DH259" i="6"/>
  <c r="DH235" i="6"/>
  <c r="DH243" i="6"/>
  <c r="DH233" i="6"/>
  <c r="DH265" i="6"/>
  <c r="DH249" i="6"/>
  <c r="DH275" i="6"/>
  <c r="AO225" i="6"/>
  <c r="DI224" i="6"/>
  <c r="DI232" i="6"/>
  <c r="DI240" i="6"/>
  <c r="DI248" i="6"/>
  <c r="DI256" i="6"/>
  <c r="DI264" i="6"/>
  <c r="DI272" i="6"/>
  <c r="DI218" i="6"/>
  <c r="DI226" i="6"/>
  <c r="DI234" i="6"/>
  <c r="DI242" i="6"/>
  <c r="DI250" i="6"/>
  <c r="DI258" i="6"/>
  <c r="DI266" i="6"/>
  <c r="DI274" i="6"/>
  <c r="DI219" i="6"/>
  <c r="DI227" i="6"/>
  <c r="DI235" i="6"/>
  <c r="DI243" i="6"/>
  <c r="DI251" i="6"/>
  <c r="DI259" i="6"/>
  <c r="DI267" i="6"/>
  <c r="DI275" i="6"/>
  <c r="DI220" i="6"/>
  <c r="DI228" i="6"/>
  <c r="DI236" i="6"/>
  <c r="DI244" i="6"/>
  <c r="DI252" i="6"/>
  <c r="DI260" i="6"/>
  <c r="DI268" i="6"/>
  <c r="DI276" i="6"/>
  <c r="DI221" i="6"/>
  <c r="DI229" i="6"/>
  <c r="DI237" i="6"/>
  <c r="DI245" i="6"/>
  <c r="DI253" i="6"/>
  <c r="DI261" i="6"/>
  <c r="DI269" i="6"/>
  <c r="DI277" i="6"/>
  <c r="DI222" i="6"/>
  <c r="DI230" i="6"/>
  <c r="DI238" i="6"/>
  <c r="DI246" i="6"/>
  <c r="DI254" i="6"/>
  <c r="DI262" i="6"/>
  <c r="DI270" i="6"/>
  <c r="DI217" i="6"/>
  <c r="DI249" i="6"/>
  <c r="DI241" i="6"/>
  <c r="DI223" i="6"/>
  <c r="DI255" i="6"/>
  <c r="DI273" i="6"/>
  <c r="DI225" i="6"/>
  <c r="DI257" i="6"/>
  <c r="DI233" i="6"/>
  <c r="DI271" i="6"/>
  <c r="DI231" i="6"/>
  <c r="DI263" i="6"/>
  <c r="DI265" i="6"/>
  <c r="DI239" i="6"/>
  <c r="DI247" i="6"/>
  <c r="AQ225" i="6"/>
  <c r="DK217" i="6"/>
  <c r="DK225" i="6"/>
  <c r="DK233" i="6"/>
  <c r="DK241" i="6"/>
  <c r="DK249" i="6"/>
  <c r="DK257" i="6"/>
  <c r="DK265" i="6"/>
  <c r="DK273" i="6"/>
  <c r="DK219" i="6"/>
  <c r="DK227" i="6"/>
  <c r="DK235" i="6"/>
  <c r="DK243" i="6"/>
  <c r="DK251" i="6"/>
  <c r="DK259" i="6"/>
  <c r="DK267" i="6"/>
  <c r="DK275" i="6"/>
  <c r="DK220" i="6"/>
  <c r="DK228" i="6"/>
  <c r="DK236" i="6"/>
  <c r="DK244" i="6"/>
  <c r="DK252" i="6"/>
  <c r="DK260" i="6"/>
  <c r="DK268" i="6"/>
  <c r="DK276" i="6"/>
  <c r="DK221" i="6"/>
  <c r="DK229" i="6"/>
  <c r="DK237" i="6"/>
  <c r="DK245" i="6"/>
  <c r="DK253" i="6"/>
  <c r="DK261" i="6"/>
  <c r="DK269" i="6"/>
  <c r="DK277" i="6"/>
  <c r="DK222" i="6"/>
  <c r="DK230" i="6"/>
  <c r="DK238" i="6"/>
  <c r="DK246" i="6"/>
  <c r="DK254" i="6"/>
  <c r="DK262" i="6"/>
  <c r="DK270" i="6"/>
  <c r="DK223" i="6"/>
  <c r="DK231" i="6"/>
  <c r="DK239" i="6"/>
  <c r="DK247" i="6"/>
  <c r="DK255" i="6"/>
  <c r="DK263" i="6"/>
  <c r="DK271" i="6"/>
  <c r="DK242" i="6"/>
  <c r="DK274" i="6"/>
  <c r="DK258" i="6"/>
  <c r="DK264" i="6"/>
  <c r="DK248" i="6"/>
  <c r="DK266" i="6"/>
  <c r="DK218" i="6"/>
  <c r="DK250" i="6"/>
  <c r="DK226" i="6"/>
  <c r="DK232" i="6"/>
  <c r="DK234" i="6"/>
  <c r="DK240" i="6"/>
  <c r="DK224" i="6"/>
  <c r="DK256" i="6"/>
  <c r="DK272" i="6"/>
  <c r="AR225" i="6"/>
  <c r="DL221" i="6"/>
  <c r="DL229" i="6"/>
  <c r="DL237" i="6"/>
  <c r="DL245" i="6"/>
  <c r="DL253" i="6"/>
  <c r="DL261" i="6"/>
  <c r="DL269" i="6"/>
  <c r="DL223" i="6"/>
  <c r="DL231" i="6"/>
  <c r="DL239" i="6"/>
  <c r="DL247" i="6"/>
  <c r="DL255" i="6"/>
  <c r="DL263" i="6"/>
  <c r="DL271" i="6"/>
  <c r="DL217" i="6"/>
  <c r="DL224" i="6"/>
  <c r="DL232" i="6"/>
  <c r="DL240" i="6"/>
  <c r="DL248" i="6"/>
  <c r="DL256" i="6"/>
  <c r="DL264" i="6"/>
  <c r="DL272" i="6"/>
  <c r="DL277" i="6"/>
  <c r="DL225" i="6"/>
  <c r="DL233" i="6"/>
  <c r="DL241" i="6"/>
  <c r="DL249" i="6"/>
  <c r="DL257" i="6"/>
  <c r="DL265" i="6"/>
  <c r="DL273" i="6"/>
  <c r="DL218" i="6"/>
  <c r="DL226" i="6"/>
  <c r="DL234" i="6"/>
  <c r="DL242" i="6"/>
  <c r="DL250" i="6"/>
  <c r="DL258" i="6"/>
  <c r="DL266" i="6"/>
  <c r="DL274" i="6"/>
  <c r="DL219" i="6"/>
  <c r="DL227" i="6"/>
  <c r="DL235" i="6"/>
  <c r="DL243" i="6"/>
  <c r="DL251" i="6"/>
  <c r="DL259" i="6"/>
  <c r="DL267" i="6"/>
  <c r="DL275" i="6"/>
  <c r="DL238" i="6"/>
  <c r="DL270" i="6"/>
  <c r="DL262" i="6"/>
  <c r="DL236" i="6"/>
  <c r="DL244" i="6"/>
  <c r="DL276" i="6"/>
  <c r="DL254" i="6"/>
  <c r="DL260" i="6"/>
  <c r="DL268" i="6"/>
  <c r="DL246" i="6"/>
  <c r="DL222" i="6"/>
  <c r="DL220" i="6"/>
  <c r="DL252" i="6"/>
  <c r="DL228" i="6"/>
  <c r="DL230" i="6"/>
  <c r="AU225" i="6"/>
  <c r="DO221" i="6"/>
  <c r="DO229" i="6"/>
  <c r="DO237" i="6"/>
  <c r="DO245" i="6"/>
  <c r="DO253" i="6"/>
  <c r="DO261" i="6"/>
  <c r="DO269" i="6"/>
  <c r="DO277" i="6"/>
  <c r="DO223" i="6"/>
  <c r="DO231" i="6"/>
  <c r="DO239" i="6"/>
  <c r="DO247" i="6"/>
  <c r="DO255" i="6"/>
  <c r="DO263" i="6"/>
  <c r="DO271" i="6"/>
  <c r="DO224" i="6"/>
  <c r="DO232" i="6"/>
  <c r="DO240" i="6"/>
  <c r="DO248" i="6"/>
  <c r="DO256" i="6"/>
  <c r="DO264" i="6"/>
  <c r="DO272" i="6"/>
  <c r="DO217" i="6"/>
  <c r="DO225" i="6"/>
  <c r="DO233" i="6"/>
  <c r="DO241" i="6"/>
  <c r="DO249" i="6"/>
  <c r="DO257" i="6"/>
  <c r="DO265" i="6"/>
  <c r="DO273" i="6"/>
  <c r="DO218" i="6"/>
  <c r="DO226" i="6"/>
  <c r="DO234" i="6"/>
  <c r="DO242" i="6"/>
  <c r="DO250" i="6"/>
  <c r="DO258" i="6"/>
  <c r="DO266" i="6"/>
  <c r="DO274" i="6"/>
  <c r="DO219" i="6"/>
  <c r="DO227" i="6"/>
  <c r="DO235" i="6"/>
  <c r="DO243" i="6"/>
  <c r="DO251" i="6"/>
  <c r="DO259" i="6"/>
  <c r="DO267" i="6"/>
  <c r="DO275" i="6"/>
  <c r="DO230" i="6"/>
  <c r="DO262" i="6"/>
  <c r="DO222" i="6"/>
  <c r="DO228" i="6"/>
  <c r="DO236" i="6"/>
  <c r="DO268" i="6"/>
  <c r="DO246" i="6"/>
  <c r="DO220" i="6"/>
  <c r="DO254" i="6"/>
  <c r="DO260" i="6"/>
  <c r="DO238" i="6"/>
  <c r="DO270" i="6"/>
  <c r="DO244" i="6"/>
  <c r="DO276" i="6"/>
  <c r="DO252" i="6"/>
  <c r="AT225" i="6"/>
  <c r="DN223" i="6"/>
  <c r="DN231" i="6"/>
  <c r="DN239" i="6"/>
  <c r="DN247" i="6"/>
  <c r="DN255" i="6"/>
  <c r="DN263" i="6"/>
  <c r="DN271" i="6"/>
  <c r="DN277" i="6"/>
  <c r="DN225" i="6"/>
  <c r="DN233" i="6"/>
  <c r="DN241" i="6"/>
  <c r="DN249" i="6"/>
  <c r="DN257" i="6"/>
  <c r="DN265" i="6"/>
  <c r="DN273" i="6"/>
  <c r="DN218" i="6"/>
  <c r="DN226" i="6"/>
  <c r="DN234" i="6"/>
  <c r="DN242" i="6"/>
  <c r="DN250" i="6"/>
  <c r="DN258" i="6"/>
  <c r="DN266" i="6"/>
  <c r="DN274" i="6"/>
  <c r="DN219" i="6"/>
  <c r="DN227" i="6"/>
  <c r="DN235" i="6"/>
  <c r="DN243" i="6"/>
  <c r="DN251" i="6"/>
  <c r="DN259" i="6"/>
  <c r="DN267" i="6"/>
  <c r="DN275" i="6"/>
  <c r="DN220" i="6"/>
  <c r="DN228" i="6"/>
  <c r="DN236" i="6"/>
  <c r="DN244" i="6"/>
  <c r="DN252" i="6"/>
  <c r="DN260" i="6"/>
  <c r="DN268" i="6"/>
  <c r="DN276" i="6"/>
  <c r="DN221" i="6"/>
  <c r="DN229" i="6"/>
  <c r="DN237" i="6"/>
  <c r="DN245" i="6"/>
  <c r="DN253" i="6"/>
  <c r="DN261" i="6"/>
  <c r="DN269" i="6"/>
  <c r="DN232" i="6"/>
  <c r="DN264" i="6"/>
  <c r="DN262" i="6"/>
  <c r="DN238" i="6"/>
  <c r="DN270" i="6"/>
  <c r="DN254" i="6"/>
  <c r="DN240" i="6"/>
  <c r="DN272" i="6"/>
  <c r="DN248" i="6"/>
  <c r="DN222" i="6"/>
  <c r="DN246" i="6"/>
  <c r="DN217" i="6"/>
  <c r="DN224" i="6"/>
  <c r="DN256" i="6"/>
  <c r="DN230" i="6"/>
  <c r="AK225" i="6"/>
  <c r="AG178" i="14"/>
  <c r="AV177" i="14"/>
  <c r="AG177" i="14"/>
  <c r="AR177" i="14"/>
  <c r="AG173" i="14"/>
  <c r="AQ177" i="14"/>
  <c r="AG172" i="14"/>
  <c r="AU177" i="14"/>
  <c r="AG176" i="14"/>
  <c r="AN177" i="14"/>
  <c r="AG169" i="14"/>
  <c r="AX177" i="14"/>
  <c r="AG179" i="14"/>
  <c r="AO177" i="14"/>
  <c r="AG170" i="14"/>
  <c r="AP177" i="14"/>
  <c r="AG171" i="14"/>
  <c r="AS177" i="14"/>
  <c r="AG174" i="14"/>
  <c r="AT177" i="14"/>
  <c r="AG175" i="14"/>
  <c r="AM177" i="14"/>
  <c r="AM174" i="6"/>
  <c r="AT174" i="6"/>
  <c r="AV178" i="6"/>
  <c r="AQ174" i="6"/>
  <c r="AP174" i="6"/>
  <c r="AS174" i="6"/>
  <c r="AL174" i="6"/>
  <c r="AN174" i="6"/>
  <c r="AI174" i="6"/>
  <c r="AR174" i="6"/>
  <c r="AK174" i="6"/>
  <c r="AO174" i="6"/>
  <c r="AJ174" i="6"/>
  <c r="BL414" i="5"/>
  <c r="BL422" i="5"/>
  <c r="BL413" i="5"/>
  <c r="BL418" i="5"/>
  <c r="BL412" i="5"/>
  <c r="BL416" i="5"/>
  <c r="BL421" i="5"/>
  <c r="BL415" i="5"/>
  <c r="BL417" i="5"/>
  <c r="BL411" i="5"/>
  <c r="BL420" i="5"/>
  <c r="AQ418" i="5"/>
  <c r="AT419" i="5" s="1"/>
  <c r="BL419" i="5"/>
  <c r="AG277" i="6" l="1"/>
  <c r="AG224" i="14"/>
  <c r="AG226" i="14"/>
  <c r="AG225" i="14"/>
  <c r="AG223" i="14"/>
  <c r="AG221" i="14"/>
  <c r="AG220" i="14"/>
  <c r="AG267" i="14"/>
  <c r="AG222" i="14"/>
  <c r="AG274" i="14"/>
  <c r="AG218" i="14"/>
  <c r="AG260" i="14"/>
  <c r="AG244" i="14"/>
  <c r="AG228" i="14"/>
  <c r="AG269" i="14"/>
  <c r="AG253" i="14"/>
  <c r="AG237" i="14"/>
  <c r="AG272" i="14"/>
  <c r="AG256" i="14"/>
  <c r="AG240" i="14"/>
  <c r="AG265" i="14"/>
  <c r="AG249" i="14"/>
  <c r="AG233" i="14"/>
  <c r="AG242" i="14"/>
  <c r="AG270" i="14"/>
  <c r="AG254" i="14"/>
  <c r="AG238" i="14"/>
  <c r="AG263" i="14"/>
  <c r="AG247" i="14"/>
  <c r="AG231" i="14"/>
  <c r="AG258" i="14"/>
  <c r="AG268" i="14"/>
  <c r="AG252" i="14"/>
  <c r="AG236" i="14"/>
  <c r="AG261" i="14"/>
  <c r="AG245" i="14"/>
  <c r="AG229" i="14"/>
  <c r="AG251" i="14"/>
  <c r="AG277" i="14"/>
  <c r="AG266" i="14"/>
  <c r="AG250" i="14"/>
  <c r="AG234" i="14"/>
  <c r="AG275" i="14"/>
  <c r="AG259" i="14"/>
  <c r="AG243" i="14"/>
  <c r="AG227" i="14"/>
  <c r="AG235" i="14"/>
  <c r="AG278" i="14"/>
  <c r="AG264" i="14"/>
  <c r="AG248" i="14"/>
  <c r="AG232" i="14"/>
  <c r="AG273" i="14"/>
  <c r="AG257" i="14"/>
  <c r="AG241" i="14"/>
  <c r="AG219" i="14"/>
  <c r="AG276" i="14"/>
  <c r="AG262" i="14"/>
  <c r="AG246" i="14"/>
  <c r="AG230" i="14"/>
  <c r="AG271" i="14"/>
  <c r="AG255" i="14"/>
  <c r="AG239" i="14"/>
  <c r="AG218" i="6"/>
  <c r="AV227" i="14"/>
  <c r="AG219" i="6"/>
  <c r="AG265" i="6"/>
  <c r="AG270" i="6"/>
  <c r="AG260" i="6"/>
  <c r="AG242" i="6"/>
  <c r="AG237" i="6"/>
  <c r="AG255" i="6"/>
  <c r="AG273" i="6"/>
  <c r="AG267" i="6"/>
  <c r="AG271" i="6"/>
  <c r="AG272" i="6"/>
  <c r="AG222" i="6"/>
  <c r="AG259" i="6"/>
  <c r="AG268" i="6"/>
  <c r="AG263" i="6"/>
  <c r="AG250" i="6"/>
  <c r="AG245" i="6"/>
  <c r="AG232" i="6"/>
  <c r="AG257" i="6"/>
  <c r="AG262" i="6"/>
  <c r="AG243" i="6"/>
  <c r="AG252" i="6"/>
  <c r="AG247" i="6"/>
  <c r="AG234" i="6"/>
  <c r="AG229" i="6"/>
  <c r="AG251" i="6"/>
  <c r="AG249" i="6"/>
  <c r="AG254" i="6"/>
  <c r="AG235" i="6"/>
  <c r="AG244" i="6"/>
  <c r="AG239" i="6"/>
  <c r="AG236" i="6"/>
  <c r="AG231" i="6"/>
  <c r="AG264" i="6"/>
  <c r="AG224" i="6"/>
  <c r="AG241" i="6"/>
  <c r="AG246" i="6"/>
  <c r="AG227" i="6"/>
  <c r="AG217" i="6"/>
  <c r="AG274" i="6"/>
  <c r="AG238" i="6"/>
  <c r="AG228" i="6"/>
  <c r="AG223" i="6"/>
  <c r="AG269" i="6"/>
  <c r="AG256" i="6"/>
  <c r="AG230" i="6"/>
  <c r="AG276" i="6"/>
  <c r="AG233" i="6"/>
  <c r="AG220" i="6"/>
  <c r="AG266" i="6"/>
  <c r="AG261" i="6"/>
  <c r="AG248" i="6"/>
  <c r="AG275" i="6"/>
  <c r="AG225" i="6"/>
  <c r="AG258" i="6"/>
  <c r="AG253" i="6"/>
  <c r="AG240" i="6"/>
  <c r="AG221" i="6"/>
  <c r="AV226" i="6"/>
  <c r="AG226" i="6"/>
  <c r="AX178" i="14"/>
  <c r="AG180" i="14"/>
  <c r="B183" i="14" s="1"/>
  <c r="AT175" i="6"/>
  <c r="AV179" i="6"/>
  <c r="B182" i="6" s="1"/>
  <c r="BL423" i="5"/>
  <c r="B426" i="5" s="1"/>
  <c r="AG279" i="14" l="1"/>
  <c r="B419" i="14" s="1"/>
  <c r="AG278" i="6"/>
  <c r="B418" i="6" s="1"/>
  <c r="AG302" i="5"/>
  <c r="B318" i="5" s="1"/>
  <c r="AH218" i="5"/>
  <c r="AP314" i="5"/>
  <c r="AH303" i="5"/>
  <c r="AI303" i="5"/>
  <c r="AJ303" i="5"/>
  <c r="AK303" i="5"/>
  <c r="AL303" i="5"/>
  <c r="AM303" i="5"/>
  <c r="AN303" i="5"/>
  <c r="AO303" i="5"/>
  <c r="AP303" i="5"/>
  <c r="AQ303" i="5"/>
  <c r="AR303" i="5"/>
  <c r="AS303" i="5"/>
  <c r="AT303" i="5"/>
  <c r="AU303" i="5"/>
  <c r="AV303" i="5"/>
  <c r="AW303" i="5"/>
  <c r="AX303" i="5"/>
  <c r="AY303" i="5"/>
  <c r="AZ303" i="5"/>
  <c r="BA303" i="5"/>
  <c r="BB303" i="5"/>
  <c r="BC303" i="5"/>
  <c r="BD303" i="5"/>
  <c r="BE303" i="5"/>
  <c r="AH304" i="5"/>
  <c r="AI304" i="5"/>
  <c r="AJ304" i="5"/>
  <c r="AK304" i="5"/>
  <c r="AL304" i="5"/>
  <c r="AM304" i="5"/>
  <c r="AN304" i="5"/>
  <c r="AO304" i="5"/>
  <c r="AP304" i="5"/>
  <c r="AQ304" i="5"/>
  <c r="AR304" i="5"/>
  <c r="AS304" i="5"/>
  <c r="AT304" i="5"/>
  <c r="AU304" i="5"/>
  <c r="AV304" i="5"/>
  <c r="AW304" i="5"/>
  <c r="AX304" i="5"/>
  <c r="AY304" i="5"/>
  <c r="AZ304" i="5"/>
  <c r="BA304" i="5"/>
  <c r="BB304" i="5"/>
  <c r="BC304" i="5"/>
  <c r="BD304" i="5"/>
  <c r="BE304" i="5"/>
  <c r="AH305" i="5"/>
  <c r="AI305" i="5"/>
  <c r="AJ305" i="5"/>
  <c r="AK305" i="5"/>
  <c r="AL305" i="5"/>
  <c r="AM305" i="5"/>
  <c r="AN305" i="5"/>
  <c r="AO305" i="5"/>
  <c r="AP305" i="5"/>
  <c r="AQ305" i="5"/>
  <c r="AR305" i="5"/>
  <c r="AS305" i="5"/>
  <c r="AT305" i="5"/>
  <c r="AU305" i="5"/>
  <c r="AV305" i="5"/>
  <c r="AW305" i="5"/>
  <c r="AX305" i="5"/>
  <c r="AY305" i="5"/>
  <c r="AZ305" i="5"/>
  <c r="BA305" i="5"/>
  <c r="BB305" i="5"/>
  <c r="BC305" i="5"/>
  <c r="BD305" i="5"/>
  <c r="BE305" i="5"/>
  <c r="AH306" i="5"/>
  <c r="AI306" i="5"/>
  <c r="AJ306" i="5"/>
  <c r="AK306" i="5"/>
  <c r="AL306" i="5"/>
  <c r="AM306" i="5"/>
  <c r="AN306" i="5"/>
  <c r="AO306" i="5"/>
  <c r="AP306" i="5"/>
  <c r="AQ306" i="5"/>
  <c r="AR306" i="5"/>
  <c r="AS306" i="5"/>
  <c r="AT306" i="5"/>
  <c r="AU306" i="5"/>
  <c r="AV306" i="5"/>
  <c r="AW306" i="5"/>
  <c r="AX306" i="5"/>
  <c r="AY306" i="5"/>
  <c r="AZ306" i="5"/>
  <c r="BA306" i="5"/>
  <c r="BB306" i="5"/>
  <c r="BC306" i="5"/>
  <c r="BD306" i="5"/>
  <c r="BE306" i="5"/>
  <c r="AH307" i="5"/>
  <c r="AI307" i="5"/>
  <c r="AJ307" i="5"/>
  <c r="AK307" i="5"/>
  <c r="AL307" i="5"/>
  <c r="AM307" i="5"/>
  <c r="AN307" i="5"/>
  <c r="AO307" i="5"/>
  <c r="AP307" i="5"/>
  <c r="AQ307" i="5"/>
  <c r="AR307" i="5"/>
  <c r="AS307" i="5"/>
  <c r="AT307" i="5"/>
  <c r="AU307" i="5"/>
  <c r="AV307" i="5"/>
  <c r="AW307" i="5"/>
  <c r="AX307" i="5"/>
  <c r="AY307" i="5"/>
  <c r="AZ307" i="5"/>
  <c r="BA307" i="5"/>
  <c r="BB307" i="5"/>
  <c r="BC307" i="5"/>
  <c r="BD307" i="5"/>
  <c r="BE307" i="5"/>
  <c r="AH308" i="5"/>
  <c r="AI308" i="5"/>
  <c r="AJ308" i="5"/>
  <c r="AK308" i="5"/>
  <c r="AL308" i="5"/>
  <c r="AM308" i="5"/>
  <c r="AN308" i="5"/>
  <c r="AO308" i="5"/>
  <c r="AP308" i="5"/>
  <c r="AQ308" i="5"/>
  <c r="AR308" i="5"/>
  <c r="AS308" i="5"/>
  <c r="AT308" i="5"/>
  <c r="AU308" i="5"/>
  <c r="AV308" i="5"/>
  <c r="AW308" i="5"/>
  <c r="AX308" i="5"/>
  <c r="AY308" i="5"/>
  <c r="AZ308" i="5"/>
  <c r="BA308" i="5"/>
  <c r="BB308" i="5"/>
  <c r="BC308" i="5"/>
  <c r="BD308" i="5"/>
  <c r="BE308" i="5"/>
  <c r="AH309" i="5"/>
  <c r="AI309" i="5"/>
  <c r="AJ309" i="5"/>
  <c r="AK309" i="5"/>
  <c r="AL309" i="5"/>
  <c r="AM309" i="5"/>
  <c r="AN309" i="5"/>
  <c r="AO309" i="5"/>
  <c r="AP309" i="5"/>
  <c r="AQ309" i="5"/>
  <c r="AR309" i="5"/>
  <c r="AS309" i="5"/>
  <c r="AT309" i="5"/>
  <c r="AU309" i="5"/>
  <c r="AV309" i="5"/>
  <c r="AW309" i="5"/>
  <c r="AX309" i="5"/>
  <c r="AY309" i="5"/>
  <c r="AZ309" i="5"/>
  <c r="BA309" i="5"/>
  <c r="BB309" i="5"/>
  <c r="BC309" i="5"/>
  <c r="BD309" i="5"/>
  <c r="BE309" i="5"/>
  <c r="AH310" i="5"/>
  <c r="AI310" i="5"/>
  <c r="AJ310" i="5"/>
  <c r="AK310" i="5"/>
  <c r="AL310" i="5"/>
  <c r="AM310" i="5"/>
  <c r="AN310" i="5"/>
  <c r="AO310" i="5"/>
  <c r="AP310" i="5"/>
  <c r="AQ310" i="5"/>
  <c r="AR310" i="5"/>
  <c r="AS310" i="5"/>
  <c r="AT310" i="5"/>
  <c r="AU310" i="5"/>
  <c r="AV310" i="5"/>
  <c r="AW310" i="5"/>
  <c r="AX310" i="5"/>
  <c r="AY310" i="5"/>
  <c r="AZ310" i="5"/>
  <c r="BA310" i="5"/>
  <c r="BB310" i="5"/>
  <c r="BC310" i="5"/>
  <c r="BD310" i="5"/>
  <c r="BE310" i="5"/>
  <c r="AH311" i="5"/>
  <c r="AI311" i="5"/>
  <c r="AJ311" i="5"/>
  <c r="AK311" i="5"/>
  <c r="AL311" i="5"/>
  <c r="AM311" i="5"/>
  <c r="AN311" i="5"/>
  <c r="AO311" i="5"/>
  <c r="AP311" i="5"/>
  <c r="AQ311" i="5"/>
  <c r="AR311" i="5"/>
  <c r="AS311" i="5"/>
  <c r="AT311" i="5"/>
  <c r="AU311" i="5"/>
  <c r="AV311" i="5"/>
  <c r="AW311" i="5"/>
  <c r="AX311" i="5"/>
  <c r="AY311" i="5"/>
  <c r="AZ311" i="5"/>
  <c r="BA311" i="5"/>
  <c r="BB311" i="5"/>
  <c r="BC311" i="5"/>
  <c r="BD311" i="5"/>
  <c r="BE311" i="5"/>
  <c r="AH312" i="5"/>
  <c r="AI312" i="5"/>
  <c r="AJ312" i="5"/>
  <c r="AK312" i="5"/>
  <c r="AL312" i="5"/>
  <c r="AM312" i="5"/>
  <c r="AN312" i="5"/>
  <c r="AO312" i="5"/>
  <c r="AP312" i="5"/>
  <c r="AQ312" i="5"/>
  <c r="AR312" i="5"/>
  <c r="AS312" i="5"/>
  <c r="AT312" i="5"/>
  <c r="AU312" i="5"/>
  <c r="AV312" i="5"/>
  <c r="AW312" i="5"/>
  <c r="AX312" i="5"/>
  <c r="AY312" i="5"/>
  <c r="AZ312" i="5"/>
  <c r="BA312" i="5"/>
  <c r="BB312" i="5"/>
  <c r="BC312" i="5"/>
  <c r="BD312" i="5"/>
  <c r="BE312" i="5"/>
  <c r="AH313" i="5"/>
  <c r="AI313" i="5"/>
  <c r="AJ313" i="5"/>
  <c r="AK313" i="5"/>
  <c r="AL313" i="5"/>
  <c r="AM313" i="5"/>
  <c r="AN313" i="5"/>
  <c r="AO313" i="5"/>
  <c r="AP313" i="5"/>
  <c r="AQ313" i="5"/>
  <c r="AR313" i="5"/>
  <c r="AS313" i="5"/>
  <c r="AT313" i="5"/>
  <c r="AU313" i="5"/>
  <c r="AV313" i="5"/>
  <c r="AW313" i="5"/>
  <c r="AX313" i="5"/>
  <c r="AY313" i="5"/>
  <c r="AZ313" i="5"/>
  <c r="BA313" i="5"/>
  <c r="BB313" i="5"/>
  <c r="BC313" i="5"/>
  <c r="BD313" i="5"/>
  <c r="BE313" i="5"/>
  <c r="BE302" i="5"/>
  <c r="BE314" i="5" s="1"/>
  <c r="BD302" i="5"/>
  <c r="BC302" i="5"/>
  <c r="BC314" i="5" s="1"/>
  <c r="BB302" i="5"/>
  <c r="BB314" i="5" s="1"/>
  <c r="BA302" i="5"/>
  <c r="AZ302" i="5"/>
  <c r="AZ314" i="5" s="1"/>
  <c r="AY302" i="5"/>
  <c r="AY314" i="5" s="1"/>
  <c r="AX302" i="5"/>
  <c r="AW302" i="5"/>
  <c r="AW314" i="5" s="1"/>
  <c r="AV302" i="5"/>
  <c r="AV314" i="5" s="1"/>
  <c r="AU302" i="5"/>
  <c r="AT302" i="5"/>
  <c r="AT314" i="5" s="1"/>
  <c r="AS302" i="5"/>
  <c r="AS314" i="5" s="1"/>
  <c r="AR302" i="5"/>
  <c r="AQ302" i="5"/>
  <c r="AQ314" i="5" s="1"/>
  <c r="AP302" i="5"/>
  <c r="AO302" i="5"/>
  <c r="AN302" i="5"/>
  <c r="AN314" i="5" s="1"/>
  <c r="AM302" i="5"/>
  <c r="AM314" i="5" s="1"/>
  <c r="AL302" i="5"/>
  <c r="AK302" i="5"/>
  <c r="AK314" i="5" s="1"/>
  <c r="AJ302" i="5"/>
  <c r="AJ314" i="5" s="1"/>
  <c r="AI302" i="5"/>
  <c r="AH302" i="5"/>
  <c r="AH314" i="5" s="1"/>
  <c r="AN285" i="5"/>
  <c r="AZ285" i="5"/>
  <c r="AH259" i="5"/>
  <c r="AI259" i="5"/>
  <c r="AJ259" i="5"/>
  <c r="AK259" i="5"/>
  <c r="AL259" i="5"/>
  <c r="AM259" i="5"/>
  <c r="AN259" i="5"/>
  <c r="AO259" i="5"/>
  <c r="AP259" i="5"/>
  <c r="AQ259" i="5"/>
  <c r="AR259" i="5"/>
  <c r="AS259" i="5"/>
  <c r="AT259" i="5"/>
  <c r="AU259" i="5"/>
  <c r="AV259" i="5"/>
  <c r="AW259" i="5"/>
  <c r="AX259" i="5"/>
  <c r="AY259" i="5"/>
  <c r="AZ259" i="5"/>
  <c r="BA259" i="5"/>
  <c r="BB259" i="5"/>
  <c r="BC259" i="5"/>
  <c r="BD259" i="5"/>
  <c r="BE259" i="5"/>
  <c r="AH260" i="5"/>
  <c r="AI260" i="5"/>
  <c r="AJ260" i="5"/>
  <c r="AK260" i="5"/>
  <c r="AL260" i="5"/>
  <c r="AM260" i="5"/>
  <c r="AN260" i="5"/>
  <c r="AO260" i="5"/>
  <c r="AP260" i="5"/>
  <c r="AQ260" i="5"/>
  <c r="AR260" i="5"/>
  <c r="AS260" i="5"/>
  <c r="AT260" i="5"/>
  <c r="AU260" i="5"/>
  <c r="AV260" i="5"/>
  <c r="AW260" i="5"/>
  <c r="AX260" i="5"/>
  <c r="AY260" i="5"/>
  <c r="AZ260" i="5"/>
  <c r="BA260" i="5"/>
  <c r="BB260" i="5"/>
  <c r="BC260" i="5"/>
  <c r="BD260" i="5"/>
  <c r="BE260" i="5"/>
  <c r="AH261" i="5"/>
  <c r="AI261" i="5"/>
  <c r="AJ261" i="5"/>
  <c r="AK261" i="5"/>
  <c r="AL261" i="5"/>
  <c r="AM261" i="5"/>
  <c r="AN261" i="5"/>
  <c r="AO261" i="5"/>
  <c r="AP261" i="5"/>
  <c r="AQ261" i="5"/>
  <c r="AR261" i="5"/>
  <c r="AS261" i="5"/>
  <c r="AT261" i="5"/>
  <c r="AU261" i="5"/>
  <c r="AV261" i="5"/>
  <c r="AW261" i="5"/>
  <c r="AX261" i="5"/>
  <c r="AY261" i="5"/>
  <c r="AZ261" i="5"/>
  <c r="BA261" i="5"/>
  <c r="BB261" i="5"/>
  <c r="BC261" i="5"/>
  <c r="BD261" i="5"/>
  <c r="BE261" i="5"/>
  <c r="AH262" i="5"/>
  <c r="AI262" i="5"/>
  <c r="AJ262" i="5"/>
  <c r="AK262" i="5"/>
  <c r="AL262" i="5"/>
  <c r="AM262" i="5"/>
  <c r="AN262" i="5"/>
  <c r="AO262" i="5"/>
  <c r="AP262" i="5"/>
  <c r="AQ262" i="5"/>
  <c r="AR262" i="5"/>
  <c r="AS262" i="5"/>
  <c r="AT262" i="5"/>
  <c r="AU262" i="5"/>
  <c r="AV262" i="5"/>
  <c r="AW262" i="5"/>
  <c r="AX262" i="5"/>
  <c r="AY262" i="5"/>
  <c r="AZ262" i="5"/>
  <c r="BA262" i="5"/>
  <c r="BB262" i="5"/>
  <c r="BC262" i="5"/>
  <c r="BD262" i="5"/>
  <c r="BE262" i="5"/>
  <c r="AH263" i="5"/>
  <c r="AI263" i="5"/>
  <c r="AJ263" i="5"/>
  <c r="AK263" i="5"/>
  <c r="AL263" i="5"/>
  <c r="AM263" i="5"/>
  <c r="AN263" i="5"/>
  <c r="AO263" i="5"/>
  <c r="AP263" i="5"/>
  <c r="AQ263" i="5"/>
  <c r="AR263" i="5"/>
  <c r="AS263" i="5"/>
  <c r="AT263" i="5"/>
  <c r="AU263" i="5"/>
  <c r="AV263" i="5"/>
  <c r="AW263" i="5"/>
  <c r="AX263" i="5"/>
  <c r="AY263" i="5"/>
  <c r="AZ263" i="5"/>
  <c r="BA263" i="5"/>
  <c r="BB263" i="5"/>
  <c r="BC263" i="5"/>
  <c r="BD263" i="5"/>
  <c r="BE263" i="5"/>
  <c r="AH264" i="5"/>
  <c r="AI264" i="5"/>
  <c r="AJ264" i="5"/>
  <c r="AK264" i="5"/>
  <c r="AL264" i="5"/>
  <c r="AM264" i="5"/>
  <c r="AN264" i="5"/>
  <c r="AO264" i="5"/>
  <c r="AP264" i="5"/>
  <c r="AQ264" i="5"/>
  <c r="AR264" i="5"/>
  <c r="AS264" i="5"/>
  <c r="AT264" i="5"/>
  <c r="AU264" i="5"/>
  <c r="AV264" i="5"/>
  <c r="AW264" i="5"/>
  <c r="AX264" i="5"/>
  <c r="AY264" i="5"/>
  <c r="AZ264" i="5"/>
  <c r="BA264" i="5"/>
  <c r="BB264" i="5"/>
  <c r="BC264" i="5"/>
  <c r="BD264" i="5"/>
  <c r="BE264" i="5"/>
  <c r="AH265" i="5"/>
  <c r="AI265" i="5"/>
  <c r="AJ265" i="5"/>
  <c r="AK265" i="5"/>
  <c r="AL265" i="5"/>
  <c r="AM265" i="5"/>
  <c r="AN265" i="5"/>
  <c r="AO265" i="5"/>
  <c r="AP265" i="5"/>
  <c r="AQ265" i="5"/>
  <c r="AR265" i="5"/>
  <c r="AS265" i="5"/>
  <c r="AT265" i="5"/>
  <c r="AU265" i="5"/>
  <c r="AV265" i="5"/>
  <c r="AW265" i="5"/>
  <c r="AX265" i="5"/>
  <c r="AY265" i="5"/>
  <c r="AZ265" i="5"/>
  <c r="BA265" i="5"/>
  <c r="BB265" i="5"/>
  <c r="BC265" i="5"/>
  <c r="BD265" i="5"/>
  <c r="BE265" i="5"/>
  <c r="AH266" i="5"/>
  <c r="AI266" i="5"/>
  <c r="AJ266" i="5"/>
  <c r="AK266" i="5"/>
  <c r="AL266" i="5"/>
  <c r="AM266" i="5"/>
  <c r="AN266" i="5"/>
  <c r="AO266" i="5"/>
  <c r="AP266" i="5"/>
  <c r="AQ266" i="5"/>
  <c r="AR266" i="5"/>
  <c r="AS266" i="5"/>
  <c r="AT266" i="5"/>
  <c r="AU266" i="5"/>
  <c r="AV266" i="5"/>
  <c r="AW266" i="5"/>
  <c r="AX266" i="5"/>
  <c r="AY266" i="5"/>
  <c r="AZ266" i="5"/>
  <c r="BA266" i="5"/>
  <c r="BB266" i="5"/>
  <c r="BC266" i="5"/>
  <c r="BD266" i="5"/>
  <c r="BE266" i="5"/>
  <c r="AH267" i="5"/>
  <c r="AI267" i="5"/>
  <c r="AJ267" i="5"/>
  <c r="AK267" i="5"/>
  <c r="AL267" i="5"/>
  <c r="AM267" i="5"/>
  <c r="AN267" i="5"/>
  <c r="AO267" i="5"/>
  <c r="AP267" i="5"/>
  <c r="AQ267" i="5"/>
  <c r="AR267" i="5"/>
  <c r="AS267" i="5"/>
  <c r="AT267" i="5"/>
  <c r="AU267" i="5"/>
  <c r="AV267" i="5"/>
  <c r="AW267" i="5"/>
  <c r="AX267" i="5"/>
  <c r="AY267" i="5"/>
  <c r="AZ267" i="5"/>
  <c r="BA267" i="5"/>
  <c r="BB267" i="5"/>
  <c r="BC267" i="5"/>
  <c r="BD267" i="5"/>
  <c r="BE267" i="5"/>
  <c r="AH268" i="5"/>
  <c r="AI268" i="5"/>
  <c r="AJ268" i="5"/>
  <c r="AK268" i="5"/>
  <c r="AL268" i="5"/>
  <c r="AM268" i="5"/>
  <c r="AN268" i="5"/>
  <c r="AO268" i="5"/>
  <c r="AP268" i="5"/>
  <c r="AQ268" i="5"/>
  <c r="AR268" i="5"/>
  <c r="AS268" i="5"/>
  <c r="AT268" i="5"/>
  <c r="AU268" i="5"/>
  <c r="AV268" i="5"/>
  <c r="AW268" i="5"/>
  <c r="AX268" i="5"/>
  <c r="AY268" i="5"/>
  <c r="AZ268" i="5"/>
  <c r="BA268" i="5"/>
  <c r="BB268" i="5"/>
  <c r="BC268" i="5"/>
  <c r="BD268" i="5"/>
  <c r="BE268" i="5"/>
  <c r="AH269" i="5"/>
  <c r="AI269" i="5"/>
  <c r="AJ269" i="5"/>
  <c r="AK269" i="5"/>
  <c r="AL269" i="5"/>
  <c r="AM269" i="5"/>
  <c r="AN269" i="5"/>
  <c r="AO269" i="5"/>
  <c r="AP269" i="5"/>
  <c r="AQ269" i="5"/>
  <c r="AR269" i="5"/>
  <c r="AS269" i="5"/>
  <c r="AT269" i="5"/>
  <c r="AU269" i="5"/>
  <c r="AV269" i="5"/>
  <c r="AW269" i="5"/>
  <c r="AX269" i="5"/>
  <c r="AY269" i="5"/>
  <c r="AZ269" i="5"/>
  <c r="BA269" i="5"/>
  <c r="BB269" i="5"/>
  <c r="BC269" i="5"/>
  <c r="BD269" i="5"/>
  <c r="BE269" i="5"/>
  <c r="AH270" i="5"/>
  <c r="AI270" i="5"/>
  <c r="AJ270" i="5"/>
  <c r="AK270" i="5"/>
  <c r="AL270" i="5"/>
  <c r="AM270" i="5"/>
  <c r="AN270" i="5"/>
  <c r="AO270" i="5"/>
  <c r="AP270" i="5"/>
  <c r="AQ270" i="5"/>
  <c r="AR270" i="5"/>
  <c r="AS270" i="5"/>
  <c r="AT270" i="5"/>
  <c r="AU270" i="5"/>
  <c r="AV270" i="5"/>
  <c r="AW270" i="5"/>
  <c r="AX270" i="5"/>
  <c r="AY270" i="5"/>
  <c r="AZ270" i="5"/>
  <c r="BA270" i="5"/>
  <c r="BB270" i="5"/>
  <c r="BC270" i="5"/>
  <c r="BD270" i="5"/>
  <c r="BE270" i="5"/>
  <c r="AH271" i="5"/>
  <c r="AI271" i="5"/>
  <c r="AJ271" i="5"/>
  <c r="AK271" i="5"/>
  <c r="AL271" i="5"/>
  <c r="AM271" i="5"/>
  <c r="AN271" i="5"/>
  <c r="AO271" i="5"/>
  <c r="AP271" i="5"/>
  <c r="AQ271" i="5"/>
  <c r="AR271" i="5"/>
  <c r="AS271" i="5"/>
  <c r="AT271" i="5"/>
  <c r="AU271" i="5"/>
  <c r="AV271" i="5"/>
  <c r="AW271" i="5"/>
  <c r="AX271" i="5"/>
  <c r="AY271" i="5"/>
  <c r="AZ271" i="5"/>
  <c r="BA271" i="5"/>
  <c r="BB271" i="5"/>
  <c r="BC271" i="5"/>
  <c r="BD271" i="5"/>
  <c r="BE271" i="5"/>
  <c r="AH272" i="5"/>
  <c r="AI272" i="5"/>
  <c r="AJ272" i="5"/>
  <c r="AK272" i="5"/>
  <c r="AL272" i="5"/>
  <c r="AM272" i="5"/>
  <c r="AN272" i="5"/>
  <c r="AO272" i="5"/>
  <c r="AP272" i="5"/>
  <c r="AQ272" i="5"/>
  <c r="AR272" i="5"/>
  <c r="AS272" i="5"/>
  <c r="AT272" i="5"/>
  <c r="AU272" i="5"/>
  <c r="AV272" i="5"/>
  <c r="AW272" i="5"/>
  <c r="AX272" i="5"/>
  <c r="AY272" i="5"/>
  <c r="AZ272" i="5"/>
  <c r="BA272" i="5"/>
  <c r="BB272" i="5"/>
  <c r="BC272" i="5"/>
  <c r="BD272" i="5"/>
  <c r="BE272" i="5"/>
  <c r="AH273" i="5"/>
  <c r="AI273" i="5"/>
  <c r="AJ273" i="5"/>
  <c r="AK273" i="5"/>
  <c r="AL273" i="5"/>
  <c r="AM273" i="5"/>
  <c r="AN273" i="5"/>
  <c r="AO273" i="5"/>
  <c r="AP273" i="5"/>
  <c r="AQ273" i="5"/>
  <c r="AR273" i="5"/>
  <c r="AS273" i="5"/>
  <c r="AT273" i="5"/>
  <c r="AU273" i="5"/>
  <c r="AV273" i="5"/>
  <c r="AW273" i="5"/>
  <c r="AX273" i="5"/>
  <c r="AY273" i="5"/>
  <c r="AZ273" i="5"/>
  <c r="BA273" i="5"/>
  <c r="BB273" i="5"/>
  <c r="BC273" i="5"/>
  <c r="BD273" i="5"/>
  <c r="BE273" i="5"/>
  <c r="AH274" i="5"/>
  <c r="AI274" i="5"/>
  <c r="AJ274" i="5"/>
  <c r="AK274" i="5"/>
  <c r="AL274" i="5"/>
  <c r="AM274" i="5"/>
  <c r="AN274" i="5"/>
  <c r="AO274" i="5"/>
  <c r="AP274" i="5"/>
  <c r="AQ274" i="5"/>
  <c r="AR274" i="5"/>
  <c r="AS274" i="5"/>
  <c r="AT274" i="5"/>
  <c r="AU274" i="5"/>
  <c r="AV274" i="5"/>
  <c r="AW274" i="5"/>
  <c r="AX274" i="5"/>
  <c r="AY274" i="5"/>
  <c r="AZ274" i="5"/>
  <c r="BA274" i="5"/>
  <c r="BB274" i="5"/>
  <c r="BC274" i="5"/>
  <c r="BD274" i="5"/>
  <c r="BE274" i="5"/>
  <c r="AH275" i="5"/>
  <c r="AI275" i="5"/>
  <c r="AJ275" i="5"/>
  <c r="AK275" i="5"/>
  <c r="AL275" i="5"/>
  <c r="AM275" i="5"/>
  <c r="AN275" i="5"/>
  <c r="AO275" i="5"/>
  <c r="AP275" i="5"/>
  <c r="AQ275" i="5"/>
  <c r="AR275" i="5"/>
  <c r="AS275" i="5"/>
  <c r="AT275" i="5"/>
  <c r="AU275" i="5"/>
  <c r="AV275" i="5"/>
  <c r="AW275" i="5"/>
  <c r="AX275" i="5"/>
  <c r="AY275" i="5"/>
  <c r="AZ275" i="5"/>
  <c r="BA275" i="5"/>
  <c r="BB275" i="5"/>
  <c r="BC275" i="5"/>
  <c r="BD275" i="5"/>
  <c r="BE275" i="5"/>
  <c r="AH276" i="5"/>
  <c r="AI276" i="5"/>
  <c r="AJ276" i="5"/>
  <c r="AK276" i="5"/>
  <c r="AL276" i="5"/>
  <c r="AM276" i="5"/>
  <c r="AN276" i="5"/>
  <c r="AO276" i="5"/>
  <c r="AP276" i="5"/>
  <c r="AQ276" i="5"/>
  <c r="AR276" i="5"/>
  <c r="AS276" i="5"/>
  <c r="AT276" i="5"/>
  <c r="AU276" i="5"/>
  <c r="AV276" i="5"/>
  <c r="AW276" i="5"/>
  <c r="AX276" i="5"/>
  <c r="AY276" i="5"/>
  <c r="AZ276" i="5"/>
  <c r="BA276" i="5"/>
  <c r="BB276" i="5"/>
  <c r="BC276" i="5"/>
  <c r="BD276" i="5"/>
  <c r="BE276" i="5"/>
  <c r="AH277" i="5"/>
  <c r="AI277" i="5"/>
  <c r="AJ277" i="5"/>
  <c r="AK277" i="5"/>
  <c r="AL277" i="5"/>
  <c r="AM277" i="5"/>
  <c r="AN277" i="5"/>
  <c r="AO277" i="5"/>
  <c r="AP277" i="5"/>
  <c r="AQ277" i="5"/>
  <c r="AR277" i="5"/>
  <c r="AS277" i="5"/>
  <c r="AT277" i="5"/>
  <c r="AU277" i="5"/>
  <c r="AV277" i="5"/>
  <c r="AW277" i="5"/>
  <c r="AX277" i="5"/>
  <c r="AY277" i="5"/>
  <c r="AZ277" i="5"/>
  <c r="BA277" i="5"/>
  <c r="BB277" i="5"/>
  <c r="BC277" i="5"/>
  <c r="BD277" i="5"/>
  <c r="BE277" i="5"/>
  <c r="AH278" i="5"/>
  <c r="AI278" i="5"/>
  <c r="AJ278" i="5"/>
  <c r="AK278" i="5"/>
  <c r="AL278" i="5"/>
  <c r="AM278" i="5"/>
  <c r="AN278" i="5"/>
  <c r="AO278" i="5"/>
  <c r="AP278" i="5"/>
  <c r="AQ278" i="5"/>
  <c r="AR278" i="5"/>
  <c r="AS278" i="5"/>
  <c r="AT278" i="5"/>
  <c r="AU278" i="5"/>
  <c r="AV278" i="5"/>
  <c r="AW278" i="5"/>
  <c r="AX278" i="5"/>
  <c r="AY278" i="5"/>
  <c r="AZ278" i="5"/>
  <c r="BA278" i="5"/>
  <c r="BB278" i="5"/>
  <c r="BC278" i="5"/>
  <c r="BD278" i="5"/>
  <c r="BE278" i="5"/>
  <c r="AH279" i="5"/>
  <c r="AI279" i="5"/>
  <c r="AJ279" i="5"/>
  <c r="AK279" i="5"/>
  <c r="AL279" i="5"/>
  <c r="AM279" i="5"/>
  <c r="AN279" i="5"/>
  <c r="AO279" i="5"/>
  <c r="AP279" i="5"/>
  <c r="AQ279" i="5"/>
  <c r="AR279" i="5"/>
  <c r="AS279" i="5"/>
  <c r="AT279" i="5"/>
  <c r="AU279" i="5"/>
  <c r="AV279" i="5"/>
  <c r="AW279" i="5"/>
  <c r="AX279" i="5"/>
  <c r="AY279" i="5"/>
  <c r="AZ279" i="5"/>
  <c r="BA279" i="5"/>
  <c r="BB279" i="5"/>
  <c r="BC279" i="5"/>
  <c r="BD279" i="5"/>
  <c r="BE279" i="5"/>
  <c r="AH280" i="5"/>
  <c r="AI280" i="5"/>
  <c r="AJ280" i="5"/>
  <c r="AK280" i="5"/>
  <c r="AL280" i="5"/>
  <c r="AM280" i="5"/>
  <c r="AN280" i="5"/>
  <c r="AO280" i="5"/>
  <c r="AP280" i="5"/>
  <c r="AQ280" i="5"/>
  <c r="AR280" i="5"/>
  <c r="AS280" i="5"/>
  <c r="AT280" i="5"/>
  <c r="AU280" i="5"/>
  <c r="AV280" i="5"/>
  <c r="AW280" i="5"/>
  <c r="AX280" i="5"/>
  <c r="AY280" i="5"/>
  <c r="AZ280" i="5"/>
  <c r="BA280" i="5"/>
  <c r="BB280" i="5"/>
  <c r="BC280" i="5"/>
  <c r="BD280" i="5"/>
  <c r="BE280" i="5"/>
  <c r="AH281" i="5"/>
  <c r="AI281" i="5"/>
  <c r="AJ281" i="5"/>
  <c r="AK281" i="5"/>
  <c r="AL281" i="5"/>
  <c r="AM281" i="5"/>
  <c r="AN281" i="5"/>
  <c r="AO281" i="5"/>
  <c r="AP281" i="5"/>
  <c r="AQ281" i="5"/>
  <c r="AR281" i="5"/>
  <c r="AS281" i="5"/>
  <c r="AT281" i="5"/>
  <c r="AU281" i="5"/>
  <c r="AV281" i="5"/>
  <c r="AW281" i="5"/>
  <c r="AX281" i="5"/>
  <c r="AY281" i="5"/>
  <c r="AZ281" i="5"/>
  <c r="BA281" i="5"/>
  <c r="BB281" i="5"/>
  <c r="BC281" i="5"/>
  <c r="BD281" i="5"/>
  <c r="BE281" i="5"/>
  <c r="AH282" i="5"/>
  <c r="AI282" i="5"/>
  <c r="AJ282" i="5"/>
  <c r="AK282" i="5"/>
  <c r="AL282" i="5"/>
  <c r="AM282" i="5"/>
  <c r="AN282" i="5"/>
  <c r="AO282" i="5"/>
  <c r="AP282" i="5"/>
  <c r="AQ282" i="5"/>
  <c r="AR282" i="5"/>
  <c r="AS282" i="5"/>
  <c r="AT282" i="5"/>
  <c r="AU282" i="5"/>
  <c r="AV282" i="5"/>
  <c r="AW282" i="5"/>
  <c r="AX282" i="5"/>
  <c r="AY282" i="5"/>
  <c r="AZ282" i="5"/>
  <c r="BA282" i="5"/>
  <c r="BB282" i="5"/>
  <c r="BC282" i="5"/>
  <c r="BD282" i="5"/>
  <c r="BE282" i="5"/>
  <c r="AH283" i="5"/>
  <c r="AI283" i="5"/>
  <c r="AJ283" i="5"/>
  <c r="AK283" i="5"/>
  <c r="AL283" i="5"/>
  <c r="AM283" i="5"/>
  <c r="AN283" i="5"/>
  <c r="AO283" i="5"/>
  <c r="AP283" i="5"/>
  <c r="AQ283" i="5"/>
  <c r="AR283" i="5"/>
  <c r="AS283" i="5"/>
  <c r="AT283" i="5"/>
  <c r="AU283" i="5"/>
  <c r="AV283" i="5"/>
  <c r="AW283" i="5"/>
  <c r="AX283" i="5"/>
  <c r="AY283" i="5"/>
  <c r="AZ283" i="5"/>
  <c r="BA283" i="5"/>
  <c r="BB283" i="5"/>
  <c r="BC283" i="5"/>
  <c r="BD283" i="5"/>
  <c r="BE283" i="5"/>
  <c r="AH284" i="5"/>
  <c r="AI284" i="5"/>
  <c r="AJ284" i="5"/>
  <c r="AK284" i="5"/>
  <c r="AL284" i="5"/>
  <c r="AM284" i="5"/>
  <c r="AN284" i="5"/>
  <c r="AO284" i="5"/>
  <c r="AP284" i="5"/>
  <c r="AQ284" i="5"/>
  <c r="AR284" i="5"/>
  <c r="AS284" i="5"/>
  <c r="AT284" i="5"/>
  <c r="AU284" i="5"/>
  <c r="AV284" i="5"/>
  <c r="AW284" i="5"/>
  <c r="AX284" i="5"/>
  <c r="AY284" i="5"/>
  <c r="AZ284" i="5"/>
  <c r="BA284" i="5"/>
  <c r="BB284" i="5"/>
  <c r="BC284" i="5"/>
  <c r="BD284" i="5"/>
  <c r="BE284" i="5"/>
  <c r="AG258" i="5"/>
  <c r="B289" i="5" s="1"/>
  <c r="AG130" i="5"/>
  <c r="B142" i="5" s="1"/>
  <c r="AG153" i="5"/>
  <c r="AG175" i="5"/>
  <c r="B189" i="5" s="1"/>
  <c r="AG201" i="5"/>
  <c r="B222" i="5" s="1"/>
  <c r="AG234" i="5"/>
  <c r="B247" i="5" s="1"/>
  <c r="BE258" i="5"/>
  <c r="BE285" i="5" s="1"/>
  <c r="BD258" i="5"/>
  <c r="BC258" i="5"/>
  <c r="BC285" i="5" s="1"/>
  <c r="BB258" i="5"/>
  <c r="BB285" i="5" s="1"/>
  <c r="BA258" i="5"/>
  <c r="AZ258" i="5"/>
  <c r="AY258" i="5"/>
  <c r="AY285" i="5" s="1"/>
  <c r="AX258" i="5"/>
  <c r="AW258" i="5"/>
  <c r="AW285" i="5" s="1"/>
  <c r="AV258" i="5"/>
  <c r="AV285" i="5" s="1"/>
  <c r="AU258" i="5"/>
  <c r="AT258" i="5"/>
  <c r="AT285" i="5" s="1"/>
  <c r="AS258" i="5"/>
  <c r="AS285" i="5" s="1"/>
  <c r="AR258" i="5"/>
  <c r="AQ258" i="5"/>
  <c r="AQ285" i="5" s="1"/>
  <c r="AP258" i="5"/>
  <c r="AP285" i="5" s="1"/>
  <c r="AO258" i="5"/>
  <c r="AN258" i="5"/>
  <c r="AM258" i="5"/>
  <c r="AM285" i="5" s="1"/>
  <c r="AL258" i="5"/>
  <c r="AK258" i="5"/>
  <c r="AK285" i="5" s="1"/>
  <c r="AJ258" i="5"/>
  <c r="AJ285" i="5" s="1"/>
  <c r="AI258" i="5"/>
  <c r="AH258" i="5"/>
  <c r="AH285" i="5" s="1"/>
  <c r="BJ240" i="5"/>
  <c r="BK237" i="5"/>
  <c r="BI235" i="5"/>
  <c r="AN243" i="5"/>
  <c r="AV243" i="5"/>
  <c r="AY243" i="5"/>
  <c r="AZ243" i="5"/>
  <c r="AH235" i="5"/>
  <c r="AI235" i="5"/>
  <c r="AJ235" i="5"/>
  <c r="AK235" i="5"/>
  <c r="AL235" i="5"/>
  <c r="AM235" i="5"/>
  <c r="AN235" i="5"/>
  <c r="AO235" i="5"/>
  <c r="AP235" i="5"/>
  <c r="AQ235" i="5"/>
  <c r="AR235" i="5"/>
  <c r="AS235" i="5"/>
  <c r="AT235" i="5"/>
  <c r="AU235" i="5"/>
  <c r="AV235" i="5"/>
  <c r="AW235" i="5"/>
  <c r="AX235" i="5"/>
  <c r="AY235" i="5"/>
  <c r="AZ235" i="5"/>
  <c r="BA235" i="5"/>
  <c r="BB235" i="5"/>
  <c r="BC235" i="5"/>
  <c r="BD235" i="5"/>
  <c r="BE235" i="5"/>
  <c r="AH236" i="5"/>
  <c r="AI236" i="5"/>
  <c r="AJ236" i="5"/>
  <c r="AK236" i="5"/>
  <c r="AL236" i="5"/>
  <c r="AM236" i="5"/>
  <c r="AN236" i="5"/>
  <c r="AO236" i="5"/>
  <c r="AP236" i="5"/>
  <c r="AQ236" i="5"/>
  <c r="AR236" i="5"/>
  <c r="AS236" i="5"/>
  <c r="AT236" i="5"/>
  <c r="AU236" i="5"/>
  <c r="AV236" i="5"/>
  <c r="AW236" i="5"/>
  <c r="AX236" i="5"/>
  <c r="AY236" i="5"/>
  <c r="AZ236" i="5"/>
  <c r="BA236" i="5"/>
  <c r="BB236" i="5"/>
  <c r="BC236" i="5"/>
  <c r="BD236" i="5"/>
  <c r="BE236" i="5"/>
  <c r="AH237" i="5"/>
  <c r="AI237" i="5"/>
  <c r="AJ237" i="5"/>
  <c r="AK237" i="5"/>
  <c r="AL237" i="5"/>
  <c r="AM237" i="5"/>
  <c r="AN237" i="5"/>
  <c r="AO237" i="5"/>
  <c r="AP237" i="5"/>
  <c r="AQ237" i="5"/>
  <c r="AR237" i="5"/>
  <c r="AS237" i="5"/>
  <c r="AT237" i="5"/>
  <c r="AU237" i="5"/>
  <c r="AV237" i="5"/>
  <c r="AW237" i="5"/>
  <c r="AX237" i="5"/>
  <c r="AY237" i="5"/>
  <c r="AZ237" i="5"/>
  <c r="BA237" i="5"/>
  <c r="BB237" i="5"/>
  <c r="BC237" i="5"/>
  <c r="BD237" i="5"/>
  <c r="BE237" i="5"/>
  <c r="AH238" i="5"/>
  <c r="AI238" i="5"/>
  <c r="AJ238" i="5"/>
  <c r="AK238" i="5"/>
  <c r="AL238" i="5"/>
  <c r="AM238" i="5"/>
  <c r="AN238" i="5"/>
  <c r="AO238" i="5"/>
  <c r="AP238" i="5"/>
  <c r="AQ238" i="5"/>
  <c r="AR238" i="5"/>
  <c r="AS238" i="5"/>
  <c r="AT238" i="5"/>
  <c r="AU238" i="5"/>
  <c r="AV238" i="5"/>
  <c r="AW238" i="5"/>
  <c r="AX238" i="5"/>
  <c r="AY238" i="5"/>
  <c r="AZ238" i="5"/>
  <c r="BA238" i="5"/>
  <c r="BB238" i="5"/>
  <c r="BC238" i="5"/>
  <c r="BD238" i="5"/>
  <c r="BE238" i="5"/>
  <c r="AH239" i="5"/>
  <c r="AI239" i="5"/>
  <c r="AJ239" i="5"/>
  <c r="AK239" i="5"/>
  <c r="AL239" i="5"/>
  <c r="AM239" i="5"/>
  <c r="AN239" i="5"/>
  <c r="AO239" i="5"/>
  <c r="AP239" i="5"/>
  <c r="AQ239" i="5"/>
  <c r="AR239" i="5"/>
  <c r="AS239" i="5"/>
  <c r="AT239" i="5"/>
  <c r="AU239" i="5"/>
  <c r="AV239" i="5"/>
  <c r="AW239" i="5"/>
  <c r="AX239" i="5"/>
  <c r="AY239" i="5"/>
  <c r="AZ239" i="5"/>
  <c r="BA239" i="5"/>
  <c r="BB239" i="5"/>
  <c r="BC239" i="5"/>
  <c r="BD239" i="5"/>
  <c r="BE239" i="5"/>
  <c r="AH240" i="5"/>
  <c r="AI240" i="5"/>
  <c r="AJ240" i="5"/>
  <c r="AK240" i="5"/>
  <c r="AL240" i="5"/>
  <c r="AM240" i="5"/>
  <c r="AN240" i="5"/>
  <c r="AO240" i="5"/>
  <c r="AP240" i="5"/>
  <c r="AQ240" i="5"/>
  <c r="AR240" i="5"/>
  <c r="AS240" i="5"/>
  <c r="AT240" i="5"/>
  <c r="AU240" i="5"/>
  <c r="AV240" i="5"/>
  <c r="AW240" i="5"/>
  <c r="AX240" i="5"/>
  <c r="AY240" i="5"/>
  <c r="AZ240" i="5"/>
  <c r="BA240" i="5"/>
  <c r="BB240" i="5"/>
  <c r="BC240" i="5"/>
  <c r="BD240" i="5"/>
  <c r="BE240" i="5"/>
  <c r="AH241" i="5"/>
  <c r="AI241" i="5"/>
  <c r="AJ241" i="5"/>
  <c r="AK241" i="5"/>
  <c r="AL241" i="5"/>
  <c r="AM241" i="5"/>
  <c r="AN241" i="5"/>
  <c r="AO241" i="5"/>
  <c r="AP241" i="5"/>
  <c r="AQ241" i="5"/>
  <c r="AR241" i="5"/>
  <c r="AS241" i="5"/>
  <c r="AT241" i="5"/>
  <c r="AU241" i="5"/>
  <c r="AV241" i="5"/>
  <c r="AW241" i="5"/>
  <c r="AX241" i="5"/>
  <c r="AY241" i="5"/>
  <c r="AZ241" i="5"/>
  <c r="BA241" i="5"/>
  <c r="BB241" i="5"/>
  <c r="BC241" i="5"/>
  <c r="BD241" i="5"/>
  <c r="BE241" i="5"/>
  <c r="AH242" i="5"/>
  <c r="AI242" i="5"/>
  <c r="AJ242" i="5"/>
  <c r="AK242" i="5"/>
  <c r="AL242" i="5"/>
  <c r="AM242" i="5"/>
  <c r="AN242" i="5"/>
  <c r="AO242" i="5"/>
  <c r="AP242" i="5"/>
  <c r="AQ242" i="5"/>
  <c r="AR242" i="5"/>
  <c r="AS242" i="5"/>
  <c r="AT242" i="5"/>
  <c r="AU242" i="5"/>
  <c r="AV242" i="5"/>
  <c r="AW242" i="5"/>
  <c r="AX242" i="5"/>
  <c r="AY242" i="5"/>
  <c r="AZ242" i="5"/>
  <c r="BA242" i="5"/>
  <c r="BB242" i="5"/>
  <c r="BC242" i="5"/>
  <c r="BD242" i="5"/>
  <c r="BE242" i="5"/>
  <c r="BE234" i="5"/>
  <c r="BE243" i="5" s="1"/>
  <c r="BD234" i="5"/>
  <c r="BC234" i="5"/>
  <c r="BC243" i="5" s="1"/>
  <c r="BB234" i="5"/>
  <c r="BB243" i="5" s="1"/>
  <c r="BA234" i="5"/>
  <c r="AZ234" i="5"/>
  <c r="AY234" i="5"/>
  <c r="AX234" i="5"/>
  <c r="AW234" i="5"/>
  <c r="AW243" i="5" s="1"/>
  <c r="AV234" i="5"/>
  <c r="AU234" i="5"/>
  <c r="AT234" i="5"/>
  <c r="AT243" i="5" s="1"/>
  <c r="AS234" i="5"/>
  <c r="AS243" i="5" s="1"/>
  <c r="AR234" i="5"/>
  <c r="AQ234" i="5"/>
  <c r="AQ243" i="5" s="1"/>
  <c r="AP234" i="5"/>
  <c r="AP243" i="5" s="1"/>
  <c r="AO234" i="5"/>
  <c r="AN234" i="5"/>
  <c r="AM234" i="5"/>
  <c r="AM243" i="5" s="1"/>
  <c r="AL234" i="5"/>
  <c r="AK234" i="5"/>
  <c r="AK243" i="5" s="1"/>
  <c r="AI234" i="5"/>
  <c r="AH234" i="5"/>
  <c r="AH243" i="5" s="1"/>
  <c r="AJ234" i="5"/>
  <c r="AJ243" i="5" s="1"/>
  <c r="BI208" i="5"/>
  <c r="BJ205" i="5"/>
  <c r="BK202" i="5"/>
  <c r="AM218" i="5"/>
  <c r="AN218" i="5"/>
  <c r="AZ218" i="5"/>
  <c r="AH202" i="5"/>
  <c r="AI202" i="5"/>
  <c r="AJ202" i="5"/>
  <c r="AK202" i="5"/>
  <c r="AL202" i="5"/>
  <c r="AM202" i="5"/>
  <c r="AN202" i="5"/>
  <c r="AO202" i="5"/>
  <c r="AP202" i="5"/>
  <c r="AQ202" i="5"/>
  <c r="AR202" i="5"/>
  <c r="AS202" i="5"/>
  <c r="AT202" i="5"/>
  <c r="AU202" i="5"/>
  <c r="AV202" i="5"/>
  <c r="AW202" i="5"/>
  <c r="AX202" i="5"/>
  <c r="AY202" i="5"/>
  <c r="AZ202" i="5"/>
  <c r="BA202" i="5"/>
  <c r="BB202" i="5"/>
  <c r="BC202" i="5"/>
  <c r="BD202" i="5"/>
  <c r="BE202" i="5"/>
  <c r="AH203" i="5"/>
  <c r="AI203" i="5"/>
  <c r="AJ203" i="5"/>
  <c r="AK203" i="5"/>
  <c r="AL203" i="5"/>
  <c r="AM203" i="5"/>
  <c r="AN203" i="5"/>
  <c r="AO203" i="5"/>
  <c r="AP203" i="5"/>
  <c r="AQ203" i="5"/>
  <c r="AR203" i="5"/>
  <c r="AS203" i="5"/>
  <c r="AT203" i="5"/>
  <c r="AU203" i="5"/>
  <c r="AV203" i="5"/>
  <c r="AW203" i="5"/>
  <c r="AX203" i="5"/>
  <c r="AY203" i="5"/>
  <c r="AZ203" i="5"/>
  <c r="BA203" i="5"/>
  <c r="BB203" i="5"/>
  <c r="BC203" i="5"/>
  <c r="BD203" i="5"/>
  <c r="BE203" i="5"/>
  <c r="AH204" i="5"/>
  <c r="AI204" i="5"/>
  <c r="AJ204" i="5"/>
  <c r="AK204" i="5"/>
  <c r="AL204" i="5"/>
  <c r="AM204" i="5"/>
  <c r="AN204" i="5"/>
  <c r="AO204" i="5"/>
  <c r="AP204" i="5"/>
  <c r="AQ204" i="5"/>
  <c r="AR204" i="5"/>
  <c r="AS204" i="5"/>
  <c r="AT204" i="5"/>
  <c r="AU204" i="5"/>
  <c r="AV204" i="5"/>
  <c r="AW204" i="5"/>
  <c r="AX204" i="5"/>
  <c r="AY204" i="5"/>
  <c r="AZ204" i="5"/>
  <c r="BA204" i="5"/>
  <c r="BB204" i="5"/>
  <c r="BC204" i="5"/>
  <c r="BD204" i="5"/>
  <c r="BE204" i="5"/>
  <c r="AH205" i="5"/>
  <c r="AI205" i="5"/>
  <c r="AJ205" i="5"/>
  <c r="AK205" i="5"/>
  <c r="AL205" i="5"/>
  <c r="AM205" i="5"/>
  <c r="AN205" i="5"/>
  <c r="AO205" i="5"/>
  <c r="AP205" i="5"/>
  <c r="AQ205" i="5"/>
  <c r="AR205" i="5"/>
  <c r="AS205" i="5"/>
  <c r="AT205" i="5"/>
  <c r="AU205" i="5"/>
  <c r="AV205" i="5"/>
  <c r="AW205" i="5"/>
  <c r="AX205" i="5"/>
  <c r="AY205" i="5"/>
  <c r="AZ205" i="5"/>
  <c r="BA205" i="5"/>
  <c r="BB205" i="5"/>
  <c r="BC205" i="5"/>
  <c r="BD205" i="5"/>
  <c r="BE205" i="5"/>
  <c r="AH206" i="5"/>
  <c r="AI206" i="5"/>
  <c r="AJ206" i="5"/>
  <c r="AK206" i="5"/>
  <c r="AL206" i="5"/>
  <c r="AM206" i="5"/>
  <c r="AN206" i="5"/>
  <c r="AO206" i="5"/>
  <c r="AP206" i="5"/>
  <c r="AQ206" i="5"/>
  <c r="AR206" i="5"/>
  <c r="AS206" i="5"/>
  <c r="AT206" i="5"/>
  <c r="AU206" i="5"/>
  <c r="AV206" i="5"/>
  <c r="AW206" i="5"/>
  <c r="AX206" i="5"/>
  <c r="AY206" i="5"/>
  <c r="AZ206" i="5"/>
  <c r="BA206" i="5"/>
  <c r="BB206" i="5"/>
  <c r="BC206" i="5"/>
  <c r="BD206" i="5"/>
  <c r="BE206" i="5"/>
  <c r="AH207" i="5"/>
  <c r="AI207" i="5"/>
  <c r="AJ207" i="5"/>
  <c r="AK207" i="5"/>
  <c r="AL207" i="5"/>
  <c r="AM207" i="5"/>
  <c r="AN207" i="5"/>
  <c r="AO207" i="5"/>
  <c r="AP207" i="5"/>
  <c r="AQ207" i="5"/>
  <c r="AR207" i="5"/>
  <c r="AS207" i="5"/>
  <c r="AT207" i="5"/>
  <c r="AU207" i="5"/>
  <c r="AV207" i="5"/>
  <c r="AW207" i="5"/>
  <c r="AX207" i="5"/>
  <c r="AY207" i="5"/>
  <c r="AZ207" i="5"/>
  <c r="BA207" i="5"/>
  <c r="BB207" i="5"/>
  <c r="BC207" i="5"/>
  <c r="BD207" i="5"/>
  <c r="BE207" i="5"/>
  <c r="AH208" i="5"/>
  <c r="AI208" i="5"/>
  <c r="AJ208" i="5"/>
  <c r="AK208" i="5"/>
  <c r="AL208" i="5"/>
  <c r="AM208" i="5"/>
  <c r="AN208" i="5"/>
  <c r="AO208" i="5"/>
  <c r="AP208" i="5"/>
  <c r="AQ208" i="5"/>
  <c r="AR208" i="5"/>
  <c r="AS208" i="5"/>
  <c r="AT208" i="5"/>
  <c r="AU208" i="5"/>
  <c r="AV208" i="5"/>
  <c r="AW208" i="5"/>
  <c r="AX208" i="5"/>
  <c r="AY208" i="5"/>
  <c r="AZ208" i="5"/>
  <c r="BA208" i="5"/>
  <c r="BB208" i="5"/>
  <c r="BC208" i="5"/>
  <c r="BD208" i="5"/>
  <c r="BE208" i="5"/>
  <c r="AH209" i="5"/>
  <c r="AI209" i="5"/>
  <c r="AJ209" i="5"/>
  <c r="AK209" i="5"/>
  <c r="AL209" i="5"/>
  <c r="AM209" i="5"/>
  <c r="AN209" i="5"/>
  <c r="AO209" i="5"/>
  <c r="AP209" i="5"/>
  <c r="AQ209" i="5"/>
  <c r="AR209" i="5"/>
  <c r="AS209" i="5"/>
  <c r="AT209" i="5"/>
  <c r="AU209" i="5"/>
  <c r="AV209" i="5"/>
  <c r="AW209" i="5"/>
  <c r="AX209" i="5"/>
  <c r="AY209" i="5"/>
  <c r="AZ209" i="5"/>
  <c r="BA209" i="5"/>
  <c r="BB209" i="5"/>
  <c r="BC209" i="5"/>
  <c r="BD209" i="5"/>
  <c r="BE209" i="5"/>
  <c r="AH210" i="5"/>
  <c r="AI210" i="5"/>
  <c r="AJ210" i="5"/>
  <c r="AK210" i="5"/>
  <c r="AL210" i="5"/>
  <c r="AM210" i="5"/>
  <c r="AN210" i="5"/>
  <c r="AO210" i="5"/>
  <c r="AP210" i="5"/>
  <c r="AQ210" i="5"/>
  <c r="AR210" i="5"/>
  <c r="AS210" i="5"/>
  <c r="AT210" i="5"/>
  <c r="AU210" i="5"/>
  <c r="AV210" i="5"/>
  <c r="AW210" i="5"/>
  <c r="AX210" i="5"/>
  <c r="AY210" i="5"/>
  <c r="AZ210" i="5"/>
  <c r="BA210" i="5"/>
  <c r="BB210" i="5"/>
  <c r="BC210" i="5"/>
  <c r="BD210" i="5"/>
  <c r="BE210" i="5"/>
  <c r="AH211" i="5"/>
  <c r="AI211" i="5"/>
  <c r="AJ211" i="5"/>
  <c r="AK211" i="5"/>
  <c r="AL211" i="5"/>
  <c r="AM211" i="5"/>
  <c r="AN211" i="5"/>
  <c r="AO211" i="5"/>
  <c r="AP211" i="5"/>
  <c r="AQ211" i="5"/>
  <c r="AR211" i="5"/>
  <c r="AS211" i="5"/>
  <c r="AT211" i="5"/>
  <c r="AU211" i="5"/>
  <c r="AV211" i="5"/>
  <c r="AW211" i="5"/>
  <c r="AX211" i="5"/>
  <c r="AY211" i="5"/>
  <c r="AZ211" i="5"/>
  <c r="BA211" i="5"/>
  <c r="BB211" i="5"/>
  <c r="BC211" i="5"/>
  <c r="BD211" i="5"/>
  <c r="BE211" i="5"/>
  <c r="AH212" i="5"/>
  <c r="AI212" i="5"/>
  <c r="AJ212" i="5"/>
  <c r="AK212" i="5"/>
  <c r="AL212" i="5"/>
  <c r="AM212" i="5"/>
  <c r="AN212" i="5"/>
  <c r="AO212" i="5"/>
  <c r="AP212" i="5"/>
  <c r="AQ212" i="5"/>
  <c r="AR212" i="5"/>
  <c r="AS212" i="5"/>
  <c r="AT212" i="5"/>
  <c r="AU212" i="5"/>
  <c r="AV212" i="5"/>
  <c r="AW212" i="5"/>
  <c r="AX212" i="5"/>
  <c r="AY212" i="5"/>
  <c r="AZ212" i="5"/>
  <c r="BA212" i="5"/>
  <c r="BB212" i="5"/>
  <c r="BC212" i="5"/>
  <c r="BD212" i="5"/>
  <c r="BE212" i="5"/>
  <c r="AH213" i="5"/>
  <c r="AI213" i="5"/>
  <c r="AJ213" i="5"/>
  <c r="AK213" i="5"/>
  <c r="AL213" i="5"/>
  <c r="AM213" i="5"/>
  <c r="AN213" i="5"/>
  <c r="AO213" i="5"/>
  <c r="AP213" i="5"/>
  <c r="AQ213" i="5"/>
  <c r="AR213" i="5"/>
  <c r="AS213" i="5"/>
  <c r="AT213" i="5"/>
  <c r="AU213" i="5"/>
  <c r="AV213" i="5"/>
  <c r="AW213" i="5"/>
  <c r="AX213" i="5"/>
  <c r="AY213" i="5"/>
  <c r="AZ213" i="5"/>
  <c r="BA213" i="5"/>
  <c r="BB213" i="5"/>
  <c r="BC213" i="5"/>
  <c r="BD213" i="5"/>
  <c r="BE213" i="5"/>
  <c r="AH214" i="5"/>
  <c r="AI214" i="5"/>
  <c r="AJ214" i="5"/>
  <c r="AK214" i="5"/>
  <c r="AL214" i="5"/>
  <c r="AM214" i="5"/>
  <c r="AN214" i="5"/>
  <c r="AO214" i="5"/>
  <c r="AP214" i="5"/>
  <c r="AQ214" i="5"/>
  <c r="AR214" i="5"/>
  <c r="AS214" i="5"/>
  <c r="AT214" i="5"/>
  <c r="AU214" i="5"/>
  <c r="AV214" i="5"/>
  <c r="AW214" i="5"/>
  <c r="AX214" i="5"/>
  <c r="AY214" i="5"/>
  <c r="AZ214" i="5"/>
  <c r="BA214" i="5"/>
  <c r="BB214" i="5"/>
  <c r="BC214" i="5"/>
  <c r="BD214" i="5"/>
  <c r="BE214" i="5"/>
  <c r="AH215" i="5"/>
  <c r="AI215" i="5"/>
  <c r="AJ215" i="5"/>
  <c r="AK215" i="5"/>
  <c r="AL215" i="5"/>
  <c r="AM215" i="5"/>
  <c r="AN215" i="5"/>
  <c r="AO215" i="5"/>
  <c r="AP215" i="5"/>
  <c r="AQ215" i="5"/>
  <c r="AR215" i="5"/>
  <c r="AS215" i="5"/>
  <c r="AT215" i="5"/>
  <c r="AU215" i="5"/>
  <c r="AV215" i="5"/>
  <c r="AW215" i="5"/>
  <c r="AX215" i="5"/>
  <c r="AY215" i="5"/>
  <c r="AZ215" i="5"/>
  <c r="BA215" i="5"/>
  <c r="BB215" i="5"/>
  <c r="BC215" i="5"/>
  <c r="BD215" i="5"/>
  <c r="BE215" i="5"/>
  <c r="AH216" i="5"/>
  <c r="AI216" i="5"/>
  <c r="AJ216" i="5"/>
  <c r="AK216" i="5"/>
  <c r="AL216" i="5"/>
  <c r="AM216" i="5"/>
  <c r="AN216" i="5"/>
  <c r="AO216" i="5"/>
  <c r="AP216" i="5"/>
  <c r="AQ216" i="5"/>
  <c r="AR216" i="5"/>
  <c r="AS216" i="5"/>
  <c r="AT216" i="5"/>
  <c r="AU216" i="5"/>
  <c r="AV216" i="5"/>
  <c r="AW216" i="5"/>
  <c r="AX216" i="5"/>
  <c r="AY216" i="5"/>
  <c r="AZ216" i="5"/>
  <c r="BA216" i="5"/>
  <c r="BB216" i="5"/>
  <c r="BC216" i="5"/>
  <c r="BD216" i="5"/>
  <c r="BE216" i="5"/>
  <c r="AH217" i="5"/>
  <c r="AI217" i="5"/>
  <c r="AJ217" i="5"/>
  <c r="AK217" i="5"/>
  <c r="AL217" i="5"/>
  <c r="AM217" i="5"/>
  <c r="AN217" i="5"/>
  <c r="AO217" i="5"/>
  <c r="AP217" i="5"/>
  <c r="AQ217" i="5"/>
  <c r="AR217" i="5"/>
  <c r="AS217" i="5"/>
  <c r="AT217" i="5"/>
  <c r="AU217" i="5"/>
  <c r="AV217" i="5"/>
  <c r="AW217" i="5"/>
  <c r="AX217" i="5"/>
  <c r="AY217" i="5"/>
  <c r="AZ217" i="5"/>
  <c r="BA217" i="5"/>
  <c r="BB217" i="5"/>
  <c r="BC217" i="5"/>
  <c r="BD217" i="5"/>
  <c r="BE217" i="5"/>
  <c r="BE201" i="5"/>
  <c r="BE218" i="5" s="1"/>
  <c r="BD201" i="5"/>
  <c r="BC201" i="5"/>
  <c r="BC218" i="5" s="1"/>
  <c r="BB201" i="5"/>
  <c r="BB218" i="5" s="1"/>
  <c r="BA201" i="5"/>
  <c r="AZ201" i="5"/>
  <c r="AY201" i="5"/>
  <c r="AY218" i="5" s="1"/>
  <c r="AX201" i="5"/>
  <c r="AW201" i="5"/>
  <c r="AW218" i="5" s="1"/>
  <c r="AV201" i="5"/>
  <c r="AV218" i="5" s="1"/>
  <c r="AU201" i="5"/>
  <c r="AT201" i="5"/>
  <c r="AT218" i="5" s="1"/>
  <c r="AS201" i="5"/>
  <c r="AS218" i="5" s="1"/>
  <c r="AR201" i="5"/>
  <c r="AQ201" i="5"/>
  <c r="AQ218" i="5" s="1"/>
  <c r="AP201" i="5"/>
  <c r="AP218" i="5" s="1"/>
  <c r="AN201" i="5"/>
  <c r="AM201" i="5"/>
  <c r="AL201" i="5"/>
  <c r="AK201" i="5"/>
  <c r="AK218" i="5" s="1"/>
  <c r="AJ201" i="5"/>
  <c r="AJ218" i="5" s="1"/>
  <c r="AI201" i="5"/>
  <c r="AH201" i="5"/>
  <c r="AO201" i="5"/>
  <c r="BK181" i="5"/>
  <c r="BI179" i="5"/>
  <c r="BJ176" i="5"/>
  <c r="AK185" i="5"/>
  <c r="AM185" i="5"/>
  <c r="AV185" i="5"/>
  <c r="AW185" i="5"/>
  <c r="AH176" i="5"/>
  <c r="AI176" i="5"/>
  <c r="AJ176" i="5"/>
  <c r="AK176" i="5"/>
  <c r="AL176" i="5"/>
  <c r="AM176" i="5"/>
  <c r="AN176" i="5"/>
  <c r="AO176" i="5"/>
  <c r="AP176" i="5"/>
  <c r="AQ176" i="5"/>
  <c r="AR176" i="5"/>
  <c r="AS176" i="5"/>
  <c r="AS185" i="5" s="1"/>
  <c r="AT176" i="5"/>
  <c r="AU176" i="5"/>
  <c r="AV176" i="5"/>
  <c r="AW176" i="5"/>
  <c r="AX176" i="5"/>
  <c r="AY176" i="5"/>
  <c r="AZ176" i="5"/>
  <c r="AZ185" i="5" s="1"/>
  <c r="BA176" i="5"/>
  <c r="BB176" i="5"/>
  <c r="BC176" i="5"/>
  <c r="BD176" i="5"/>
  <c r="BE176" i="5"/>
  <c r="BE185" i="5" s="1"/>
  <c r="AH177" i="5"/>
  <c r="AI177" i="5"/>
  <c r="AJ177" i="5"/>
  <c r="AK177" i="5"/>
  <c r="AL177" i="5"/>
  <c r="AM177" i="5"/>
  <c r="AN177" i="5"/>
  <c r="AO177" i="5"/>
  <c r="AP177" i="5"/>
  <c r="AQ177" i="5"/>
  <c r="AR177" i="5"/>
  <c r="AS177" i="5"/>
  <c r="AT177" i="5"/>
  <c r="AU177" i="5"/>
  <c r="AV177" i="5"/>
  <c r="AW177" i="5"/>
  <c r="AX177" i="5"/>
  <c r="AY177" i="5"/>
  <c r="AZ177" i="5"/>
  <c r="BA177" i="5"/>
  <c r="BB177" i="5"/>
  <c r="BC177" i="5"/>
  <c r="BD177" i="5"/>
  <c r="BE177" i="5"/>
  <c r="AH178" i="5"/>
  <c r="AI178" i="5"/>
  <c r="AJ178" i="5"/>
  <c r="AK178" i="5"/>
  <c r="AL178" i="5"/>
  <c r="AM178" i="5"/>
  <c r="AN178" i="5"/>
  <c r="AO178" i="5"/>
  <c r="AP178" i="5"/>
  <c r="AQ178" i="5"/>
  <c r="AR178" i="5"/>
  <c r="AS178" i="5"/>
  <c r="AT178" i="5"/>
  <c r="AU178" i="5"/>
  <c r="AV178" i="5"/>
  <c r="AW178" i="5"/>
  <c r="AX178" i="5"/>
  <c r="AY178" i="5"/>
  <c r="AZ178" i="5"/>
  <c r="BA178" i="5"/>
  <c r="BB178" i="5"/>
  <c r="BC178" i="5"/>
  <c r="BD178" i="5"/>
  <c r="BE178" i="5"/>
  <c r="AH179" i="5"/>
  <c r="AI179" i="5"/>
  <c r="AJ179" i="5"/>
  <c r="AK179" i="5"/>
  <c r="AL179" i="5"/>
  <c r="AM179" i="5"/>
  <c r="AN179" i="5"/>
  <c r="AO179" i="5"/>
  <c r="AP179" i="5"/>
  <c r="AQ179" i="5"/>
  <c r="AR179" i="5"/>
  <c r="AS179" i="5"/>
  <c r="AT179" i="5"/>
  <c r="AU179" i="5"/>
  <c r="AV179" i="5"/>
  <c r="AW179" i="5"/>
  <c r="AX179" i="5"/>
  <c r="AY179" i="5"/>
  <c r="AZ179" i="5"/>
  <c r="BA179" i="5"/>
  <c r="BB179" i="5"/>
  <c r="BC179" i="5"/>
  <c r="BD179" i="5"/>
  <c r="BE179" i="5"/>
  <c r="AH180" i="5"/>
  <c r="AI180" i="5"/>
  <c r="AJ180" i="5"/>
  <c r="AK180" i="5"/>
  <c r="AL180" i="5"/>
  <c r="AM180" i="5"/>
  <c r="AN180" i="5"/>
  <c r="AO180" i="5"/>
  <c r="AP180" i="5"/>
  <c r="AQ180" i="5"/>
  <c r="AR180" i="5"/>
  <c r="AS180" i="5"/>
  <c r="AT180" i="5"/>
  <c r="AU180" i="5"/>
  <c r="AV180" i="5"/>
  <c r="AW180" i="5"/>
  <c r="AX180" i="5"/>
  <c r="AY180" i="5"/>
  <c r="AZ180" i="5"/>
  <c r="BA180" i="5"/>
  <c r="BB180" i="5"/>
  <c r="BC180" i="5"/>
  <c r="BD180" i="5"/>
  <c r="BE180" i="5"/>
  <c r="AH181" i="5"/>
  <c r="AI181" i="5"/>
  <c r="AJ181" i="5"/>
  <c r="AK181" i="5"/>
  <c r="AL181" i="5"/>
  <c r="AM181" i="5"/>
  <c r="AN181" i="5"/>
  <c r="AO181" i="5"/>
  <c r="AP181" i="5"/>
  <c r="AQ181" i="5"/>
  <c r="AR181" i="5"/>
  <c r="AS181" i="5"/>
  <c r="AT181" i="5"/>
  <c r="AU181" i="5"/>
  <c r="AV181" i="5"/>
  <c r="AW181" i="5"/>
  <c r="AX181" i="5"/>
  <c r="AY181" i="5"/>
  <c r="AZ181" i="5"/>
  <c r="BA181" i="5"/>
  <c r="BB181" i="5"/>
  <c r="BC181" i="5"/>
  <c r="BD181" i="5"/>
  <c r="BE181" i="5"/>
  <c r="AH182" i="5"/>
  <c r="AI182" i="5"/>
  <c r="AJ182" i="5"/>
  <c r="AK182" i="5"/>
  <c r="AL182" i="5"/>
  <c r="AM182" i="5"/>
  <c r="AN182" i="5"/>
  <c r="AO182" i="5"/>
  <c r="AP182" i="5"/>
  <c r="AQ182" i="5"/>
  <c r="AR182" i="5"/>
  <c r="AS182" i="5"/>
  <c r="AT182" i="5"/>
  <c r="AU182" i="5"/>
  <c r="AV182" i="5"/>
  <c r="AW182" i="5"/>
  <c r="AX182" i="5"/>
  <c r="AY182" i="5"/>
  <c r="AZ182" i="5"/>
  <c r="BA182" i="5"/>
  <c r="BB182" i="5"/>
  <c r="BC182" i="5"/>
  <c r="BD182" i="5"/>
  <c r="BE182" i="5"/>
  <c r="AH183" i="5"/>
  <c r="AI183" i="5"/>
  <c r="AJ183" i="5"/>
  <c r="AK183" i="5"/>
  <c r="AL183" i="5"/>
  <c r="AM183" i="5"/>
  <c r="AN183" i="5"/>
  <c r="AO183" i="5"/>
  <c r="AP183" i="5"/>
  <c r="AQ183" i="5"/>
  <c r="AR183" i="5"/>
  <c r="AS183" i="5"/>
  <c r="AT183" i="5"/>
  <c r="AU183" i="5"/>
  <c r="AV183" i="5"/>
  <c r="AW183" i="5"/>
  <c r="AX183" i="5"/>
  <c r="AY183" i="5"/>
  <c r="AZ183" i="5"/>
  <c r="BA183" i="5"/>
  <c r="BB183" i="5"/>
  <c r="BC183" i="5"/>
  <c r="BD183" i="5"/>
  <c r="BE183" i="5"/>
  <c r="AH184" i="5"/>
  <c r="AI184" i="5"/>
  <c r="AJ184" i="5"/>
  <c r="AK184" i="5"/>
  <c r="AL184" i="5"/>
  <c r="AM184" i="5"/>
  <c r="AN184" i="5"/>
  <c r="AO184" i="5"/>
  <c r="AP184" i="5"/>
  <c r="AQ184" i="5"/>
  <c r="AR184" i="5"/>
  <c r="AS184" i="5"/>
  <c r="AT184" i="5"/>
  <c r="AU184" i="5"/>
  <c r="AV184" i="5"/>
  <c r="AW184" i="5"/>
  <c r="AX184" i="5"/>
  <c r="AY184" i="5"/>
  <c r="AZ184" i="5"/>
  <c r="BA184" i="5"/>
  <c r="BB184" i="5"/>
  <c r="BC184" i="5"/>
  <c r="BD184" i="5"/>
  <c r="BE184" i="5"/>
  <c r="BE175" i="5"/>
  <c r="BD175" i="5"/>
  <c r="BC175" i="5"/>
  <c r="BC185" i="5" s="1"/>
  <c r="BB175" i="5"/>
  <c r="BB185" i="5" s="1"/>
  <c r="BA175" i="5"/>
  <c r="AZ175" i="5"/>
  <c r="AY175" i="5"/>
  <c r="AY185" i="5" s="1"/>
  <c r="AX175" i="5"/>
  <c r="AW175" i="5"/>
  <c r="AU175" i="5"/>
  <c r="AT175" i="5"/>
  <c r="AT185" i="5" s="1"/>
  <c r="AR175" i="5"/>
  <c r="AJ175" i="5"/>
  <c r="AJ185" i="5" s="1"/>
  <c r="AI175" i="5"/>
  <c r="AH175" i="5"/>
  <c r="AH185" i="5" s="1"/>
  <c r="AL187" i="5" s="1"/>
  <c r="AV175" i="5"/>
  <c r="AS175" i="5"/>
  <c r="AQ175" i="5"/>
  <c r="AQ185" i="5" s="1"/>
  <c r="AP175" i="5"/>
  <c r="AP185" i="5" s="1"/>
  <c r="AO175" i="5"/>
  <c r="AN175" i="5"/>
  <c r="AN185" i="5" s="1"/>
  <c r="AM175" i="5"/>
  <c r="AL175" i="5"/>
  <c r="AK175" i="5"/>
  <c r="B163" i="5"/>
  <c r="BK155" i="5"/>
  <c r="BK157" i="5"/>
  <c r="BE158" i="5"/>
  <c r="AT159" i="5"/>
  <c r="AM159" i="5"/>
  <c r="BD158" i="5"/>
  <c r="BC158" i="5"/>
  <c r="BB158" i="5"/>
  <c r="BA158" i="5"/>
  <c r="AZ158" i="5"/>
  <c r="AY158" i="5"/>
  <c r="AX158" i="5"/>
  <c r="AW158" i="5"/>
  <c r="AV158" i="5"/>
  <c r="AU158" i="5"/>
  <c r="AT158" i="5"/>
  <c r="AS158" i="5"/>
  <c r="AR158" i="5"/>
  <c r="AQ158" i="5"/>
  <c r="AP158" i="5"/>
  <c r="AO158" i="5"/>
  <c r="AN158" i="5"/>
  <c r="AM158" i="5"/>
  <c r="AL158" i="5"/>
  <c r="AK158" i="5"/>
  <c r="AJ158" i="5"/>
  <c r="AI158" i="5"/>
  <c r="AH158" i="5"/>
  <c r="BE157" i="5"/>
  <c r="BD157" i="5"/>
  <c r="BC157" i="5"/>
  <c r="BB157" i="5"/>
  <c r="BA157" i="5"/>
  <c r="AZ157" i="5"/>
  <c r="AY157" i="5"/>
  <c r="AX157" i="5"/>
  <c r="AW157" i="5"/>
  <c r="AV157" i="5"/>
  <c r="AU157" i="5"/>
  <c r="AT157" i="5"/>
  <c r="AS157" i="5"/>
  <c r="AR157" i="5"/>
  <c r="AQ157" i="5"/>
  <c r="AP157" i="5"/>
  <c r="AO157" i="5"/>
  <c r="AN157" i="5"/>
  <c r="AM157" i="5"/>
  <c r="AL157" i="5"/>
  <c r="AK157" i="5"/>
  <c r="AJ157" i="5"/>
  <c r="AI157" i="5"/>
  <c r="AH157" i="5"/>
  <c r="BE156" i="5"/>
  <c r="BD156" i="5"/>
  <c r="BC156" i="5"/>
  <c r="BB156" i="5"/>
  <c r="BA156" i="5"/>
  <c r="AZ156" i="5"/>
  <c r="AY156" i="5"/>
  <c r="AX156" i="5"/>
  <c r="AW156" i="5"/>
  <c r="AV156" i="5"/>
  <c r="AU156" i="5"/>
  <c r="AT156" i="5"/>
  <c r="AS156" i="5"/>
  <c r="AR156" i="5"/>
  <c r="AQ156" i="5"/>
  <c r="AP156" i="5"/>
  <c r="AO156" i="5"/>
  <c r="AN156" i="5"/>
  <c r="AM156" i="5"/>
  <c r="AL156" i="5"/>
  <c r="AK156" i="5"/>
  <c r="AJ156" i="5"/>
  <c r="AI156" i="5"/>
  <c r="AH156" i="5"/>
  <c r="BE155" i="5"/>
  <c r="BD155" i="5"/>
  <c r="BC155" i="5"/>
  <c r="BB155" i="5"/>
  <c r="BA155" i="5"/>
  <c r="AZ155" i="5"/>
  <c r="AY155" i="5"/>
  <c r="AX155" i="5"/>
  <c r="AW155" i="5"/>
  <c r="AV155" i="5"/>
  <c r="AU155" i="5"/>
  <c r="AT155" i="5"/>
  <c r="AS155" i="5"/>
  <c r="AR155" i="5"/>
  <c r="AQ155" i="5"/>
  <c r="AP155" i="5"/>
  <c r="AO155" i="5"/>
  <c r="AN155" i="5"/>
  <c r="AM155" i="5"/>
  <c r="AL155" i="5"/>
  <c r="AK155" i="5"/>
  <c r="AJ155" i="5"/>
  <c r="AI155" i="5"/>
  <c r="AH155" i="5"/>
  <c r="BE154" i="5"/>
  <c r="BD154" i="5"/>
  <c r="BC154" i="5"/>
  <c r="BB154" i="5"/>
  <c r="BA154" i="5"/>
  <c r="AZ154" i="5"/>
  <c r="AY154" i="5"/>
  <c r="AX154" i="5"/>
  <c r="AW154" i="5"/>
  <c r="AV154" i="5"/>
  <c r="AU154" i="5"/>
  <c r="AT154" i="5"/>
  <c r="AS154" i="5"/>
  <c r="AR154" i="5"/>
  <c r="AQ154" i="5"/>
  <c r="AP154" i="5"/>
  <c r="AO154" i="5"/>
  <c r="AN154" i="5"/>
  <c r="AM154" i="5"/>
  <c r="AL154" i="5"/>
  <c r="AK154" i="5"/>
  <c r="AJ154" i="5"/>
  <c r="AI154" i="5"/>
  <c r="AH154" i="5"/>
  <c r="BE153" i="5"/>
  <c r="BD153" i="5"/>
  <c r="BC153" i="5"/>
  <c r="BC159" i="5" s="1"/>
  <c r="BB153" i="5"/>
  <c r="BB159" i="5" s="1"/>
  <c r="BA153" i="5"/>
  <c r="AZ153" i="5"/>
  <c r="AZ159" i="5" s="1"/>
  <c r="AY153" i="5"/>
  <c r="AY159" i="5" s="1"/>
  <c r="AX153" i="5"/>
  <c r="AW153" i="5"/>
  <c r="AW159" i="5" s="1"/>
  <c r="AV153" i="5"/>
  <c r="AV159" i="5" s="1"/>
  <c r="AU153" i="5"/>
  <c r="AT153" i="5"/>
  <c r="AS153" i="5"/>
  <c r="AS159" i="5" s="1"/>
  <c r="AR153" i="5"/>
  <c r="AQ153" i="5"/>
  <c r="AQ159" i="5" s="1"/>
  <c r="AP153" i="5"/>
  <c r="AP159" i="5" s="1"/>
  <c r="AO153" i="5"/>
  <c r="AN153" i="5"/>
  <c r="AN159" i="5" s="1"/>
  <c r="AM153" i="5"/>
  <c r="AL153" i="5"/>
  <c r="AK153" i="5"/>
  <c r="AK159" i="5" s="1"/>
  <c r="AJ153" i="5"/>
  <c r="AJ159" i="5" s="1"/>
  <c r="AI153" i="5"/>
  <c r="AH153" i="5"/>
  <c r="AH159" i="5" s="1"/>
  <c r="AN161" i="5" s="1"/>
  <c r="BI133" i="5"/>
  <c r="BK135" i="5"/>
  <c r="BK132" i="5"/>
  <c r="B139" i="5"/>
  <c r="BF130" i="5"/>
  <c r="BE136" i="5"/>
  <c r="AN136" i="5"/>
  <c r="AV136" i="5"/>
  <c r="AW136" i="5"/>
  <c r="AH131" i="5"/>
  <c r="AI131" i="5"/>
  <c r="AJ131" i="5"/>
  <c r="AK131" i="5"/>
  <c r="AL131" i="5"/>
  <c r="AM131" i="5"/>
  <c r="AN131" i="5"/>
  <c r="AO131" i="5"/>
  <c r="AP131" i="5"/>
  <c r="AQ131" i="5"/>
  <c r="AR131" i="5"/>
  <c r="AS131" i="5"/>
  <c r="AT131" i="5"/>
  <c r="AU131" i="5"/>
  <c r="AV131" i="5"/>
  <c r="AW131" i="5"/>
  <c r="AX131" i="5"/>
  <c r="AY131" i="5"/>
  <c r="AY136" i="5" s="1"/>
  <c r="AZ131" i="5"/>
  <c r="AZ136" i="5" s="1"/>
  <c r="BA131" i="5"/>
  <c r="BB131" i="5"/>
  <c r="BC131" i="5"/>
  <c r="BD131" i="5"/>
  <c r="BE131" i="5"/>
  <c r="AH132" i="5"/>
  <c r="AI132" i="5"/>
  <c r="AJ132" i="5"/>
  <c r="AK132" i="5"/>
  <c r="AL132" i="5"/>
  <c r="AM132" i="5"/>
  <c r="AN132" i="5"/>
  <c r="AO132" i="5"/>
  <c r="AP132" i="5"/>
  <c r="AQ132" i="5"/>
  <c r="AR132" i="5"/>
  <c r="AS132" i="5"/>
  <c r="AT132" i="5"/>
  <c r="AU132" i="5"/>
  <c r="AV132" i="5"/>
  <c r="AW132" i="5"/>
  <c r="AX132" i="5"/>
  <c r="AY132" i="5"/>
  <c r="AZ132" i="5"/>
  <c r="BA132" i="5"/>
  <c r="BB132" i="5"/>
  <c r="BC132" i="5"/>
  <c r="BD132" i="5"/>
  <c r="BE132" i="5"/>
  <c r="AH133" i="5"/>
  <c r="AI133" i="5"/>
  <c r="AJ133" i="5"/>
  <c r="AK133" i="5"/>
  <c r="AL133" i="5"/>
  <c r="AM133" i="5"/>
  <c r="AN133" i="5"/>
  <c r="AO133" i="5"/>
  <c r="AP133" i="5"/>
  <c r="AQ133" i="5"/>
  <c r="AR133" i="5"/>
  <c r="AS133" i="5"/>
  <c r="AT133" i="5"/>
  <c r="AU133" i="5"/>
  <c r="AV133" i="5"/>
  <c r="AW133" i="5"/>
  <c r="AX133" i="5"/>
  <c r="AY133" i="5"/>
  <c r="AZ133" i="5"/>
  <c r="BA133" i="5"/>
  <c r="BB133" i="5"/>
  <c r="BC133" i="5"/>
  <c r="BD133" i="5"/>
  <c r="BE133" i="5"/>
  <c r="AH134" i="5"/>
  <c r="AI134" i="5"/>
  <c r="AJ134" i="5"/>
  <c r="AK134" i="5"/>
  <c r="AL134" i="5"/>
  <c r="AM134" i="5"/>
  <c r="AN134" i="5"/>
  <c r="AO134" i="5"/>
  <c r="AP134" i="5"/>
  <c r="AQ134" i="5"/>
  <c r="AR134" i="5"/>
  <c r="AS134" i="5"/>
  <c r="AT134" i="5"/>
  <c r="AU134" i="5"/>
  <c r="AV134" i="5"/>
  <c r="AW134" i="5"/>
  <c r="AX134" i="5"/>
  <c r="AY134" i="5"/>
  <c r="AZ134" i="5"/>
  <c r="BA134" i="5"/>
  <c r="BB134" i="5"/>
  <c r="BC134" i="5"/>
  <c r="BD134" i="5"/>
  <c r="BE134" i="5"/>
  <c r="AH135" i="5"/>
  <c r="AI135" i="5"/>
  <c r="AJ135" i="5"/>
  <c r="AK135" i="5"/>
  <c r="AL135" i="5"/>
  <c r="AM135" i="5"/>
  <c r="AN135" i="5"/>
  <c r="AO135" i="5"/>
  <c r="AP135" i="5"/>
  <c r="AQ135" i="5"/>
  <c r="AR135" i="5"/>
  <c r="AS135" i="5"/>
  <c r="AT135" i="5"/>
  <c r="AU135" i="5"/>
  <c r="AV135" i="5"/>
  <c r="AW135" i="5"/>
  <c r="AX135" i="5"/>
  <c r="AY135" i="5"/>
  <c r="AZ135" i="5"/>
  <c r="BA135" i="5"/>
  <c r="BB135" i="5"/>
  <c r="BC135" i="5"/>
  <c r="BD135" i="5"/>
  <c r="BE135" i="5"/>
  <c r="BE130" i="5"/>
  <c r="BC130" i="5"/>
  <c r="BC136" i="5" s="1"/>
  <c r="BD130" i="5"/>
  <c r="AZ130" i="5"/>
  <c r="BA130" i="5"/>
  <c r="BB130" i="5"/>
  <c r="BB136" i="5" s="1"/>
  <c r="AW130" i="5"/>
  <c r="AX130" i="5"/>
  <c r="AY130" i="5"/>
  <c r="AT130" i="5"/>
  <c r="AT136" i="5" s="1"/>
  <c r="AU130" i="5"/>
  <c r="AV130" i="5"/>
  <c r="AQ130" i="5"/>
  <c r="AQ136" i="5" s="1"/>
  <c r="AR130" i="5"/>
  <c r="AS130" i="5"/>
  <c r="AS136" i="5" s="1"/>
  <c r="AN130" i="5"/>
  <c r="AO130" i="5"/>
  <c r="AP130" i="5"/>
  <c r="AP136" i="5" s="1"/>
  <c r="AK130" i="5"/>
  <c r="AK136" i="5" s="1"/>
  <c r="AL130" i="5"/>
  <c r="AM130" i="5"/>
  <c r="AM136" i="5" s="1"/>
  <c r="AJ130" i="5"/>
  <c r="AI130" i="5"/>
  <c r="AH130" i="5"/>
  <c r="AH136" i="5" s="1"/>
  <c r="AH106" i="5"/>
  <c r="AH112" i="5" s="1"/>
  <c r="B119" i="5" s="1"/>
  <c r="AI106" i="5"/>
  <c r="AJ106" i="5"/>
  <c r="AH107" i="5"/>
  <c r="AJ107" i="5" s="1"/>
  <c r="AI107" i="5"/>
  <c r="AH108" i="5"/>
  <c r="AI108" i="5"/>
  <c r="AH109" i="5"/>
  <c r="AI109" i="5"/>
  <c r="AH110" i="5"/>
  <c r="AJ110" i="5" s="1"/>
  <c r="AI110" i="5"/>
  <c r="AH111" i="5"/>
  <c r="AJ111" i="5" s="1"/>
  <c r="AI111" i="5"/>
  <c r="AI105" i="5"/>
  <c r="AI112" i="5" s="1"/>
  <c r="AH105" i="5"/>
  <c r="AG105" i="5"/>
  <c r="B118" i="5" s="1"/>
  <c r="S621" i="5"/>
  <c r="AM603" i="5" s="1"/>
  <c r="V621" i="5"/>
  <c r="AP603" i="5" s="1"/>
  <c r="Y621" i="5"/>
  <c r="AQ603" i="5" s="1"/>
  <c r="AB621" i="5"/>
  <c r="AR603" i="5" s="1"/>
  <c r="P621" i="5"/>
  <c r="AK603" i="5" s="1"/>
  <c r="P509" i="5"/>
  <c r="AP493" i="5" s="1"/>
  <c r="S509" i="5"/>
  <c r="AQ493" i="5" s="1"/>
  <c r="V509" i="5"/>
  <c r="AX493" i="5" s="1"/>
  <c r="Y509" i="5"/>
  <c r="AY493" i="5" s="1"/>
  <c r="AB509" i="5"/>
  <c r="AZ493" i="5" s="1"/>
  <c r="M509" i="5"/>
  <c r="AO493" i="5" s="1"/>
  <c r="AQ494" i="5" s="1"/>
  <c r="B517" i="5" s="1"/>
  <c r="G394" i="5"/>
  <c r="H394" i="5"/>
  <c r="I394" i="5"/>
  <c r="J394" i="5"/>
  <c r="BI334" i="5" s="1"/>
  <c r="K394" i="5"/>
  <c r="BJ334" i="5" s="1"/>
  <c r="L394" i="5"/>
  <c r="BK334" i="5" s="1"/>
  <c r="M394" i="5"/>
  <c r="BI335" i="5" s="1"/>
  <c r="N394" i="5"/>
  <c r="BJ335" i="5" s="1"/>
  <c r="O394" i="5"/>
  <c r="BK335" i="5" s="1"/>
  <c r="P394" i="5"/>
  <c r="BI336" i="5" s="1"/>
  <c r="Q394" i="5"/>
  <c r="BJ336" i="5" s="1"/>
  <c r="R394" i="5"/>
  <c r="BK336" i="5" s="1"/>
  <c r="S394" i="5"/>
  <c r="BI337" i="5" s="1"/>
  <c r="T394" i="5"/>
  <c r="BJ337" i="5" s="1"/>
  <c r="U394" i="5"/>
  <c r="BK337" i="5" s="1"/>
  <c r="V394" i="5"/>
  <c r="BI338" i="5" s="1"/>
  <c r="W394" i="5"/>
  <c r="BJ338" i="5" s="1"/>
  <c r="X394" i="5"/>
  <c r="BK338" i="5" s="1"/>
  <c r="Y394" i="5"/>
  <c r="BI339" i="5" s="1"/>
  <c r="Z394" i="5"/>
  <c r="BJ339" i="5" s="1"/>
  <c r="AA394" i="5"/>
  <c r="BK339" i="5" s="1"/>
  <c r="AB394" i="5"/>
  <c r="BI340" i="5" s="1"/>
  <c r="AC394" i="5"/>
  <c r="BJ340" i="5" s="1"/>
  <c r="AD394" i="5"/>
  <c r="BK340" i="5" s="1"/>
  <c r="H314" i="5"/>
  <c r="I314" i="5"/>
  <c r="J314" i="5"/>
  <c r="BI303" i="5" s="1"/>
  <c r="K314" i="5"/>
  <c r="BJ303" i="5" s="1"/>
  <c r="L314" i="5"/>
  <c r="BK303" i="5" s="1"/>
  <c r="M314" i="5"/>
  <c r="BI304" i="5" s="1"/>
  <c r="N314" i="5"/>
  <c r="BJ304" i="5" s="1"/>
  <c r="O314" i="5"/>
  <c r="BK304" i="5" s="1"/>
  <c r="P314" i="5"/>
  <c r="BI305" i="5" s="1"/>
  <c r="Q314" i="5"/>
  <c r="BJ305" i="5" s="1"/>
  <c r="R314" i="5"/>
  <c r="BK305" i="5" s="1"/>
  <c r="S314" i="5"/>
  <c r="BI306" i="5" s="1"/>
  <c r="T314" i="5"/>
  <c r="BJ306" i="5" s="1"/>
  <c r="U314" i="5"/>
  <c r="BK306" i="5" s="1"/>
  <c r="V314" i="5"/>
  <c r="BI307" i="5" s="1"/>
  <c r="W314" i="5"/>
  <c r="BJ307" i="5" s="1"/>
  <c r="X314" i="5"/>
  <c r="BK307" i="5" s="1"/>
  <c r="Y314" i="5"/>
  <c r="BI308" i="5" s="1"/>
  <c r="Z314" i="5"/>
  <c r="BJ308" i="5" s="1"/>
  <c r="AA314" i="5"/>
  <c r="BK308" i="5" s="1"/>
  <c r="AB314" i="5"/>
  <c r="AC314" i="5"/>
  <c r="BJ309" i="5" s="1"/>
  <c r="AD314" i="5"/>
  <c r="BK309" i="5" s="1"/>
  <c r="G314" i="5"/>
  <c r="G285" i="5"/>
  <c r="H285" i="5"/>
  <c r="BJ258" i="5" s="1"/>
  <c r="I285" i="5"/>
  <c r="BK258" i="5" s="1"/>
  <c r="J285" i="5"/>
  <c r="BI259" i="5" s="1"/>
  <c r="K285" i="5"/>
  <c r="BJ259" i="5" s="1"/>
  <c r="L285" i="5"/>
  <c r="BK259" i="5" s="1"/>
  <c r="M285" i="5"/>
  <c r="BI260" i="5" s="1"/>
  <c r="N285" i="5"/>
  <c r="BJ260" i="5" s="1"/>
  <c r="O285" i="5"/>
  <c r="BK260" i="5" s="1"/>
  <c r="P285" i="5"/>
  <c r="BI261" i="5" s="1"/>
  <c r="Q285" i="5"/>
  <c r="R285" i="5"/>
  <c r="BK261" i="5" s="1"/>
  <c r="S285" i="5"/>
  <c r="BI262" i="5" s="1"/>
  <c r="T285" i="5"/>
  <c r="BJ262" i="5" s="1"/>
  <c r="U285" i="5"/>
  <c r="BK262" i="5" s="1"/>
  <c r="V285" i="5"/>
  <c r="BI263" i="5" s="1"/>
  <c r="W285" i="5"/>
  <c r="BJ263" i="5" s="1"/>
  <c r="X285" i="5"/>
  <c r="BK263" i="5" s="1"/>
  <c r="Y285" i="5"/>
  <c r="BI264" i="5" s="1"/>
  <c r="Z285" i="5"/>
  <c r="BJ264" i="5" s="1"/>
  <c r="AA285" i="5"/>
  <c r="BK264" i="5" s="1"/>
  <c r="AB285" i="5"/>
  <c r="BI265" i="5" s="1"/>
  <c r="AC285" i="5"/>
  <c r="BJ265" i="5" s="1"/>
  <c r="AD285" i="5"/>
  <c r="BK265" i="5" s="1"/>
  <c r="H243" i="5"/>
  <c r="BJ234" i="5" s="1"/>
  <c r="I243" i="5"/>
  <c r="BK234" i="5" s="1"/>
  <c r="J243" i="5"/>
  <c r="K243" i="5"/>
  <c r="BJ235" i="5" s="1"/>
  <c r="L243" i="5"/>
  <c r="BK235" i="5" s="1"/>
  <c r="M243" i="5"/>
  <c r="BI236" i="5" s="1"/>
  <c r="N243" i="5"/>
  <c r="BJ236" i="5" s="1"/>
  <c r="O243" i="5"/>
  <c r="BK236" i="5" s="1"/>
  <c r="P243" i="5"/>
  <c r="BI237" i="5" s="1"/>
  <c r="Q243" i="5"/>
  <c r="BJ237" i="5" s="1"/>
  <c r="R243" i="5"/>
  <c r="S243" i="5"/>
  <c r="BI238" i="5" s="1"/>
  <c r="T243" i="5"/>
  <c r="BJ238" i="5" s="1"/>
  <c r="U243" i="5"/>
  <c r="BK238" i="5" s="1"/>
  <c r="V243" i="5"/>
  <c r="BI239" i="5" s="1"/>
  <c r="W243" i="5"/>
  <c r="BJ239" i="5" s="1"/>
  <c r="X243" i="5"/>
  <c r="BK239" i="5" s="1"/>
  <c r="Y243" i="5"/>
  <c r="BI240" i="5" s="1"/>
  <c r="Z243" i="5"/>
  <c r="AA243" i="5"/>
  <c r="BK240" i="5" s="1"/>
  <c r="AB243" i="5"/>
  <c r="BI241" i="5" s="1"/>
  <c r="AC243" i="5"/>
  <c r="BJ241" i="5" s="1"/>
  <c r="AD243" i="5"/>
  <c r="BK241" i="5" s="1"/>
  <c r="G243" i="5"/>
  <c r="H218" i="5"/>
  <c r="BJ201" i="5" s="1"/>
  <c r="I218" i="5"/>
  <c r="BK201" i="5" s="1"/>
  <c r="J218" i="5"/>
  <c r="BI202" i="5" s="1"/>
  <c r="K218" i="5"/>
  <c r="BJ202" i="5" s="1"/>
  <c r="L218" i="5"/>
  <c r="M218" i="5"/>
  <c r="BI203" i="5" s="1"/>
  <c r="N218" i="5"/>
  <c r="BJ203" i="5" s="1"/>
  <c r="O218" i="5"/>
  <c r="BK203" i="5" s="1"/>
  <c r="P218" i="5"/>
  <c r="BI204" i="5" s="1"/>
  <c r="Q218" i="5"/>
  <c r="BJ204" i="5" s="1"/>
  <c r="R218" i="5"/>
  <c r="BK204" i="5" s="1"/>
  <c r="S218" i="5"/>
  <c r="BI205" i="5" s="1"/>
  <c r="T218" i="5"/>
  <c r="U218" i="5"/>
  <c r="BK205" i="5" s="1"/>
  <c r="V218" i="5"/>
  <c r="BI206" i="5" s="1"/>
  <c r="W218" i="5"/>
  <c r="BJ206" i="5" s="1"/>
  <c r="X218" i="5"/>
  <c r="BK206" i="5" s="1"/>
  <c r="Y218" i="5"/>
  <c r="BI207" i="5" s="1"/>
  <c r="Z218" i="5"/>
  <c r="BJ207" i="5" s="1"/>
  <c r="AA218" i="5"/>
  <c r="BK207" i="5" s="1"/>
  <c r="AB218" i="5"/>
  <c r="AC218" i="5"/>
  <c r="BJ208" i="5" s="1"/>
  <c r="AD218" i="5"/>
  <c r="BK208" i="5" s="1"/>
  <c r="G218" i="5"/>
  <c r="H185" i="5"/>
  <c r="BJ175" i="5" s="1"/>
  <c r="I185" i="5"/>
  <c r="BK175" i="5" s="1"/>
  <c r="J185" i="5"/>
  <c r="BI176" i="5" s="1"/>
  <c r="K185" i="5"/>
  <c r="L185" i="5"/>
  <c r="BK176" i="5" s="1"/>
  <c r="M185" i="5"/>
  <c r="BI177" i="5" s="1"/>
  <c r="N185" i="5"/>
  <c r="BJ177" i="5" s="1"/>
  <c r="O185" i="5"/>
  <c r="BK177" i="5" s="1"/>
  <c r="P185" i="5"/>
  <c r="BI178" i="5" s="1"/>
  <c r="Q185" i="5"/>
  <c r="BJ178" i="5" s="1"/>
  <c r="R185" i="5"/>
  <c r="BK178" i="5" s="1"/>
  <c r="S185" i="5"/>
  <c r="T185" i="5"/>
  <c r="BJ179" i="5" s="1"/>
  <c r="U185" i="5"/>
  <c r="BK179" i="5" s="1"/>
  <c r="V185" i="5"/>
  <c r="BI180" i="5" s="1"/>
  <c r="W185" i="5"/>
  <c r="BJ180" i="5" s="1"/>
  <c r="X185" i="5"/>
  <c r="BK180" i="5" s="1"/>
  <c r="Y185" i="5"/>
  <c r="BI181" i="5" s="1"/>
  <c r="Z185" i="5"/>
  <c r="BJ181" i="5" s="1"/>
  <c r="AA185" i="5"/>
  <c r="AB185" i="5"/>
  <c r="BI182" i="5" s="1"/>
  <c r="AC185" i="5"/>
  <c r="BJ182" i="5" s="1"/>
  <c r="AD185" i="5"/>
  <c r="BK182" i="5" s="1"/>
  <c r="G185" i="5"/>
  <c r="AD159" i="5"/>
  <c r="BK160" i="5" s="1"/>
  <c r="H159" i="5"/>
  <c r="BJ153" i="5" s="1"/>
  <c r="I159" i="5"/>
  <c r="BK153" i="5" s="1"/>
  <c r="J159" i="5"/>
  <c r="BI154" i="5" s="1"/>
  <c r="K159" i="5"/>
  <c r="BJ154" i="5" s="1"/>
  <c r="L159" i="5"/>
  <c r="BK154" i="5" s="1"/>
  <c r="M159" i="5"/>
  <c r="BI155" i="5" s="1"/>
  <c r="N159" i="5"/>
  <c r="BJ155" i="5" s="1"/>
  <c r="O159" i="5"/>
  <c r="P159" i="5"/>
  <c r="BI156" i="5" s="1"/>
  <c r="Q159" i="5"/>
  <c r="BJ156" i="5" s="1"/>
  <c r="R159" i="5"/>
  <c r="BK156" i="5" s="1"/>
  <c r="S159" i="5"/>
  <c r="BI157" i="5" s="1"/>
  <c r="T159" i="5"/>
  <c r="BJ157" i="5" s="1"/>
  <c r="U159" i="5"/>
  <c r="V159" i="5"/>
  <c r="BI158" i="5" s="1"/>
  <c r="W159" i="5"/>
  <c r="BJ158" i="5" s="1"/>
  <c r="X159" i="5"/>
  <c r="BK158" i="5" s="1"/>
  <c r="Y159" i="5"/>
  <c r="BI159" i="5" s="1"/>
  <c r="Z159" i="5"/>
  <c r="BJ159" i="5" s="1"/>
  <c r="AA159" i="5"/>
  <c r="BK159" i="5" s="1"/>
  <c r="AB159" i="5"/>
  <c r="BI160" i="5" s="1"/>
  <c r="AC159" i="5"/>
  <c r="BJ160" i="5" s="1"/>
  <c r="G159" i="5"/>
  <c r="G136" i="5"/>
  <c r="H136" i="5"/>
  <c r="BJ130" i="5" s="1"/>
  <c r="I136" i="5"/>
  <c r="BK130" i="5" s="1"/>
  <c r="J136" i="5"/>
  <c r="K136" i="5"/>
  <c r="BJ131" i="5" s="1"/>
  <c r="L136" i="5"/>
  <c r="BK131" i="5" s="1"/>
  <c r="M136" i="5"/>
  <c r="BI132" i="5" s="1"/>
  <c r="N136" i="5"/>
  <c r="BJ132" i="5" s="1"/>
  <c r="O136" i="5"/>
  <c r="P136" i="5"/>
  <c r="Q136" i="5"/>
  <c r="BJ133" i="5" s="1"/>
  <c r="R136" i="5"/>
  <c r="BK133" i="5" s="1"/>
  <c r="S136" i="5"/>
  <c r="BI134" i="5" s="1"/>
  <c r="T136" i="5"/>
  <c r="BJ134" i="5" s="1"/>
  <c r="U136" i="5"/>
  <c r="BK134" i="5" s="1"/>
  <c r="V136" i="5"/>
  <c r="BI135" i="5" s="1"/>
  <c r="W136" i="5"/>
  <c r="BJ135" i="5" s="1"/>
  <c r="X136" i="5"/>
  <c r="Y136" i="5"/>
  <c r="BI136" i="5" s="1"/>
  <c r="Z136" i="5"/>
  <c r="BJ136" i="5" s="1"/>
  <c r="AA136" i="5"/>
  <c r="BK136" i="5" s="1"/>
  <c r="AB136" i="5"/>
  <c r="BI137" i="5" s="1"/>
  <c r="AC136" i="5"/>
  <c r="BJ137" i="5" s="1"/>
  <c r="AD136" i="5"/>
  <c r="BK137" i="5" s="1"/>
  <c r="BI153" i="5"/>
  <c r="S112" i="5"/>
  <c r="Y112" i="5"/>
  <c r="AS40" i="5"/>
  <c r="B82" i="5"/>
  <c r="AY40" i="5"/>
  <c r="AZ40" i="5" s="1"/>
  <c r="AZ41" i="5" s="1"/>
  <c r="AW40" i="5"/>
  <c r="AX40" i="5" s="1"/>
  <c r="AX41" i="5" s="1"/>
  <c r="AV40" i="5"/>
  <c r="AV41" i="5" s="1"/>
  <c r="AU40" i="5"/>
  <c r="B83" i="5" s="1"/>
  <c r="B41" i="5"/>
  <c r="B86" i="5"/>
  <c r="B84" i="5"/>
  <c r="B81" i="5"/>
  <c r="AI144" i="11"/>
  <c r="AJ144" i="11"/>
  <c r="AJ145" i="11"/>
  <c r="AJ146" i="11"/>
  <c r="AJ147" i="11"/>
  <c r="AJ148" i="11"/>
  <c r="AJ149" i="11"/>
  <c r="AJ150" i="11"/>
  <c r="AJ151" i="11"/>
  <c r="AJ152" i="11"/>
  <c r="AJ153" i="11"/>
  <c r="AJ154" i="11"/>
  <c r="AJ155" i="11"/>
  <c r="AJ156" i="11"/>
  <c r="AJ157" i="11"/>
  <c r="AJ158" i="11"/>
  <c r="AJ159" i="11"/>
  <c r="AJ160" i="11"/>
  <c r="AJ161" i="11"/>
  <c r="AJ162" i="11"/>
  <c r="AJ163" i="11"/>
  <c r="AJ164" i="11"/>
  <c r="AJ165" i="11"/>
  <c r="AJ166" i="11"/>
  <c r="AJ167" i="11"/>
  <c r="AJ168" i="11"/>
  <c r="AJ169" i="11"/>
  <c r="AJ170" i="11"/>
  <c r="AJ171" i="11"/>
  <c r="AJ172" i="11"/>
  <c r="AJ173" i="11"/>
  <c r="AJ174" i="11"/>
  <c r="AJ175" i="11"/>
  <c r="AJ176" i="11"/>
  <c r="AJ177" i="11"/>
  <c r="AJ178" i="11"/>
  <c r="AJ179" i="11"/>
  <c r="AJ180" i="11"/>
  <c r="AJ181" i="11"/>
  <c r="AJ182" i="11"/>
  <c r="AJ183" i="11"/>
  <c r="AJ184" i="11"/>
  <c r="AJ185" i="11"/>
  <c r="AJ186" i="11"/>
  <c r="AJ187" i="11"/>
  <c r="AJ188" i="11"/>
  <c r="AJ189" i="11"/>
  <c r="AJ190" i="11"/>
  <c r="AJ191" i="11"/>
  <c r="AJ192" i="11"/>
  <c r="AJ193" i="11"/>
  <c r="AJ194" i="11"/>
  <c r="AJ195" i="11"/>
  <c r="AJ196" i="11"/>
  <c r="AJ197" i="11"/>
  <c r="AJ198" i="11"/>
  <c r="AJ199" i="11"/>
  <c r="AJ200" i="11"/>
  <c r="AJ201" i="11"/>
  <c r="AJ202" i="11"/>
  <c r="AJ203" i="11"/>
  <c r="AH145" i="11"/>
  <c r="AH146" i="11"/>
  <c r="AH147" i="11"/>
  <c r="AH148" i="11"/>
  <c r="AH149" i="11"/>
  <c r="AH150" i="11"/>
  <c r="AH151" i="11"/>
  <c r="AH152" i="11"/>
  <c r="AH153" i="11"/>
  <c r="AH154" i="11"/>
  <c r="AH155" i="11"/>
  <c r="AH156" i="11"/>
  <c r="AH157" i="11"/>
  <c r="AH158" i="11"/>
  <c r="AH159" i="11"/>
  <c r="AH160" i="11"/>
  <c r="AH161" i="11"/>
  <c r="AH162" i="11"/>
  <c r="AH163" i="11"/>
  <c r="AH164" i="11"/>
  <c r="AH165" i="11"/>
  <c r="AH166" i="11"/>
  <c r="AH167" i="11"/>
  <c r="AH168" i="11"/>
  <c r="AH169" i="11"/>
  <c r="AH170" i="11"/>
  <c r="AH171" i="11"/>
  <c r="AH172" i="11"/>
  <c r="AH173" i="11"/>
  <c r="AH174" i="11"/>
  <c r="AH175" i="11"/>
  <c r="AH176" i="11"/>
  <c r="AH177" i="11"/>
  <c r="AH178" i="11"/>
  <c r="AH179" i="11"/>
  <c r="AH180" i="11"/>
  <c r="AH181" i="11"/>
  <c r="AH182" i="11"/>
  <c r="AH183" i="11"/>
  <c r="AH184" i="11"/>
  <c r="AH185" i="11"/>
  <c r="AH186" i="11"/>
  <c r="AH187" i="11"/>
  <c r="AH188" i="11"/>
  <c r="AH189" i="11"/>
  <c r="AH190" i="11"/>
  <c r="AH191" i="11"/>
  <c r="AH192" i="11"/>
  <c r="AH193" i="11"/>
  <c r="AH194" i="11"/>
  <c r="AH195" i="11"/>
  <c r="AH196" i="11"/>
  <c r="AH197" i="11"/>
  <c r="AH198" i="11"/>
  <c r="AH199" i="11"/>
  <c r="AH200" i="11"/>
  <c r="AH201" i="11"/>
  <c r="AH202" i="11"/>
  <c r="AH203" i="11"/>
  <c r="AH144" i="11"/>
  <c r="D203" i="11"/>
  <c r="D145" i="11"/>
  <c r="AG145" i="11" s="1"/>
  <c r="D146" i="11"/>
  <c r="AG146" i="11" s="1"/>
  <c r="D147" i="11"/>
  <c r="AG147" i="11" s="1"/>
  <c r="D148" i="11"/>
  <c r="AG148" i="11" s="1"/>
  <c r="D149" i="11"/>
  <c r="AG149" i="11" s="1"/>
  <c r="D150" i="11"/>
  <c r="AG150" i="11" s="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Y204" i="11"/>
  <c r="AL126" i="11"/>
  <c r="AK126" i="11"/>
  <c r="AJ126" i="11"/>
  <c r="AI126" i="11"/>
  <c r="AH126" i="11"/>
  <c r="AG126" i="11"/>
  <c r="B130" i="11" s="1"/>
  <c r="AJ136" i="5" l="1"/>
  <c r="AJ127" i="11"/>
  <c r="B131" i="11" s="1"/>
  <c r="AM126" i="11"/>
  <c r="AJ128" i="11" s="1"/>
  <c r="B132" i="11" s="1"/>
  <c r="AK204" i="11"/>
  <c r="B210" i="11" s="1"/>
  <c r="AH204" i="11"/>
  <c r="B209" i="11" s="1"/>
  <c r="AR604" i="5"/>
  <c r="B630" i="5" s="1"/>
  <c r="BI130" i="5"/>
  <c r="BK138" i="5" s="1"/>
  <c r="B145" i="5" s="1"/>
  <c r="BI234" i="5"/>
  <c r="BK242" i="5" s="1"/>
  <c r="B250" i="5" s="1"/>
  <c r="BI201" i="5"/>
  <c r="BK209" i="5" s="1"/>
  <c r="B225" i="5" s="1"/>
  <c r="BI302" i="5"/>
  <c r="BI175" i="5"/>
  <c r="BK183" i="5" s="1"/>
  <c r="B192" i="5" s="1"/>
  <c r="AN138" i="5"/>
  <c r="AN162" i="5"/>
  <c r="AL162" i="5"/>
  <c r="AP162" i="5"/>
  <c r="B164" i="5"/>
  <c r="AL220" i="5"/>
  <c r="AP188" i="5"/>
  <c r="AN287" i="5"/>
  <c r="AN316" i="5"/>
  <c r="AL138" i="5"/>
  <c r="BK161" i="5"/>
  <c r="B166" i="5" s="1"/>
  <c r="AL245" i="5"/>
  <c r="AN220" i="5"/>
  <c r="B223" i="5" s="1"/>
  <c r="AN245" i="5"/>
  <c r="AL287" i="5"/>
  <c r="AL316" i="5"/>
  <c r="AZ494" i="5"/>
  <c r="B518" i="5" s="1"/>
  <c r="AJ109" i="5"/>
  <c r="BK333" i="5"/>
  <c r="AP397" i="5"/>
  <c r="BK302" i="5"/>
  <c r="BJ333" i="5"/>
  <c r="AN397" i="5"/>
  <c r="AJ105" i="5"/>
  <c r="BI258" i="5"/>
  <c r="BK266" i="5" s="1"/>
  <c r="B292" i="5" s="1"/>
  <c r="BJ302" i="5"/>
  <c r="BK341" i="5"/>
  <c r="B401" i="5" s="1"/>
  <c r="AL397" i="5"/>
  <c r="B400" i="5" s="1"/>
  <c r="AJ108" i="5"/>
  <c r="B190" i="5"/>
  <c r="AL188" i="5"/>
  <c r="AN188" i="5"/>
  <c r="B191" i="5" s="1"/>
  <c r="B248" i="5"/>
  <c r="AL246" i="5"/>
  <c r="AN288" i="5"/>
  <c r="AL288" i="5"/>
  <c r="B290" i="5"/>
  <c r="AP288" i="5"/>
  <c r="BE159" i="5"/>
  <c r="AL161" i="5" s="1"/>
  <c r="B165" i="5" s="1"/>
  <c r="BA41" i="5"/>
  <c r="B85" i="5" s="1"/>
  <c r="AG204" i="11"/>
  <c r="B208" i="11" s="1"/>
  <c r="AJ204" i="11"/>
  <c r="AJ112" i="5" l="1"/>
  <c r="B120" i="5" s="1"/>
  <c r="BK310" i="5"/>
  <c r="B321" i="5" s="1"/>
  <c r="AP221" i="5"/>
  <c r="CK394" i="5"/>
  <c r="B402" i="5" s="1"/>
  <c r="B319" i="5"/>
  <c r="AP317" i="5"/>
  <c r="AN317" i="5"/>
  <c r="AL317" i="5"/>
  <c r="B320" i="5" s="1"/>
  <c r="AN221" i="5"/>
  <c r="B291" i="5"/>
  <c r="AL221" i="5"/>
  <c r="B224" i="5" s="1"/>
  <c r="CK314" i="5"/>
  <c r="B322" i="5" s="1"/>
  <c r="AP246" i="5"/>
  <c r="AN246" i="5"/>
  <c r="B249" i="5" s="1"/>
  <c r="AP139" i="5"/>
  <c r="AN139" i="5"/>
  <c r="AL139" i="5"/>
  <c r="B143" i="5"/>
  <c r="B144" i="5" l="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C103" i="11"/>
  <c r="AG43" i="11"/>
  <c r="AH43" i="11"/>
  <c r="AI43" i="11"/>
  <c r="AJ43" i="11" s="1"/>
  <c r="AK43" i="11"/>
  <c r="AL43" i="11" s="1"/>
  <c r="AG44" i="11"/>
  <c r="AH44" i="11"/>
  <c r="AI44" i="11"/>
  <c r="AJ44" i="11" s="1"/>
  <c r="AK44" i="11"/>
  <c r="AL44" i="11" s="1"/>
  <c r="AG45" i="11"/>
  <c r="AH45" i="11"/>
  <c r="AI45" i="11"/>
  <c r="AJ45" i="11" s="1"/>
  <c r="AK45" i="11"/>
  <c r="AL45" i="11" s="1"/>
  <c r="AG46" i="11"/>
  <c r="AH46" i="11"/>
  <c r="AI46" i="11"/>
  <c r="AJ46" i="11" s="1"/>
  <c r="AK46" i="11"/>
  <c r="AL46" i="11" s="1"/>
  <c r="AG47" i="11"/>
  <c r="AH47" i="11"/>
  <c r="AI47" i="11"/>
  <c r="AJ47" i="11" s="1"/>
  <c r="AK47" i="11"/>
  <c r="AL47" i="11" s="1"/>
  <c r="AG48" i="11"/>
  <c r="AH48" i="11"/>
  <c r="AI48" i="11"/>
  <c r="AJ48" i="11" s="1"/>
  <c r="AK48" i="11"/>
  <c r="AL48" i="11" s="1"/>
  <c r="AG49" i="11"/>
  <c r="AH49" i="11"/>
  <c r="AI49" i="11"/>
  <c r="AJ49" i="11" s="1"/>
  <c r="AK49" i="11"/>
  <c r="AL49" i="11" s="1"/>
  <c r="AG50" i="11"/>
  <c r="AH50" i="11"/>
  <c r="AI50" i="11"/>
  <c r="AJ50" i="11" s="1"/>
  <c r="AK50" i="11"/>
  <c r="AL50" i="11" s="1"/>
  <c r="AG51" i="11"/>
  <c r="AH51" i="11"/>
  <c r="AI51" i="11"/>
  <c r="AJ51" i="11" s="1"/>
  <c r="AK51" i="11"/>
  <c r="AL51" i="11" s="1"/>
  <c r="AG52" i="11"/>
  <c r="AH52" i="11"/>
  <c r="AI52" i="11"/>
  <c r="AJ52" i="11" s="1"/>
  <c r="AK52" i="11"/>
  <c r="AL52" i="11" s="1"/>
  <c r="AG53" i="11"/>
  <c r="AH53" i="11"/>
  <c r="AI53" i="11"/>
  <c r="AJ53" i="11" s="1"/>
  <c r="AK53" i="11"/>
  <c r="AL53" i="11" s="1"/>
  <c r="AG54" i="11"/>
  <c r="AH54" i="11"/>
  <c r="AI54" i="11"/>
  <c r="AJ54" i="11" s="1"/>
  <c r="AK54" i="11"/>
  <c r="AL54" i="11" s="1"/>
  <c r="AG55" i="11"/>
  <c r="AH55" i="11"/>
  <c r="AI55" i="11"/>
  <c r="AJ55" i="11" s="1"/>
  <c r="AK55" i="11"/>
  <c r="AL55" i="11" s="1"/>
  <c r="AG56" i="11"/>
  <c r="AH56" i="11"/>
  <c r="AI56" i="11"/>
  <c r="AJ56" i="11" s="1"/>
  <c r="AK56" i="11"/>
  <c r="AL56" i="11" s="1"/>
  <c r="AG57" i="11"/>
  <c r="AH57" i="11"/>
  <c r="AI57" i="11"/>
  <c r="AJ57" i="11" s="1"/>
  <c r="AK57" i="11"/>
  <c r="AL57" i="11" s="1"/>
  <c r="AG58" i="11"/>
  <c r="AH58" i="11"/>
  <c r="AI58" i="11"/>
  <c r="AJ58" i="11" s="1"/>
  <c r="AK58" i="11"/>
  <c r="AL58" i="11" s="1"/>
  <c r="AG59" i="11"/>
  <c r="AH59" i="11"/>
  <c r="AI59" i="11"/>
  <c r="AJ59" i="11" s="1"/>
  <c r="AK59" i="11"/>
  <c r="AL59" i="11" s="1"/>
  <c r="AG60" i="11"/>
  <c r="AH60" i="11"/>
  <c r="AI60" i="11"/>
  <c r="AJ60" i="11" s="1"/>
  <c r="AK60" i="11"/>
  <c r="AL60" i="11" s="1"/>
  <c r="AG61" i="11"/>
  <c r="AH61" i="11"/>
  <c r="AI61" i="11"/>
  <c r="AJ61" i="11" s="1"/>
  <c r="AK61" i="11"/>
  <c r="AL61" i="11" s="1"/>
  <c r="AG62" i="11"/>
  <c r="AH62" i="11"/>
  <c r="AI62" i="11"/>
  <c r="AJ62" i="11" s="1"/>
  <c r="AK62" i="11"/>
  <c r="AL62" i="11" s="1"/>
  <c r="AG63" i="11"/>
  <c r="AH63" i="11"/>
  <c r="AI63" i="11"/>
  <c r="AJ63" i="11" s="1"/>
  <c r="AK63" i="11"/>
  <c r="AL63" i="11" s="1"/>
  <c r="AG64" i="11"/>
  <c r="AH64" i="11"/>
  <c r="AI64" i="11"/>
  <c r="AJ64" i="11" s="1"/>
  <c r="AK64" i="11"/>
  <c r="AL64" i="11" s="1"/>
  <c r="AG65" i="11"/>
  <c r="AH65" i="11"/>
  <c r="AI65" i="11"/>
  <c r="AJ65" i="11" s="1"/>
  <c r="AK65" i="11"/>
  <c r="AL65" i="11" s="1"/>
  <c r="AG66" i="11"/>
  <c r="AH66" i="11"/>
  <c r="AI66" i="11"/>
  <c r="AJ66" i="11" s="1"/>
  <c r="AK66" i="11"/>
  <c r="AL66" i="11" s="1"/>
  <c r="AG67" i="11"/>
  <c r="AH67" i="11"/>
  <c r="AI67" i="11"/>
  <c r="AJ67" i="11" s="1"/>
  <c r="AK67" i="11"/>
  <c r="AL67" i="11" s="1"/>
  <c r="AG68" i="11"/>
  <c r="AH68" i="11"/>
  <c r="AI68" i="11"/>
  <c r="AJ68" i="11" s="1"/>
  <c r="AK68" i="11"/>
  <c r="AL68" i="11" s="1"/>
  <c r="AG69" i="11"/>
  <c r="AH69" i="11"/>
  <c r="AI69" i="11"/>
  <c r="AJ69" i="11" s="1"/>
  <c r="AK69" i="11"/>
  <c r="AL69" i="11" s="1"/>
  <c r="AG70" i="11"/>
  <c r="AH70" i="11"/>
  <c r="AI70" i="11"/>
  <c r="AJ70" i="11" s="1"/>
  <c r="AK70" i="11"/>
  <c r="AL70" i="11" s="1"/>
  <c r="AG71" i="11"/>
  <c r="AH71" i="11"/>
  <c r="AI71" i="11"/>
  <c r="AJ71" i="11" s="1"/>
  <c r="AK71" i="11"/>
  <c r="AL71" i="11" s="1"/>
  <c r="AG72" i="11"/>
  <c r="AH72" i="11"/>
  <c r="AI72" i="11"/>
  <c r="AJ72" i="11" s="1"/>
  <c r="AK72" i="11"/>
  <c r="AL72" i="11" s="1"/>
  <c r="AG73" i="11"/>
  <c r="AH73" i="11"/>
  <c r="AI73" i="11"/>
  <c r="AJ73" i="11" s="1"/>
  <c r="AK73" i="11"/>
  <c r="AL73" i="11" s="1"/>
  <c r="AG74" i="11"/>
  <c r="AH74" i="11"/>
  <c r="AI74" i="11"/>
  <c r="AJ74" i="11" s="1"/>
  <c r="AK74" i="11"/>
  <c r="AL74" i="11" s="1"/>
  <c r="AG75" i="11"/>
  <c r="AH75" i="11"/>
  <c r="AI75" i="11"/>
  <c r="AJ75" i="11" s="1"/>
  <c r="AK75" i="11"/>
  <c r="AL75" i="11" s="1"/>
  <c r="AG76" i="11"/>
  <c r="AH76" i="11"/>
  <c r="AI76" i="11"/>
  <c r="AJ76" i="11" s="1"/>
  <c r="AK76" i="11"/>
  <c r="AL76" i="11" s="1"/>
  <c r="AG77" i="11"/>
  <c r="AH77" i="11"/>
  <c r="AI77" i="11"/>
  <c r="AJ77" i="11" s="1"/>
  <c r="AK77" i="11"/>
  <c r="AL77" i="11" s="1"/>
  <c r="AG78" i="11"/>
  <c r="AH78" i="11"/>
  <c r="AI78" i="11"/>
  <c r="AJ78" i="11" s="1"/>
  <c r="AK78" i="11"/>
  <c r="AL78" i="11" s="1"/>
  <c r="AG79" i="11"/>
  <c r="AH79" i="11"/>
  <c r="AI79" i="11"/>
  <c r="AJ79" i="11" s="1"/>
  <c r="AK79" i="11"/>
  <c r="AL79" i="11" s="1"/>
  <c r="AG80" i="11"/>
  <c r="AH80" i="11"/>
  <c r="AI80" i="11"/>
  <c r="AJ80" i="11" s="1"/>
  <c r="AK80" i="11"/>
  <c r="AL80" i="11" s="1"/>
  <c r="AG81" i="11"/>
  <c r="AH81" i="11"/>
  <c r="AI81" i="11"/>
  <c r="AJ81" i="11" s="1"/>
  <c r="AK81" i="11"/>
  <c r="AL81" i="11" s="1"/>
  <c r="AG82" i="11"/>
  <c r="AH82" i="11"/>
  <c r="AI82" i="11"/>
  <c r="AJ82" i="11" s="1"/>
  <c r="AK82" i="11"/>
  <c r="AL82" i="11" s="1"/>
  <c r="AG83" i="11"/>
  <c r="AH83" i="11"/>
  <c r="AI83" i="11"/>
  <c r="AJ83" i="11" s="1"/>
  <c r="AK83" i="11"/>
  <c r="AL83" i="11" s="1"/>
  <c r="AG84" i="11"/>
  <c r="AH84" i="11"/>
  <c r="AI84" i="11"/>
  <c r="AJ84" i="11" s="1"/>
  <c r="AK84" i="11"/>
  <c r="AL84" i="11" s="1"/>
  <c r="AG85" i="11"/>
  <c r="AH85" i="11"/>
  <c r="AI85" i="11"/>
  <c r="AJ85" i="11" s="1"/>
  <c r="AK85" i="11"/>
  <c r="AL85" i="11" s="1"/>
  <c r="AG86" i="11"/>
  <c r="AH86" i="11"/>
  <c r="AI86" i="11"/>
  <c r="AJ86" i="11" s="1"/>
  <c r="AK86" i="11"/>
  <c r="AL86" i="11" s="1"/>
  <c r="AG87" i="11"/>
  <c r="AH87" i="11"/>
  <c r="AI87" i="11"/>
  <c r="AJ87" i="11" s="1"/>
  <c r="AK87" i="11"/>
  <c r="AL87" i="11" s="1"/>
  <c r="AG88" i="11"/>
  <c r="AH88" i="11"/>
  <c r="AI88" i="11"/>
  <c r="AJ88" i="11" s="1"/>
  <c r="AK88" i="11"/>
  <c r="AL88" i="11" s="1"/>
  <c r="AG89" i="11"/>
  <c r="AH89" i="11"/>
  <c r="AI89" i="11"/>
  <c r="AJ89" i="11" s="1"/>
  <c r="AK89" i="11"/>
  <c r="AL89" i="11" s="1"/>
  <c r="AG90" i="11"/>
  <c r="AH90" i="11"/>
  <c r="AI90" i="11"/>
  <c r="AJ90" i="11" s="1"/>
  <c r="AK90" i="11"/>
  <c r="AL90" i="11" s="1"/>
  <c r="AG91" i="11"/>
  <c r="AH91" i="11"/>
  <c r="AI91" i="11"/>
  <c r="AJ91" i="11" s="1"/>
  <c r="AK91" i="11"/>
  <c r="AL91" i="11" s="1"/>
  <c r="AG92" i="11"/>
  <c r="AH92" i="11"/>
  <c r="AI92" i="11"/>
  <c r="AJ92" i="11" s="1"/>
  <c r="AK92" i="11"/>
  <c r="AL92" i="11" s="1"/>
  <c r="AG93" i="11"/>
  <c r="AH93" i="11"/>
  <c r="AI93" i="11"/>
  <c r="AJ93" i="11" s="1"/>
  <c r="AK93" i="11"/>
  <c r="AL93" i="11" s="1"/>
  <c r="AG94" i="11"/>
  <c r="AH94" i="11"/>
  <c r="AI94" i="11"/>
  <c r="AJ94" i="11" s="1"/>
  <c r="AK94" i="11"/>
  <c r="AL94" i="11" s="1"/>
  <c r="AG95" i="11"/>
  <c r="AH95" i="11"/>
  <c r="AI95" i="11"/>
  <c r="AJ95" i="11" s="1"/>
  <c r="AK95" i="11"/>
  <c r="AL95" i="11" s="1"/>
  <c r="AG96" i="11"/>
  <c r="AH96" i="11"/>
  <c r="AI96" i="11"/>
  <c r="AJ96" i="11" s="1"/>
  <c r="AK96" i="11"/>
  <c r="AL96" i="11" s="1"/>
  <c r="AG97" i="11"/>
  <c r="AH97" i="11"/>
  <c r="AI97" i="11"/>
  <c r="AJ97" i="11" s="1"/>
  <c r="AK97" i="11"/>
  <c r="AL97" i="11" s="1"/>
  <c r="AG98" i="11"/>
  <c r="AH98" i="11"/>
  <c r="AI98" i="11"/>
  <c r="AJ98" i="11" s="1"/>
  <c r="AK98" i="11"/>
  <c r="AL98" i="11" s="1"/>
  <c r="AG99" i="11"/>
  <c r="AH99" i="11"/>
  <c r="AI99" i="11"/>
  <c r="AJ99" i="11" s="1"/>
  <c r="AK99" i="11"/>
  <c r="AL99" i="11" s="1"/>
  <c r="AG100" i="11"/>
  <c r="AH100" i="11"/>
  <c r="AI100" i="11"/>
  <c r="AJ100" i="11" s="1"/>
  <c r="AK100" i="11"/>
  <c r="AL100" i="11" s="1"/>
  <c r="AG101" i="11"/>
  <c r="AH101" i="11"/>
  <c r="AI101" i="11"/>
  <c r="AJ101" i="11" s="1"/>
  <c r="AK101" i="11"/>
  <c r="AL101" i="11" s="1"/>
  <c r="AH102" i="11" l="1"/>
  <c r="AJ102" i="11"/>
  <c r="AL102" i="11"/>
  <c r="AN102" i="11"/>
  <c r="B110" i="11" s="1"/>
  <c r="AG102" i="11"/>
  <c r="B109" i="11" s="1"/>
  <c r="AM102" i="11" l="1"/>
  <c r="B111" i="1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<sst xmlns="http://schemas.openxmlformats.org/spreadsheetml/2006/main" count="11193" uniqueCount="6499">
  <si>
    <t>CENSO NACIONAL DE GOBIERNOS
ESTATALES 2024</t>
  </si>
  <si>
    <t>Módulo 4.
Defensoría pública</t>
  </si>
  <si>
    <t>Índice</t>
  </si>
  <si>
    <t>Entidad:</t>
  </si>
  <si>
    <t>Clave:</t>
  </si>
  <si>
    <t>Presentación</t>
  </si>
  <si>
    <t>Informantes</t>
  </si>
  <si>
    <t>Participantes</t>
  </si>
  <si>
    <t>Sección I. Estructura organizacional e infraestructura</t>
  </si>
  <si>
    <t>Preguntas 1.1 a 1.3</t>
  </si>
  <si>
    <t>Sección II. Recursos humanos</t>
  </si>
  <si>
    <t>Preguntas 2.1 a 2.19</t>
  </si>
  <si>
    <t>Sección III. Recursos presupuestales</t>
  </si>
  <si>
    <t>Preguntas 3.1 a 3.3</t>
  </si>
  <si>
    <t>Sección IV. Informes, fuentes de información y registros</t>
  </si>
  <si>
    <t>Preguntas 4.1 y 4.2</t>
  </si>
  <si>
    <t>Sección V. Ejercicio de la función de defensoría pública</t>
  </si>
  <si>
    <t>Preguntas 5.1 a 5.19</t>
  </si>
  <si>
    <t>Sección VI. Ejercicio de la función de asesoría jurídica</t>
  </si>
  <si>
    <t>Preguntas 6.1 a 6.19</t>
  </si>
  <si>
    <t>Complemento. Tipo de posesión, ubicación geográfica, horario de atención y datos de contacto de las unidades de defensoría pública y/ o de asesoría jurídica</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</si>
  <si>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</si>
  <si>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</si>
  <si>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</si>
  <si>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</si>
  <si>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</si>
  <si>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</si>
  <si>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</si>
  <si>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</si>
  <si>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</si>
  <si>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</si>
  <si>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</si>
  <si>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</si>
  <si>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</si>
  <si>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</si>
  <si>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</si>
  <si>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</si>
  <si>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</si>
  <si>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</si>
  <si>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</si>
  <si>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</si>
  <si>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</si>
  <si>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</si>
  <si>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</si>
  <si>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</si>
  <si>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</si>
  <si>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</si>
  <si>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</si>
  <si>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</si>
  <si>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</si>
  <si>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</si>
  <si>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</si>
  <si>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</si>
  <si>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</si>
  <si>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</si>
  <si>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</si>
  <si>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</si>
  <si>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</si>
  <si>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</si>
  <si>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</si>
  <si>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</si>
  <si>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</si>
  <si>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</si>
  <si>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</si>
  <si>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</si>
  <si>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</si>
  <si>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</si>
  <si>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</si>
  <si>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</si>
  <si>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</si>
  <si>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</si>
  <si>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</si>
  <si>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</si>
  <si>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</si>
  <si>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</si>
  <si>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</si>
  <si>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</si>
  <si>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</si>
  <si>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</si>
  <si>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</si>
  <si>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</si>
  <si>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</si>
  <si>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</si>
  <si>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</si>
  <si>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</si>
  <si>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</si>
  <si>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</si>
  <si>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</si>
  <si>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</si>
  <si>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</si>
  <si>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</si>
  <si>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</si>
  <si>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</si>
  <si>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</si>
  <si>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</si>
  <si>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</si>
  <si>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</si>
  <si>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</si>
  <si>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</si>
  <si>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</si>
  <si>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</si>
  <si>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</si>
  <si>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</si>
  <si>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</si>
  <si>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</si>
  <si>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</si>
  <si>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</si>
  <si>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</si>
  <si>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</si>
  <si>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</si>
  <si>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</si>
  <si>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</si>
  <si>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</si>
  <si>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</si>
  <si>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</si>
  <si>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</si>
  <si>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</si>
  <si>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</si>
  <si>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</si>
  <si>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</si>
  <si>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</si>
  <si>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</si>
  <si>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</si>
  <si>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</si>
  <si>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</si>
  <si>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</si>
  <si>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</si>
  <si>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</si>
  <si>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</si>
  <si>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</si>
  <si>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</si>
  <si>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</si>
  <si>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</si>
  <si>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</si>
  <si>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</si>
  <si>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</si>
  <si>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</si>
  <si>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</si>
  <si>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</si>
  <si>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</si>
  <si>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</si>
  <si>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</si>
  <si>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</si>
  <si>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</si>
  <si>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</si>
  <si>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</si>
  <si>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</si>
  <si>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</si>
  <si>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</si>
  <si>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</si>
  <si>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</si>
  <si>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</si>
  <si>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</si>
  <si>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</si>
  <si>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</si>
  <si>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</si>
  <si>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</si>
  <si>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</si>
  <si>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</si>
  <si>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</si>
  <si>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</si>
  <si>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</si>
  <si>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</si>
  <si>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</si>
  <si>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</si>
  <si>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</si>
  <si>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</si>
  <si>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</si>
  <si>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</si>
  <si>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</si>
  <si>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</si>
  <si>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</si>
  <si>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</si>
  <si>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</si>
  <si>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</si>
  <si>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</si>
  <si>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</si>
  <si>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</si>
  <si>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</si>
  <si>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</si>
  <si>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</si>
  <si>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</si>
  <si>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</si>
  <si>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</si>
  <si>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</si>
  <si>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</si>
  <si>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</si>
  <si>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</si>
  <si>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</si>
  <si>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</si>
  <si>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</si>
  <si>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</si>
  <si>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</si>
  <si>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</si>
  <si>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</si>
  <si>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</si>
  <si>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</si>
  <si>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</si>
  <si>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</si>
  <si>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</si>
  <si>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</si>
  <si>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</si>
  <si>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</si>
  <si>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</si>
  <si>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</si>
  <si>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</si>
  <si>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</si>
  <si>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</si>
  <si>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</si>
  <si>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</si>
  <si>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</si>
  <si>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</si>
  <si>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</si>
  <si>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</si>
  <si>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</si>
  <si>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</si>
  <si>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</si>
  <si>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</si>
  <si>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</si>
  <si>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</si>
  <si>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</si>
  <si>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</si>
  <si>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</si>
  <si>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</si>
  <si>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</si>
  <si>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</si>
  <si>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</si>
  <si>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</si>
  <si>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</si>
  <si>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</si>
  <si>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</si>
  <si>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</si>
  <si>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</si>
  <si>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</si>
  <si>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</si>
  <si>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</si>
  <si>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</si>
  <si>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</si>
  <si>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</si>
  <si>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</si>
  <si>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</si>
  <si>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</si>
  <si>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</si>
  <si>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</si>
  <si>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</si>
  <si>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</si>
  <si>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</si>
  <si>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</si>
  <si>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</si>
  <si>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</si>
  <si>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</si>
  <si>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</si>
  <si>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</si>
  <si>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</si>
  <si>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</si>
  <si>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</si>
  <si>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</si>
  <si>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</si>
  <si>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</si>
  <si>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</si>
  <si>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</si>
  <si>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</si>
  <si>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</si>
  <si>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</si>
  <si>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</si>
  <si>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</si>
  <si>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</si>
  <si>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</si>
  <si>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</si>
  <si>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</si>
  <si>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</si>
  <si>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</si>
  <si>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</si>
  <si>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</si>
  <si>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</si>
  <si>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</si>
  <si>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</si>
  <si>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</si>
  <si>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</si>
  <si>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</si>
  <si>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</si>
  <si>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</si>
  <si>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</si>
  <si>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</si>
  <si>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</si>
  <si>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</si>
  <si>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</si>
  <si>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</si>
  <si>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</si>
  <si>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</si>
  <si>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</si>
  <si>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</si>
  <si>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</si>
  <si>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</si>
  <si>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</si>
  <si>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</si>
  <si>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</si>
  <si>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</si>
  <si>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</si>
  <si>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</si>
  <si>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</si>
  <si>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</si>
  <si>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</si>
  <si>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</si>
  <si>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</si>
  <si>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</si>
  <si>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</si>
  <si>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</si>
  <si>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</si>
  <si>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</si>
  <si>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</si>
  <si>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</si>
  <si>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</si>
  <si>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</si>
  <si>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</si>
  <si>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</si>
  <si>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</si>
  <si>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</si>
  <si>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</si>
  <si>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</si>
  <si>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</si>
  <si>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</si>
  <si>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</si>
  <si>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</si>
  <si>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</si>
  <si>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</si>
  <si>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</si>
  <si>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</si>
  <si>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</si>
  <si>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</si>
  <si>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</si>
  <si>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</si>
  <si>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</si>
  <si>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</si>
  <si>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</si>
  <si>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</si>
  <si>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</si>
  <si>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</si>
  <si>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</si>
  <si>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</si>
  <si>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</si>
  <si>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</si>
  <si>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</si>
  <si>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</si>
  <si>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</si>
  <si>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</si>
  <si>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</si>
  <si>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</si>
  <si>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</si>
  <si>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</si>
  <si>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</si>
  <si>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</si>
  <si>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</si>
  <si>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</si>
  <si>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</si>
  <si>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</si>
  <si>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</si>
  <si>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</si>
  <si>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</si>
  <si>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</si>
  <si>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</si>
  <si>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</si>
  <si>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</si>
  <si>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</si>
  <si>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</si>
  <si>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</si>
  <si>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</si>
  <si>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</si>
  <si>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</si>
  <si>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</si>
  <si>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</si>
  <si>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</si>
  <si>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</si>
  <si>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</si>
  <si>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</si>
  <si>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</si>
  <si>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</si>
  <si>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</si>
  <si>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</si>
  <si>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</si>
  <si>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</si>
  <si>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</si>
  <si>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</si>
  <si>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</si>
  <si>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</si>
  <si>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</si>
  <si>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</si>
  <si>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</si>
  <si>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</si>
  <si>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</si>
  <si>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</si>
  <si>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</si>
  <si>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</si>
  <si>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</si>
  <si>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</si>
  <si>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</si>
  <si>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</si>
  <si>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</si>
  <si>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</si>
  <si>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</si>
  <si>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</si>
  <si>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</si>
  <si>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</si>
  <si>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No identificado</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</si>
  <si>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</si>
  <si>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</si>
  <si>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</si>
  <si>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</si>
  <si>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</si>
  <si>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</si>
  <si>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</si>
  <si>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</si>
  <si>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</si>
  <si>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</si>
  <si>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</si>
  <si>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</si>
  <si>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</si>
  <si>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</si>
  <si>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</si>
  <si>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</si>
  <si>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</si>
  <si>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</si>
  <si>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</si>
  <si>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</si>
  <si>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</si>
  <si>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</si>
  <si>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</si>
  <si>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</si>
  <si>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</si>
  <si>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</si>
  <si>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</si>
  <si>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</si>
  <si>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CONFIDENCIALIDAD</t>
  </si>
  <si>
    <t>OBLIGATORIEDAD</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</si>
  <si>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</si>
  <si>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</si>
  <si>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</si>
  <si>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</si>
  <si>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</si>
  <si>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</si>
  <si>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</si>
  <si>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</si>
  <si>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</si>
  <si>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</si>
  <si>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</si>
  <si>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</si>
  <si>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</si>
  <si>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</si>
  <si>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</si>
  <si>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</si>
  <si>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</si>
  <si>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</si>
  <si>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</si>
  <si>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</si>
  <si>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</si>
  <si>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</si>
  <si>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</si>
  <si>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</si>
  <si>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</si>
  <si>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</si>
  <si>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</si>
  <si>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</si>
  <si>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</si>
  <si>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</si>
  <si>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</si>
  <si>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</si>
  <si>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</si>
  <si>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</si>
  <si>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</si>
  <si>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</si>
  <si>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</si>
  <si>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</si>
  <si>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</si>
  <si>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</si>
  <si>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</si>
  <si>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</si>
  <si>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</si>
  <si>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</si>
  <si>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</si>
  <si>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</si>
  <si>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</si>
  <si>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</si>
  <si>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</si>
  <si>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</si>
  <si>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</si>
  <si>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</si>
  <si>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</si>
  <si>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</si>
  <si>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</si>
  <si>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</si>
  <si>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</si>
  <si>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</si>
  <si>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</si>
  <si>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</si>
  <si>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</si>
  <si>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</si>
  <si>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</si>
  <si>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</si>
  <si>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</si>
  <si>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</si>
  <si>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</si>
  <si>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</si>
  <si>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</si>
  <si>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</si>
  <si>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</si>
  <si>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</si>
  <si>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</si>
  <si>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</si>
  <si>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</si>
  <si>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</si>
  <si>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</si>
  <si>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</si>
  <si>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</si>
  <si>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</si>
  <si>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</si>
  <si>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</si>
  <si>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</si>
  <si>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</si>
  <si>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</si>
  <si>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</si>
  <si>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</si>
  <si>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</si>
  <si>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</si>
  <si>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</si>
  <si>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</si>
  <si>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</si>
  <si>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</si>
  <si>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</si>
  <si>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</si>
  <si>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</si>
  <si>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</si>
  <si>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</si>
  <si>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</si>
  <si>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</si>
  <si>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</si>
  <si>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</si>
  <si>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</si>
  <si>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</si>
  <si>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</si>
  <si>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</si>
  <si>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</si>
  <si>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</si>
  <si>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</si>
  <si>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</si>
  <si>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</si>
  <si>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</si>
  <si>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</si>
  <si>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</si>
  <si>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</si>
  <si>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</si>
  <si>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</si>
  <si>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</si>
  <si>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</si>
  <si>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</si>
  <si>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</si>
  <si>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</si>
  <si>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</si>
  <si>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</si>
  <si>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</si>
  <si>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</si>
  <si>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</si>
  <si>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</si>
  <si>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</si>
  <si>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</si>
  <si>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</si>
  <si>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</si>
  <si>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</si>
  <si>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</si>
  <si>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</si>
  <si>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</si>
  <si>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</si>
  <si>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</si>
  <si>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</si>
  <si>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</si>
  <si>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</si>
  <si>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</si>
  <si>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</si>
  <si>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</si>
  <si>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</si>
  <si>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</si>
  <si>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</si>
  <si>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</si>
  <si>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</si>
  <si>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</si>
  <si>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</si>
  <si>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</si>
  <si>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</si>
  <si>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</si>
  <si>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</si>
  <si>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</si>
  <si>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</si>
  <si>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</si>
  <si>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</si>
  <si>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</si>
  <si>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</si>
  <si>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</si>
  <si>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</si>
  <si>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</si>
  <si>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</si>
  <si>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</si>
  <si>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</si>
  <si>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</si>
  <si>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</si>
  <si>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</si>
  <si>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</si>
  <si>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</si>
  <si>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</si>
  <si>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</si>
  <si>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</si>
  <si>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</si>
  <si>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</si>
  <si>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</si>
  <si>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</si>
  <si>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</si>
  <si>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</si>
  <si>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</si>
  <si>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</si>
  <si>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DERECHOS DE LOS INFORMANTES DEL SISTEMA</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</si>
  <si>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</si>
  <si>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</si>
  <si>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</si>
  <si>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</si>
  <si>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</si>
  <si>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</si>
  <si>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</si>
  <si>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</si>
  <si>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</si>
  <si>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</si>
  <si>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</si>
  <si>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</si>
  <si>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</si>
  <si>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</si>
  <si>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</si>
  <si>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</si>
  <si>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</si>
  <si>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</si>
  <si>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</si>
  <si>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</si>
  <si>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</si>
  <si>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</si>
  <si>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</si>
  <si>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</si>
  <si>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</si>
  <si>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</si>
  <si>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</si>
  <si>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</si>
  <si>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</si>
  <si>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</si>
  <si>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</si>
  <si>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</si>
  <si>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</si>
  <si>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</si>
  <si>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</si>
  <si>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</si>
  <si>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</si>
  <si>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</si>
  <si>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</si>
  <si>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</si>
  <si>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</si>
  <si>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</si>
  <si>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</si>
  <si>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</si>
  <si>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</si>
  <si>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</si>
  <si>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</si>
  <si>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</si>
  <si>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</si>
  <si>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</si>
  <si>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</si>
  <si>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</si>
  <si>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</si>
  <si>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</si>
  <si>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</si>
  <si>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</si>
  <si>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</si>
  <si>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</si>
  <si>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</si>
  <si>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</si>
  <si>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</si>
  <si>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</si>
  <si>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</si>
  <si>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</si>
  <si>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</si>
  <si>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</si>
  <si>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</si>
  <si>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</si>
  <si>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</si>
  <si>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</si>
  <si>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</si>
  <si>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</si>
  <si>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</si>
  <si>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</si>
  <si>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</si>
  <si>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</si>
  <si>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</si>
  <si>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</si>
  <si>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</si>
  <si>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</si>
  <si>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</si>
  <si>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</si>
  <si>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</si>
  <si>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</si>
  <si>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</si>
  <si>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</si>
  <si>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</si>
  <si>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</si>
  <si>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</si>
  <si>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</si>
  <si>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</si>
  <si>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</si>
  <si>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</si>
  <si>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</si>
  <si>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</si>
  <si>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</si>
  <si>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</si>
  <si>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</si>
  <si>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</si>
  <si>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</si>
  <si>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</si>
  <si>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</si>
  <si>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</si>
  <si>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</si>
  <si>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</si>
  <si>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</si>
  <si>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</si>
  <si>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</si>
  <si>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</si>
  <si>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</si>
  <si>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</si>
  <si>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</si>
  <si>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</si>
  <si>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</si>
  <si>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</si>
  <si>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</si>
  <si>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</si>
  <si>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</si>
  <si>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</si>
  <si>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</si>
  <si>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</si>
  <si>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</si>
  <si>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</si>
  <si>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</si>
  <si>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</si>
  <si>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</si>
  <si>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</si>
  <si>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</si>
  <si>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</si>
  <si>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</si>
  <si>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</si>
  <si>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</si>
  <si>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</si>
  <si>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</si>
  <si>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</si>
  <si>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</si>
  <si>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</si>
  <si>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</si>
  <si>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</si>
  <si>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</si>
  <si>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</si>
  <si>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</si>
  <si>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</si>
  <si>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</si>
  <si>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</si>
  <si>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</si>
  <si>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</si>
  <si>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</si>
  <si>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</si>
  <si>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</si>
  <si>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</si>
  <si>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</si>
  <si>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</si>
  <si>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</si>
  <si>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</si>
  <si>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</si>
  <si>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</si>
  <si>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</si>
  <si>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</si>
  <si>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</si>
  <si>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</si>
  <si>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</si>
  <si>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</si>
  <si>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</si>
  <si>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</si>
  <si>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</si>
  <si>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</si>
  <si>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</si>
  <si>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</si>
  <si>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</si>
  <si>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</si>
  <si>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</si>
  <si>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</si>
  <si>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</si>
  <si>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</si>
  <si>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</si>
  <si>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</si>
  <si>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</si>
  <si>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</si>
  <si>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</si>
  <si>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</si>
  <si>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</si>
  <si>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</si>
  <si>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</si>
  <si>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</si>
  <si>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</si>
  <si>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</si>
  <si>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</si>
  <si>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</si>
  <si>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</si>
  <si>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</si>
  <si>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</si>
  <si>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</si>
  <si>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</si>
  <si>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</si>
  <si>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</si>
  <si>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</si>
  <si>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</si>
  <si>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</si>
  <si>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</si>
  <si>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</si>
  <si>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</si>
  <si>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</si>
  <si>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</si>
  <si>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</si>
  <si>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</si>
  <si>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</si>
  <si>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</si>
  <si>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</si>
  <si>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</si>
  <si>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</si>
  <si>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</si>
  <si>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</si>
  <si>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</si>
  <si>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</si>
  <si>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</si>
  <si>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</si>
  <si>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</si>
  <si>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</si>
  <si>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</si>
  <si>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</si>
  <si>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</si>
  <si>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</si>
  <si>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</si>
  <si>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</si>
  <si>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</si>
  <si>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</si>
  <si>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</si>
  <si>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</si>
  <si>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</si>
  <si>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</si>
  <si>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</si>
  <si>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</si>
  <si>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</si>
  <si>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</si>
  <si>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</si>
  <si>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</si>
  <si>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</si>
  <si>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</si>
  <si>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</si>
  <si>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</si>
  <si>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</si>
  <si>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</si>
  <si>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</si>
  <si>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</si>
  <si>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</si>
  <si>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</si>
  <si>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</si>
  <si>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</si>
  <si>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</si>
  <si>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</si>
  <si>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</si>
  <si>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</si>
  <si>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</si>
  <si>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</si>
  <si>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</si>
  <si>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</si>
  <si>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</si>
  <si>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</si>
  <si>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</si>
  <si>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</si>
  <si>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</si>
  <si>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</si>
  <si>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</si>
  <si>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</si>
  <si>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</si>
  <si>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</si>
  <si>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</si>
  <si>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</si>
  <si>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</si>
  <si>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</si>
  <si>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</si>
  <si>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</si>
  <si>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</si>
  <si>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</si>
  <si>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</si>
  <si>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</si>
  <si>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</si>
  <si>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</si>
  <si>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</si>
  <si>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</si>
  <si>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</si>
  <si>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</si>
  <si>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</si>
  <si>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</si>
  <si>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</si>
  <si>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</si>
  <si>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</si>
  <si>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</si>
  <si>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</si>
  <si>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</si>
  <si>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</si>
  <si>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</si>
  <si>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</si>
  <si>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</si>
  <si>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</si>
  <si>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</si>
  <si>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</si>
  <si>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</si>
  <si>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</si>
  <si>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</si>
  <si>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</si>
  <si>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</si>
  <si>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</si>
  <si>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</si>
  <si>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</si>
  <si>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</si>
  <si>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</si>
  <si>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</si>
  <si>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</si>
  <si>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</si>
  <si>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</si>
  <si>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</si>
  <si>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</si>
  <si>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</si>
  <si>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</si>
  <si>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</si>
  <si>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</si>
  <si>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</si>
  <si>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</si>
  <si>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</si>
  <si>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</si>
  <si>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</si>
  <si>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</si>
  <si>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</si>
  <si>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</si>
  <si>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</si>
  <si>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</si>
  <si>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</si>
  <si>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</si>
  <si>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</si>
  <si>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</si>
  <si>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</si>
  <si>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</si>
  <si>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</si>
  <si>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</si>
  <si>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</si>
  <si>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</si>
  <si>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</si>
  <si>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</si>
  <si>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</si>
  <si>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</si>
  <si>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</si>
  <si>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</si>
  <si>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</si>
  <si>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</si>
  <si>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</si>
  <si>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</si>
  <si>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</si>
  <si>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</si>
  <si>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</si>
  <si>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</si>
  <si>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</si>
  <si>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</si>
  <si>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</si>
  <si>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</si>
  <si>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</si>
  <si>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</si>
  <si>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</si>
  <si>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</si>
  <si>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</si>
  <si>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</si>
  <si>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</si>
  <si>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</si>
  <si>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</si>
  <si>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</si>
  <si>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</si>
  <si>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</si>
  <si>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</si>
  <si>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</si>
  <si>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</si>
  <si>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</si>
  <si>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</si>
  <si>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</si>
  <si>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</si>
  <si>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</si>
  <si>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</si>
  <si>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</si>
  <si>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</si>
  <si>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</si>
  <si>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</si>
  <si>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</si>
  <si>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</si>
  <si>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</si>
  <si>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</si>
  <si>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</si>
  <si>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</si>
  <si>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</si>
  <si>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</si>
  <si>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</si>
  <si>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</si>
  <si>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</si>
  <si>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</si>
  <si>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</si>
  <si>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</si>
  <si>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</si>
  <si>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</si>
  <si>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</si>
  <si>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</si>
  <si>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</si>
  <si>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</si>
  <si>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</si>
  <si>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</si>
  <si>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</si>
  <si>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</si>
  <si>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</si>
  <si>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</si>
  <si>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</si>
  <si>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</si>
  <si>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</si>
  <si>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</si>
  <si>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</si>
  <si>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</si>
  <si>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</si>
  <si>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</si>
  <si>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</si>
  <si>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</si>
  <si>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</si>
  <si>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</si>
  <si>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</si>
  <si>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</si>
  <si>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</si>
  <si>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</si>
  <si>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</si>
  <si>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</si>
  <si>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</si>
  <si>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</si>
  <si>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</si>
  <si>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</si>
  <si>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</si>
  <si>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</si>
  <si>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</si>
  <si>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</si>
  <si>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</si>
  <si>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Los subsistemas son los siguientes:</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</si>
  <si>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</si>
  <si>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</si>
  <si>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</si>
  <si>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</si>
  <si>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</si>
  <si>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</si>
  <si>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</si>
  <si>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</si>
  <si>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</si>
  <si>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</si>
  <si>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</si>
  <si>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</si>
  <si>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</si>
  <si>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</si>
  <si>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</si>
  <si>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</si>
  <si>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</si>
  <si>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</si>
  <si>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</si>
  <si>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</si>
  <si>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</si>
  <si>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</si>
  <si>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</si>
  <si>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</si>
  <si>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</si>
  <si>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</si>
  <si>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</si>
  <si>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</si>
  <si>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</si>
  <si>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</si>
  <si>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</si>
  <si>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</si>
  <si>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</si>
  <si>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</si>
  <si>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</si>
  <si>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</si>
  <si>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</si>
  <si>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</si>
  <si>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</si>
  <si>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</si>
  <si>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</si>
  <si>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</si>
  <si>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</si>
  <si>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</si>
  <si>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</si>
  <si>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</si>
  <si>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</si>
  <si>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</si>
  <si>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</si>
  <si>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</si>
  <si>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</si>
  <si>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</si>
  <si>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</si>
  <si>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</si>
  <si>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</si>
  <si>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</si>
  <si>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</si>
  <si>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</si>
  <si>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</si>
  <si>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</si>
  <si>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</si>
  <si>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</si>
  <si>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</si>
  <si>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</si>
  <si>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</si>
  <si>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</si>
  <si>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</si>
  <si>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</si>
  <si>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</si>
  <si>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</si>
  <si>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</si>
  <si>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</si>
  <si>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</si>
  <si>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</si>
  <si>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</si>
  <si>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</si>
  <si>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</si>
  <si>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</si>
  <si>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</si>
  <si>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</si>
  <si>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</si>
  <si>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</si>
  <si>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</si>
  <si>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</si>
  <si>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</si>
  <si>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</si>
  <si>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</si>
  <si>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</si>
  <si>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</si>
  <si>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</si>
  <si>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</si>
  <si>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</si>
  <si>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</si>
  <si>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</si>
  <si>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</si>
  <si>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</si>
  <si>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</si>
  <si>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</si>
  <si>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</si>
  <si>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</si>
  <si>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</si>
  <si>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</si>
  <si>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</si>
  <si>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</si>
  <si>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</si>
  <si>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</si>
  <si>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</si>
  <si>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</si>
  <si>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</si>
  <si>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</si>
  <si>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</si>
  <si>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</si>
  <si>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</si>
  <si>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</si>
  <si>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</si>
  <si>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</si>
  <si>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</si>
  <si>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</si>
  <si>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</si>
  <si>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</si>
  <si>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</si>
  <si>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</si>
  <si>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</si>
  <si>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</si>
  <si>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</si>
  <si>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</si>
  <si>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</si>
  <si>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</si>
  <si>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</si>
  <si>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</si>
  <si>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</si>
  <si>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</si>
  <si>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</si>
  <si>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</si>
  <si>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</si>
  <si>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</si>
  <si>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</si>
  <si>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</si>
  <si>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</si>
  <si>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</si>
  <si>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</si>
  <si>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</si>
  <si>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</si>
  <si>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</si>
  <si>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</si>
  <si>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</si>
  <si>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</si>
  <si>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</si>
  <si>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</si>
  <si>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</si>
  <si>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</si>
  <si>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</si>
  <si>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</si>
  <si>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</si>
  <si>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</si>
  <si>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</si>
  <si>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</si>
  <si>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</si>
  <si>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</si>
  <si>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</si>
  <si>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</si>
  <si>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</si>
  <si>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</si>
  <si>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</si>
  <si>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</si>
  <si>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</si>
  <si>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</si>
  <si>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</si>
  <si>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</si>
  <si>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</si>
  <si>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</si>
  <si>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</si>
  <si>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</si>
  <si>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</si>
  <si>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</si>
  <si>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</si>
  <si>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</si>
  <si>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</si>
  <si>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</si>
  <si>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</si>
  <si>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</si>
  <si>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</si>
  <si>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</si>
  <si>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</si>
  <si>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</si>
  <si>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</si>
  <si>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</si>
  <si>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</si>
  <si>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</si>
  <si>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</si>
  <si>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</si>
  <si>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</si>
  <si>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</si>
  <si>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</si>
  <si>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</si>
  <si>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</si>
  <si>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</si>
  <si>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</si>
  <si>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</si>
  <si>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</si>
  <si>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</si>
  <si>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</si>
  <si>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</si>
  <si>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</si>
  <si>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</si>
  <si>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</si>
  <si>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</si>
  <si>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</si>
  <si>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</si>
  <si>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</si>
  <si>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</si>
  <si>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</si>
  <si>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</si>
  <si>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</si>
  <si>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</si>
  <si>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</si>
  <si>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</si>
  <si>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</si>
  <si>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</si>
  <si>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</si>
  <si>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</si>
  <si>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</si>
  <si>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</si>
  <si>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</si>
  <si>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</si>
  <si>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</si>
  <si>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</si>
  <si>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</si>
  <si>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</si>
  <si>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</si>
  <si>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</si>
  <si>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</si>
  <si>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</si>
  <si>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</si>
  <si>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</si>
  <si>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</si>
  <si>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</si>
  <si>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</si>
  <si>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</si>
  <si>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</si>
  <si>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</si>
  <si>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</si>
  <si>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</si>
  <si>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</si>
  <si>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</si>
  <si>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</si>
  <si>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</si>
  <si>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</si>
  <si>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</si>
  <si>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</si>
  <si>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</si>
  <si>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</si>
  <si>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</si>
  <si>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</si>
  <si>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</si>
  <si>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</si>
  <si>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</si>
  <si>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</si>
  <si>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</si>
  <si>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</si>
  <si>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</si>
  <si>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</si>
  <si>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</si>
  <si>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</si>
  <si>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</si>
  <si>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</si>
  <si>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</si>
  <si>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</si>
  <si>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</si>
  <si>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</si>
  <si>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</si>
  <si>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</si>
  <si>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</si>
  <si>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</si>
  <si>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</si>
  <si>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</si>
  <si>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</si>
  <si>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</si>
  <si>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</si>
  <si>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</si>
  <si>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</si>
  <si>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</si>
  <si>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</si>
  <si>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</si>
  <si>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</si>
  <si>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</si>
  <si>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</si>
  <si>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</si>
  <si>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</si>
  <si>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</si>
  <si>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</si>
  <si>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</si>
  <si>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</si>
  <si>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</si>
  <si>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</si>
  <si>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</si>
  <si>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</si>
  <si>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</si>
  <si>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</si>
  <si>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</si>
  <si>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</si>
  <si>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</si>
  <si>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</si>
  <si>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</si>
  <si>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</si>
  <si>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</si>
  <si>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</si>
  <si>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</si>
  <si>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</si>
  <si>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</si>
  <si>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</si>
  <si>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</si>
  <si>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</si>
  <si>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</si>
  <si>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</si>
  <si>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</si>
  <si>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</si>
  <si>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</si>
  <si>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</si>
  <si>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</si>
  <si>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</si>
  <si>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</si>
  <si>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</si>
  <si>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</si>
  <si>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</si>
  <si>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</si>
  <si>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</si>
  <si>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</si>
  <si>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</si>
  <si>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</si>
  <si>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</si>
  <si>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</si>
  <si>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</si>
  <si>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</si>
  <si>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</si>
  <si>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</si>
  <si>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</si>
  <si>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</si>
  <si>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</si>
  <si>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</si>
  <si>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</si>
  <si>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</si>
  <si>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</si>
  <si>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</si>
  <si>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</si>
  <si>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</si>
  <si>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</si>
  <si>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</si>
  <si>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</si>
  <si>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</si>
  <si>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</si>
  <si>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</si>
  <si>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</si>
  <si>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</si>
  <si>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</si>
  <si>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</si>
  <si>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</si>
  <si>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</si>
  <si>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</si>
  <si>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</si>
  <si>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</si>
  <si>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</si>
  <si>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</si>
  <si>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</si>
  <si>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</si>
  <si>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</si>
  <si>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</si>
  <si>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</si>
  <si>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</si>
  <si>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</si>
  <si>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</si>
  <si>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</si>
  <si>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</si>
  <si>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</si>
  <si>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</si>
  <si>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</si>
  <si>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</si>
  <si>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</si>
  <si>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</si>
  <si>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</si>
  <si>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</si>
  <si>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</si>
  <si>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</si>
  <si>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</si>
  <si>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</si>
  <si>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</si>
  <si>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</si>
  <si>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</si>
  <si>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</si>
  <si>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</si>
  <si>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</si>
  <si>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</si>
  <si>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</si>
  <si>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</si>
  <si>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</si>
  <si>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</si>
  <si>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</si>
  <si>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</si>
  <si>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</si>
  <si>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</si>
  <si>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</si>
  <si>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</si>
  <si>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</si>
  <si>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</si>
  <si>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</si>
  <si>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</si>
  <si>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</si>
  <si>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</si>
  <si>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</si>
  <si>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</si>
  <si>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</si>
  <si>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</si>
  <si>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</si>
  <si>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</si>
  <si>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</si>
  <si>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</si>
  <si>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</si>
  <si>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</si>
  <si>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</si>
  <si>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</si>
  <si>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</si>
  <si>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</si>
  <si>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</si>
  <si>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</si>
  <si>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</si>
  <si>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</si>
  <si>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</si>
  <si>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</si>
  <si>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</si>
  <si>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</si>
  <si>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</si>
  <si>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</si>
  <si>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</si>
  <si>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</si>
  <si>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</si>
  <si>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</si>
  <si>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</si>
  <si>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</si>
  <si>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</si>
  <si>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</si>
  <si>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</si>
  <si>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</si>
  <si>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</si>
  <si>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</si>
  <si>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</si>
  <si>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</si>
  <si>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</si>
  <si>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</si>
  <si>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</si>
  <si>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</si>
  <si>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</si>
  <si>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</si>
  <si>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</si>
  <si>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</si>
  <si>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</si>
  <si>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</si>
  <si>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</si>
  <si>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</si>
  <si>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</si>
  <si>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</si>
  <si>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</si>
  <si>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</si>
  <si>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</si>
  <si>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</si>
  <si>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</si>
  <si>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</si>
  <si>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</si>
  <si>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</si>
  <si>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</si>
  <si>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</si>
  <si>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</si>
  <si>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</si>
  <si>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</si>
  <si>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</si>
  <si>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</si>
  <si>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</si>
  <si>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</si>
  <si>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</si>
  <si>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</si>
  <si>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</si>
  <si>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</si>
  <si>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</si>
  <si>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</si>
  <si>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</si>
  <si>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</si>
  <si>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</si>
  <si>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</si>
  <si>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</si>
  <si>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</si>
  <si>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</si>
  <si>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</si>
  <si>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</si>
  <si>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</si>
  <si>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</si>
  <si>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</si>
  <si>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</si>
  <si>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</si>
  <si>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</si>
  <si>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</si>
  <si>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</si>
  <si>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</si>
  <si>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</si>
  <si>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</si>
  <si>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</si>
  <si>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</si>
  <si>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</si>
  <si>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</si>
  <si>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</si>
  <si>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</si>
  <si>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</si>
  <si>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</si>
  <si>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</si>
  <si>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</si>
  <si>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</si>
  <si>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</si>
  <si>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</si>
  <si>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</si>
  <si>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</si>
  <si>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</si>
  <si>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</si>
  <si>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</si>
  <si>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</si>
  <si>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</si>
  <si>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</si>
  <si>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</si>
  <si>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</si>
  <si>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</si>
  <si>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</si>
  <si>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</si>
  <si>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</si>
  <si>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</si>
  <si>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</si>
  <si>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</si>
  <si>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</si>
  <si>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</si>
  <si>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</si>
  <si>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</si>
  <si>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</si>
  <si>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</si>
  <si>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</si>
  <si>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</si>
  <si>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</si>
  <si>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</si>
  <si>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</si>
  <si>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</si>
  <si>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</si>
  <si>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</si>
  <si>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</si>
  <si>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</si>
  <si>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</si>
  <si>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</si>
  <si>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</si>
  <si>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</si>
  <si>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</si>
  <si>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</si>
  <si>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</si>
  <si>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</si>
  <si>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</si>
  <si>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</si>
  <si>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</si>
  <si>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</si>
  <si>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</si>
  <si>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</si>
  <si>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</si>
  <si>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</si>
  <si>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</si>
  <si>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</si>
  <si>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</si>
  <si>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</si>
  <si>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</si>
  <si>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</si>
  <si>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</si>
  <si>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</si>
  <si>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</si>
  <si>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</si>
  <si>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</si>
  <si>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</si>
  <si>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</si>
  <si>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</si>
  <si>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</si>
  <si>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</si>
  <si>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</si>
  <si>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</si>
  <si>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</si>
  <si>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</si>
  <si>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</si>
  <si>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</si>
  <si>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</si>
  <si>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</si>
  <si>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</si>
  <si>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</si>
  <si>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</si>
  <si>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</si>
  <si>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</si>
  <si>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</si>
  <si>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</si>
  <si>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</si>
  <si>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</si>
  <si>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</si>
  <si>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</si>
  <si>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</si>
  <si>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</si>
  <si>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</si>
  <si>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</si>
  <si>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</si>
  <si>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</si>
  <si>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</si>
  <si>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</si>
  <si>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</si>
  <si>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</si>
  <si>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</si>
  <si>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</si>
  <si>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</si>
  <si>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</si>
  <si>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</si>
  <si>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</si>
  <si>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</si>
  <si>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</si>
  <si>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</si>
  <si>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</si>
  <si>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</si>
  <si>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</si>
  <si>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</si>
  <si>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</si>
  <si>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</si>
  <si>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</si>
  <si>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</si>
  <si>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</si>
  <si>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</si>
  <si>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</si>
  <si>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</si>
  <si>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</si>
  <si>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</si>
  <si>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</si>
  <si>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</si>
  <si>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</si>
  <si>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</si>
  <si>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</si>
  <si>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</si>
  <si>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</si>
  <si>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</si>
  <si>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</si>
  <si>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</si>
  <si>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</si>
  <si>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</si>
  <si>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</si>
  <si>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</si>
  <si>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</si>
  <si>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</si>
  <si>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</si>
  <si>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</si>
  <si>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</si>
  <si>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</si>
  <si>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</si>
  <si>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</si>
  <si>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</si>
  <si>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</si>
  <si>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</si>
  <si>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</si>
  <si>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</si>
  <si>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</si>
  <si>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</si>
  <si>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</si>
  <si>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</si>
  <si>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</si>
  <si>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</si>
  <si>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</si>
  <si>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</si>
  <si>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</si>
  <si>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</si>
  <si>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</si>
  <si>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</si>
  <si>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</si>
  <si>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</si>
  <si>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</si>
  <si>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Censo Nacional de Gobiernos Estatales;
Censo Nacional de Seguridad Pública Estatal; y
Censo Nacional de Sistemas Penitenciarios Estatales.</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</si>
  <si>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</si>
  <si>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</si>
  <si>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</si>
  <si>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</si>
  <si>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</si>
  <si>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</si>
  <si>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</si>
  <si>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</si>
  <si>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</si>
  <si>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</si>
  <si>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</si>
  <si>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</si>
  <si>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</si>
  <si>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</si>
  <si>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</si>
  <si>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</si>
  <si>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</si>
  <si>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</si>
  <si>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</si>
  <si>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</si>
  <si>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</si>
  <si>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</si>
  <si>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</si>
  <si>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</si>
  <si>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</si>
  <si>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</si>
  <si>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</si>
  <si>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</si>
  <si>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</si>
  <si>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</si>
  <si>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</si>
  <si>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</si>
  <si>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</si>
  <si>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</si>
  <si>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</si>
  <si>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</si>
  <si>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</si>
  <si>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</si>
  <si>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</si>
  <si>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</si>
  <si>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</si>
  <si>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</si>
  <si>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</si>
  <si>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</si>
  <si>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</si>
  <si>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</si>
  <si>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</si>
  <si>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</si>
  <si>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</si>
  <si>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</si>
  <si>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</si>
  <si>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</si>
  <si>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</si>
  <si>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</si>
  <si>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</si>
  <si>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</si>
  <si>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</si>
  <si>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</si>
  <si>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</si>
  <si>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</si>
  <si>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</si>
  <si>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</si>
  <si>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</si>
  <si>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</si>
  <si>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</si>
  <si>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</si>
  <si>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</si>
  <si>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</si>
  <si>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</si>
  <si>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</si>
  <si>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</si>
  <si>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</si>
  <si>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</si>
  <si>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</si>
  <si>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</si>
  <si>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</si>
  <si>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</si>
  <si>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</si>
  <si>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</si>
  <si>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</si>
  <si>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</si>
  <si>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</si>
  <si>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</si>
  <si>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</si>
  <si>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</si>
  <si>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</si>
  <si>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</si>
  <si>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</si>
  <si>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</si>
  <si>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</si>
  <si>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</si>
  <si>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</si>
  <si>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</si>
  <si>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</si>
  <si>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</si>
  <si>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</si>
  <si>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</si>
  <si>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</si>
  <si>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</si>
  <si>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</si>
  <si>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</si>
  <si>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</si>
  <si>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</si>
  <si>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</si>
  <si>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</si>
  <si>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</si>
  <si>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</si>
  <si>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</si>
  <si>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</si>
  <si>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</si>
  <si>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</si>
  <si>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</si>
  <si>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</si>
  <si>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</si>
  <si>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</si>
  <si>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</si>
  <si>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</si>
  <si>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</si>
  <si>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</si>
  <si>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</si>
  <si>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</si>
  <si>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</si>
  <si>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</si>
  <si>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</si>
  <si>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</si>
  <si>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</si>
  <si>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</si>
  <si>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</si>
  <si>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</si>
  <si>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</si>
  <si>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</si>
  <si>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</si>
  <si>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</si>
  <si>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</si>
  <si>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</si>
  <si>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</si>
  <si>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</si>
  <si>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</si>
  <si>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</si>
  <si>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</si>
  <si>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</si>
  <si>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</si>
  <si>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</si>
  <si>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</si>
  <si>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</si>
  <si>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</si>
  <si>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</si>
  <si>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</si>
  <si>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</si>
  <si>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</si>
  <si>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</si>
  <si>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</si>
  <si>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</si>
  <si>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</si>
  <si>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</si>
  <si>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</si>
  <si>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</si>
  <si>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</si>
  <si>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</si>
  <si>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</si>
  <si>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</si>
  <si>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</si>
  <si>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</si>
  <si>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</si>
  <si>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</si>
  <si>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</si>
  <si>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</si>
  <si>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</si>
  <si>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</si>
  <si>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</si>
  <si>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</si>
  <si>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</si>
  <si>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</si>
  <si>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</si>
  <si>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</si>
  <si>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</si>
  <si>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</si>
  <si>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</si>
  <si>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</si>
  <si>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</si>
  <si>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</si>
  <si>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</si>
  <si>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</si>
  <si>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</si>
  <si>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</si>
  <si>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</si>
  <si>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</si>
  <si>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</si>
  <si>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</si>
  <si>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</si>
  <si>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</si>
  <si>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</si>
  <si>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</si>
  <si>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</si>
  <si>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</si>
  <si>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</si>
  <si>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</si>
  <si>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</si>
  <si>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</si>
  <si>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</si>
  <si>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</si>
  <si>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</si>
  <si>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</si>
  <si>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</si>
  <si>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</si>
  <si>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</si>
  <si>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</si>
  <si>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</si>
  <si>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</si>
  <si>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</si>
  <si>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</si>
  <si>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</si>
  <si>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</si>
  <si>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</si>
  <si>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</si>
  <si>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</si>
  <si>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</si>
  <si>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</si>
  <si>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</si>
  <si>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</si>
  <si>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</si>
  <si>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</si>
  <si>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</si>
  <si>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</si>
  <si>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</si>
  <si>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</si>
  <si>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</si>
  <si>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</si>
  <si>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</si>
  <si>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</si>
  <si>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</si>
  <si>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</si>
  <si>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</si>
  <si>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</si>
  <si>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</si>
  <si>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</si>
  <si>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</si>
  <si>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</si>
  <si>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</si>
  <si>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</si>
  <si>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</si>
  <si>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</si>
  <si>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</si>
  <si>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</si>
  <si>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</si>
  <si>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</si>
  <si>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</si>
  <si>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</si>
  <si>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</si>
  <si>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</si>
  <si>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</si>
  <si>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</si>
  <si>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</si>
  <si>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</si>
  <si>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</si>
  <si>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</si>
  <si>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</si>
  <si>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</si>
  <si>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</si>
  <si>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</si>
  <si>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</si>
  <si>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</si>
  <si>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</si>
  <si>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</si>
  <si>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</si>
  <si>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</si>
  <si>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</si>
  <si>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</si>
  <si>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</si>
  <si>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</si>
  <si>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</si>
  <si>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</si>
  <si>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</si>
  <si>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</si>
  <si>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</si>
  <si>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</si>
  <si>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</si>
  <si>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</si>
  <si>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</si>
  <si>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</si>
  <si>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</si>
  <si>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</si>
  <si>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</si>
  <si>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</si>
  <si>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</si>
  <si>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</si>
  <si>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</si>
  <si>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</si>
  <si>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</si>
  <si>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</si>
  <si>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</si>
  <si>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</si>
  <si>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</si>
  <si>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</si>
  <si>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</si>
  <si>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</si>
  <si>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</si>
  <si>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</si>
  <si>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</si>
  <si>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</si>
  <si>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</si>
  <si>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</si>
  <si>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</si>
  <si>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</si>
  <si>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</si>
  <si>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</si>
  <si>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</si>
  <si>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</si>
  <si>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</si>
  <si>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</si>
  <si>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</si>
  <si>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</si>
  <si>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</si>
  <si>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</si>
  <si>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</si>
  <si>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</si>
  <si>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</si>
  <si>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</si>
  <si>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</si>
  <si>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</si>
  <si>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</si>
  <si>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</si>
  <si>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</si>
  <si>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</si>
  <si>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</si>
  <si>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</si>
  <si>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</si>
  <si>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</si>
  <si>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</si>
  <si>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</si>
  <si>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</si>
  <si>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</si>
  <si>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</si>
  <si>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</si>
  <si>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</si>
  <si>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</si>
  <si>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</si>
  <si>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</si>
  <si>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</si>
  <si>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</si>
  <si>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</si>
  <si>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</si>
  <si>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</si>
  <si>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</si>
  <si>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</si>
  <si>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</si>
  <si>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</si>
  <si>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</si>
  <si>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</si>
  <si>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</si>
  <si>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</si>
  <si>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</si>
  <si>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</si>
  <si>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</si>
  <si>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</si>
  <si>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</si>
  <si>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</si>
  <si>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</si>
  <si>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</si>
  <si>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</si>
  <si>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</si>
  <si>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</si>
  <si>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</si>
  <si>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</si>
  <si>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</si>
  <si>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</si>
  <si>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</si>
  <si>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</si>
  <si>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</si>
  <si>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</si>
  <si>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</si>
  <si>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</si>
  <si>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</si>
  <si>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</si>
  <si>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</si>
  <si>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</si>
  <si>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</si>
  <si>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</si>
  <si>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</si>
  <si>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</si>
  <si>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</si>
  <si>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</si>
  <si>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</si>
  <si>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</si>
  <si>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</si>
  <si>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</si>
  <si>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</si>
  <si>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</si>
  <si>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</si>
  <si>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</si>
  <si>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</si>
  <si>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</si>
  <si>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</si>
  <si>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</si>
  <si>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</si>
  <si>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</si>
  <si>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</si>
  <si>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</si>
  <si>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</si>
  <si>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</si>
  <si>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</si>
  <si>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</si>
  <si>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</si>
  <si>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</si>
  <si>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</si>
  <si>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</si>
  <si>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</si>
  <si>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</si>
  <si>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</si>
  <si>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</si>
  <si>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</si>
  <si>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</si>
  <si>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</si>
  <si>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</si>
  <si>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</si>
  <si>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</si>
  <si>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</si>
  <si>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</si>
  <si>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</si>
  <si>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</si>
  <si>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</si>
  <si>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</si>
  <si>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</si>
  <si>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</si>
  <si>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</si>
  <si>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</si>
  <si>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</si>
  <si>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</si>
  <si>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</si>
  <si>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</si>
  <si>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</si>
  <si>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</si>
  <si>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</si>
  <si>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</si>
  <si>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</si>
  <si>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</si>
  <si>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</si>
  <si>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</si>
  <si>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</si>
  <si>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</si>
  <si>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</si>
  <si>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</si>
  <si>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</si>
  <si>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</si>
  <si>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</si>
  <si>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</si>
  <si>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</si>
  <si>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</si>
  <si>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</si>
  <si>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</si>
  <si>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</si>
  <si>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</si>
  <si>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</si>
  <si>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</si>
  <si>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</si>
  <si>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</si>
  <si>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</si>
  <si>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</si>
  <si>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</si>
  <si>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</si>
  <si>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</si>
  <si>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</si>
  <si>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</si>
  <si>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</si>
  <si>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</si>
  <si>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</si>
  <si>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</si>
  <si>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</si>
  <si>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</si>
  <si>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</si>
  <si>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</si>
  <si>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</si>
  <si>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</si>
  <si>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</si>
  <si>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</si>
  <si>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</si>
  <si>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</si>
  <si>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</si>
  <si>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</si>
  <si>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</si>
  <si>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</si>
  <si>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</si>
  <si>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</si>
  <si>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</si>
  <si>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</si>
  <si>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</si>
  <si>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</si>
  <si>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</si>
  <si>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</si>
  <si>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</si>
  <si>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</si>
  <si>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</si>
  <si>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</si>
  <si>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</si>
  <si>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</si>
  <si>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</si>
  <si>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</si>
  <si>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</si>
  <si>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</si>
  <si>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</si>
  <si>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</si>
  <si>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</si>
  <si>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</si>
  <si>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</si>
  <si>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</si>
  <si>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</si>
  <si>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</si>
  <si>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</si>
  <si>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</si>
  <si>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</si>
  <si>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</si>
  <si>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</si>
  <si>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</si>
  <si>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</si>
  <si>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</si>
  <si>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</si>
  <si>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</si>
  <si>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</si>
  <si>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</si>
  <si>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</si>
  <si>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</si>
  <si>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</si>
  <si>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</si>
  <si>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</si>
  <si>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</si>
  <si>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</si>
  <si>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</si>
  <si>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</si>
  <si>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</si>
  <si>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</si>
  <si>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</si>
  <si>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</si>
  <si>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</si>
  <si>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</si>
  <si>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</si>
  <si>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</si>
  <si>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</si>
  <si>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</si>
  <si>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</si>
  <si>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</si>
  <si>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</si>
  <si>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</si>
  <si>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</si>
  <si>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</si>
  <si>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</si>
  <si>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</si>
  <si>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</si>
  <si>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</si>
  <si>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</si>
  <si>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</si>
  <si>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</si>
  <si>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</si>
  <si>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</si>
  <si>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</si>
  <si>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</si>
  <si>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</si>
  <si>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</si>
  <si>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</si>
  <si>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</si>
  <si>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</si>
  <si>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</si>
  <si>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</si>
  <si>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</si>
  <si>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</si>
  <si>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</si>
  <si>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</si>
  <si>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</si>
  <si>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</si>
  <si>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</si>
  <si>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El CNGE 2024 se conforma por los siguientes módulos:</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</si>
  <si>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</si>
  <si>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</si>
  <si>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</si>
  <si>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</si>
  <si>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</si>
  <si>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</si>
  <si>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</si>
  <si>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</si>
  <si>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</si>
  <si>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</si>
  <si>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</si>
  <si>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</si>
  <si>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</si>
  <si>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</si>
  <si>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</si>
  <si>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</si>
  <si>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</si>
  <si>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</si>
  <si>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</si>
  <si>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</si>
  <si>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</si>
  <si>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</si>
  <si>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</si>
  <si>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</si>
  <si>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</si>
  <si>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</si>
  <si>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</si>
  <si>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</si>
  <si>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</si>
  <si>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</si>
  <si>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</si>
  <si>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</si>
  <si>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</si>
  <si>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</si>
  <si>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</si>
  <si>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</si>
  <si>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</si>
  <si>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</si>
  <si>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</si>
  <si>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</si>
  <si>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</si>
  <si>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</si>
  <si>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</si>
  <si>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</si>
  <si>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</si>
  <si>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</si>
  <si>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</si>
  <si>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</si>
  <si>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</si>
  <si>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</si>
  <si>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</si>
  <si>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</si>
  <si>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</si>
  <si>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</si>
  <si>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</si>
  <si>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</si>
  <si>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</si>
  <si>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</si>
  <si>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</si>
  <si>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</si>
  <si>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</si>
  <si>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</si>
  <si>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</si>
  <si>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</si>
  <si>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</si>
  <si>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</si>
  <si>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</si>
  <si>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</si>
  <si>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</si>
  <si>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</si>
  <si>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</si>
  <si>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</si>
  <si>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</si>
  <si>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</si>
  <si>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</si>
  <si>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</si>
  <si>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</si>
  <si>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</si>
  <si>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</si>
  <si>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</si>
  <si>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</si>
  <si>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</si>
  <si>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</si>
  <si>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</si>
  <si>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</si>
  <si>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</si>
  <si>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</si>
  <si>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</si>
  <si>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</si>
  <si>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</si>
  <si>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</si>
  <si>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</si>
  <si>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</si>
  <si>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</si>
  <si>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</si>
  <si>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</si>
  <si>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</si>
  <si>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</si>
  <si>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</si>
  <si>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</si>
  <si>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</si>
  <si>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</si>
  <si>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</si>
  <si>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</si>
  <si>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</si>
  <si>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</si>
  <si>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</si>
  <si>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</si>
  <si>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</si>
  <si>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</si>
  <si>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</si>
  <si>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</si>
  <si>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</si>
  <si>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</si>
  <si>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</si>
  <si>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</si>
  <si>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</si>
  <si>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</si>
  <si>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</si>
  <si>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Cada uno de estos módulos está conformado, cuando menos, por los siguientes apartados:</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</si>
  <si>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</si>
  <si>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</si>
  <si>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</si>
  <si>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</si>
  <si>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</si>
  <si>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</si>
  <si>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</si>
  <si>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</si>
  <si>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</si>
  <si>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</si>
  <si>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</si>
  <si>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</si>
  <si>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</si>
  <si>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</si>
  <si>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</si>
  <si>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</si>
  <si>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</si>
  <si>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</si>
  <si>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</si>
  <si>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</si>
  <si>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</si>
  <si>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</si>
  <si>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</si>
  <si>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</si>
  <si>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</si>
  <si>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</si>
  <si>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</si>
  <si>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</si>
  <si>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</si>
  <si>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</si>
  <si>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</si>
  <si>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</si>
  <si>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</si>
  <si>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</si>
  <si>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</si>
  <si>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</si>
  <si>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</si>
  <si>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</si>
  <si>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</si>
  <si>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</si>
  <si>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</si>
  <si>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</si>
  <si>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</si>
  <si>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</si>
  <si>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</si>
  <si>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</si>
  <si>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</si>
  <si>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</si>
  <si>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</si>
  <si>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</si>
  <si>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</si>
  <si>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</si>
  <si>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</si>
  <si>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</si>
  <si>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</si>
  <si>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</si>
  <si>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</si>
  <si>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</si>
  <si>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</si>
  <si>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</si>
  <si>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</si>
  <si>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</si>
  <si>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</si>
  <si>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</si>
  <si>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</si>
  <si>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</si>
  <si>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</si>
  <si>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</si>
  <si>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</si>
  <si>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</si>
  <si>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</si>
  <si>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</si>
  <si>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</si>
  <si>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</si>
  <si>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</si>
  <si>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</si>
  <si>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</si>
  <si>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</si>
  <si>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</si>
  <si>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</si>
  <si>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</si>
  <si>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</si>
  <si>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</si>
  <si>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</si>
  <si>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</si>
  <si>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</si>
  <si>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</si>
  <si>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</si>
  <si>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</si>
  <si>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</si>
  <si>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</si>
  <si>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</si>
  <si>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</si>
  <si>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</si>
  <si>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</si>
  <si>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</si>
  <si>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</si>
  <si>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</si>
  <si>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</si>
  <si>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</si>
  <si>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</si>
  <si>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</si>
  <si>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</si>
  <si>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</si>
  <si>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</si>
  <si>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</si>
  <si>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</si>
  <si>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</si>
  <si>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</si>
  <si>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</si>
  <si>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</si>
  <si>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</si>
  <si>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</si>
  <si>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</si>
  <si>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</si>
  <si>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</si>
  <si>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</si>
  <si>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</si>
  <si>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</si>
  <si>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</si>
  <si>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</si>
  <si>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</si>
  <si>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</si>
  <si>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</si>
  <si>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</si>
  <si>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</si>
  <si>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</si>
  <si>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</si>
  <si>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</si>
  <si>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</si>
  <si>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</si>
  <si>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</si>
  <si>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</si>
  <si>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</si>
  <si>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</si>
  <si>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</si>
  <si>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</si>
  <si>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</si>
  <si>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</si>
  <si>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</si>
  <si>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</si>
  <si>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</si>
  <si>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</si>
  <si>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</si>
  <si>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</si>
  <si>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</si>
  <si>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</si>
  <si>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</si>
  <si>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</si>
  <si>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</si>
  <si>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</si>
  <si>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</si>
  <si>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</si>
  <si>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</si>
  <si>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</si>
  <si>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</si>
  <si>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</si>
  <si>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</si>
  <si>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</si>
  <si>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</si>
  <si>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</si>
  <si>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</si>
  <si>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</si>
  <si>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</si>
  <si>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</si>
  <si>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</si>
  <si>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</si>
  <si>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</si>
  <si>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</si>
  <si>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</si>
  <si>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</si>
  <si>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</si>
  <si>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</si>
  <si>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</si>
  <si>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</si>
  <si>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</si>
  <si>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</si>
  <si>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</si>
  <si>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</si>
  <si>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</si>
  <si>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</si>
  <si>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</si>
  <si>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</si>
  <si>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</si>
  <si>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</si>
  <si>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</si>
  <si>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</si>
  <si>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</si>
  <si>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</si>
  <si>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</si>
  <si>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</si>
  <si>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</si>
  <si>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</si>
  <si>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</si>
  <si>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</si>
  <si>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</si>
  <si>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</si>
  <si>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</si>
  <si>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</si>
  <si>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</si>
  <si>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</si>
  <si>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</si>
  <si>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</si>
  <si>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</si>
  <si>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</si>
  <si>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</si>
  <si>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</si>
  <si>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</si>
  <si>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</si>
  <si>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</si>
  <si>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</si>
  <si>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</si>
  <si>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</si>
  <si>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</si>
  <si>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</si>
  <si>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</si>
  <si>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</si>
  <si>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</si>
  <si>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</si>
  <si>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</si>
  <si>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</si>
  <si>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</si>
  <si>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</si>
  <si>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</si>
  <si>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</si>
  <si>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</si>
  <si>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</si>
  <si>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</si>
  <si>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</si>
  <si>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</si>
  <si>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</si>
  <si>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</si>
  <si>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</si>
  <si>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</si>
  <si>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</si>
  <si>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</si>
  <si>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</si>
  <si>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</si>
  <si>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</si>
  <si>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</si>
  <si>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</si>
  <si>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</si>
  <si>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</si>
  <si>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</si>
  <si>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</si>
  <si>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</si>
  <si>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</si>
  <si>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</si>
  <si>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</si>
  <si>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</si>
  <si>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</si>
  <si>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</si>
  <si>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</si>
  <si>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</si>
  <si>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</si>
  <si>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</si>
  <si>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</si>
  <si>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</si>
  <si>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</si>
  <si>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</si>
  <si>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</si>
  <si>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</si>
  <si>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</si>
  <si>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</si>
  <si>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r>
      <rPr>
        <b/>
        <sz val="9"/>
        <rFont val="Arial"/>
        <family val="2"/>
      </rPr>
      <t>Glosario.</t>
    </r>
    <r>
      <rPr>
        <sz val="9"/>
        <rFont val="Arial"/>
        <family val="2"/>
      </rPr>
      <t xml:space="preserve"> Contiene un listado de conceptos y definiciones que se consideran relevantes para el llenado del cuestionario.</t>
    </r>
  </si>
  <si>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</si>
  <si>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</si>
  <si>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</si>
  <si>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</si>
  <si>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</si>
  <si>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</si>
  <si>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</si>
  <si>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</si>
  <si>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</si>
  <si>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</si>
  <si>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</si>
  <si>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</si>
  <si>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</si>
  <si>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</si>
  <si>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</si>
  <si>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</si>
  <si>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</si>
  <si>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</si>
  <si>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</si>
  <si>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</si>
  <si>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</si>
  <si>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</si>
  <si>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</si>
  <si>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</si>
  <si>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</si>
  <si>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</si>
  <si>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</si>
  <si>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</si>
  <si>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</si>
  <si>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</si>
  <si>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</si>
  <si>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</si>
  <si>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</si>
  <si>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</si>
  <si>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</si>
  <si>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</si>
  <si>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</si>
  <si>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</si>
  <si>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</si>
  <si>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</si>
  <si>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</si>
  <si>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</si>
  <si>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</si>
  <si>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</si>
  <si>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</si>
  <si>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</si>
  <si>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</si>
  <si>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</si>
  <si>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</si>
  <si>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</si>
  <si>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</si>
  <si>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</si>
  <si>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</si>
  <si>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</si>
  <si>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</si>
  <si>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</si>
  <si>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</si>
  <si>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</si>
  <si>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</si>
  <si>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</si>
  <si>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</si>
  <si>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</si>
  <si>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</si>
  <si>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</si>
  <si>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</si>
  <si>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</si>
  <si>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</si>
  <si>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</si>
  <si>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</si>
  <si>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</si>
  <si>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</si>
  <si>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</si>
  <si>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</si>
  <si>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</si>
  <si>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</si>
  <si>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</si>
  <si>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</si>
  <si>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</si>
  <si>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</si>
  <si>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</si>
  <si>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</si>
  <si>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</si>
  <si>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</si>
  <si>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</si>
  <si>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</si>
  <si>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</si>
  <si>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</si>
  <si>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</si>
  <si>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</si>
  <si>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</si>
  <si>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</si>
  <si>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r>
      <t xml:space="preserve">Particularmente, en el </t>
    </r>
    <r>
      <rPr>
        <b/>
        <sz val="9"/>
        <rFont val="Arial"/>
        <family val="2"/>
      </rPr>
      <t xml:space="preserve">módulo 4 </t>
    </r>
    <r>
      <rPr>
        <sz val="9"/>
        <rFont val="Arial"/>
        <family val="2"/>
      </rPr>
      <t>se solicita, entre otra, información sobre la estructura organizacional e infraestructura de la institución encargada de la defensoría pública y/ o de la asesoría jurídica de cada entidad federativa; la distribución de los recursos humanos, materiales y presupuestales con los que cuenta; así como la cantidad de solicitudes recibidas y de asuntos y servicios atendidos en materia de defensoría pública y asesoría jurídica, respectivamente.</t>
    </r>
  </si>
  <si>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</si>
  <si>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</si>
  <si>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</si>
  <si>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</si>
  <si>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</si>
  <si>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</si>
  <si>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</si>
  <si>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</si>
  <si>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</si>
  <si>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</si>
  <si>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</si>
  <si>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</si>
  <si>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</si>
  <si>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</si>
  <si>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</si>
  <si>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</si>
  <si>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</si>
  <si>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</si>
  <si>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</si>
  <si>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</si>
  <si>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</si>
  <si>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</si>
  <si>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</si>
  <si>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</si>
  <si>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</si>
  <si>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</si>
  <si>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</si>
  <si>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</si>
  <si>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</si>
  <si>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</si>
  <si>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</si>
  <si>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</si>
  <si>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</si>
  <si>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</si>
  <si>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</si>
  <si>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</si>
  <si>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</si>
  <si>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</si>
  <si>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</si>
  <si>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</si>
  <si>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</si>
  <si>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</si>
  <si>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</si>
  <si>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</si>
  <si>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</si>
  <si>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r>
      <t xml:space="preserve">Para ello, este módulo contiene </t>
    </r>
    <r>
      <rPr>
        <b/>
        <sz val="9"/>
        <color theme="1"/>
        <rFont val="Arial"/>
        <family val="2"/>
      </rPr>
      <t>65 preguntas</t>
    </r>
    <r>
      <rPr>
        <sz val="9"/>
        <color theme="1"/>
        <rFont val="Arial"/>
        <family val="2"/>
      </rPr>
      <t xml:space="preserve"> agrupadas en las siguientes secciones:</t>
    </r>
  </si>
  <si>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</si>
  <si>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</si>
  <si>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</si>
  <si>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</si>
  <si>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</si>
  <si>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</si>
  <si>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</si>
  <si>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</si>
  <si>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</si>
  <si>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</si>
  <si>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</si>
  <si>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</si>
  <si>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</si>
  <si>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</si>
  <si>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</si>
  <si>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</si>
  <si>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</si>
  <si>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</si>
  <si>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</si>
  <si>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</si>
  <si>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</si>
  <si>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</si>
  <si>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</si>
  <si>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</si>
  <si>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</si>
  <si>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</si>
  <si>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</si>
  <si>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</si>
  <si>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</si>
  <si>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</si>
  <si>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</si>
  <si>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</si>
  <si>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</si>
  <si>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</si>
  <si>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</si>
  <si>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</si>
  <si>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</si>
  <si>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</si>
  <si>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</si>
  <si>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</si>
  <si>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</si>
  <si>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</si>
  <si>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 xml:space="preserve">Sección I. Estructura organizacional e infraestructura.
Sección II. Recursos humanos.
Sección III. Recursos presupuestales.
Sección IV. Informes, fuentes de información y registros.
Sección V. Ejercicio de la función de defensoría pública.
Sección VI. Ejercicio de la función de asesoría jurídica.                                                                                                                                                                                                                           </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</si>
  <si>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</si>
  <si>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</si>
  <si>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</si>
  <si>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</si>
  <si>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</si>
  <si>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</si>
  <si>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</si>
  <si>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</si>
  <si>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</si>
  <si>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</si>
  <si>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</si>
  <si>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</si>
  <si>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</si>
  <si>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</si>
  <si>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</si>
  <si>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</si>
  <si>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</si>
  <si>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</si>
  <si>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</si>
  <si>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</si>
  <si>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</si>
  <si>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</si>
  <si>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</si>
  <si>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</si>
  <si>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</si>
  <si>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</si>
  <si>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</si>
  <si>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</si>
  <si>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</si>
  <si>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</si>
  <si>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</si>
  <si>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</si>
  <si>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</si>
  <si>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</si>
  <si>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</si>
  <si>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</si>
  <si>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</si>
  <si>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</si>
  <si>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</si>
  <si>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</si>
  <si>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</si>
  <si>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</si>
  <si>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</si>
  <si>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</si>
  <si>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</si>
  <si>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</si>
  <si>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</si>
  <si>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</si>
  <si>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</si>
  <si>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</si>
  <si>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</si>
  <si>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</si>
  <si>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</si>
  <si>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</si>
  <si>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</si>
  <si>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</si>
  <si>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</si>
  <si>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</si>
  <si>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</si>
  <si>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</si>
  <si>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</si>
  <si>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</si>
  <si>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</si>
  <si>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</si>
  <si>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</si>
  <si>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</si>
  <si>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</si>
  <si>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</si>
  <si>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</si>
  <si>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</si>
  <si>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</si>
  <si>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</si>
  <si>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</si>
  <si>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</si>
  <si>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</si>
  <si>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</si>
  <si>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</si>
  <si>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</si>
  <si>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</si>
  <si>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</si>
  <si>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</si>
  <si>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</si>
  <si>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</si>
  <si>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</si>
  <si>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</si>
  <si>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</si>
  <si>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</si>
  <si>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</si>
  <si>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</si>
  <si>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</si>
  <si>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</si>
  <si>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</si>
  <si>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</si>
  <si>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</si>
  <si>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</si>
  <si>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</si>
  <si>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</si>
  <si>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</si>
  <si>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</si>
  <si>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</si>
  <si>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</si>
  <si>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</si>
  <si>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</si>
  <si>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</si>
  <si>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</si>
  <si>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</si>
  <si>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</si>
  <si>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</si>
  <si>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</si>
  <si>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</si>
  <si>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</si>
  <si>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</si>
  <si>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</si>
  <si>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</si>
  <si>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</si>
  <si>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</si>
  <si>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</si>
  <si>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</si>
  <si>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</si>
  <si>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</si>
  <si>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</si>
  <si>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</si>
  <si>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</si>
  <si>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</si>
  <si>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</si>
  <si>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</si>
  <si>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</si>
  <si>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</si>
  <si>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</si>
  <si>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</si>
  <si>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</si>
  <si>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</si>
  <si>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</si>
  <si>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</si>
  <si>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</si>
  <si>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</si>
  <si>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</si>
  <si>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</si>
  <si>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</si>
  <si>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</si>
  <si>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</si>
  <si>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</si>
  <si>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</si>
  <si>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</si>
  <si>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</si>
  <si>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</si>
  <si>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</si>
  <si>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</si>
  <si>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</si>
  <si>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</si>
  <si>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</si>
  <si>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</si>
  <si>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</si>
  <si>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</si>
  <si>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</si>
  <si>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</si>
  <si>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</si>
  <si>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</si>
  <si>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</si>
  <si>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</si>
  <si>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</si>
  <si>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</si>
  <si>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</si>
  <si>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</si>
  <si>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</si>
  <si>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</si>
  <si>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</si>
  <si>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</si>
  <si>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</si>
  <si>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</si>
  <si>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</si>
  <si>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</si>
  <si>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</si>
  <si>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</si>
  <si>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</si>
  <si>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</si>
  <si>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</si>
  <si>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</si>
  <si>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</si>
  <si>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</si>
  <si>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</si>
  <si>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</si>
  <si>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</si>
  <si>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</si>
  <si>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</si>
  <si>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</si>
  <si>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</si>
  <si>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</si>
  <si>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</si>
  <si>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</si>
  <si>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</si>
  <si>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</si>
  <si>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</si>
  <si>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</si>
  <si>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</si>
  <si>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</si>
  <si>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</si>
  <si>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</si>
  <si>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</si>
  <si>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</si>
  <si>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</si>
  <si>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</si>
  <si>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</si>
  <si>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</si>
  <si>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</si>
  <si>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</si>
  <si>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</si>
  <si>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</si>
  <si>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</si>
  <si>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</si>
  <si>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</si>
  <si>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</si>
  <si>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</si>
  <si>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</si>
  <si>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</si>
  <si>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</si>
  <si>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</si>
  <si>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</si>
  <si>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</si>
  <si>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</si>
  <si>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</si>
  <si>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</si>
  <si>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</si>
  <si>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</si>
  <si>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</si>
  <si>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</si>
  <si>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</si>
  <si>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</si>
  <si>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</si>
  <si>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</si>
  <si>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</si>
  <si>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</si>
  <si>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</si>
  <si>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</si>
  <si>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</si>
  <si>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</si>
  <si>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</si>
  <si>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</si>
  <si>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</si>
  <si>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</si>
  <si>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</si>
  <si>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</si>
  <si>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</si>
  <si>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</si>
  <si>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</si>
  <si>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</si>
  <si>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</si>
  <si>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</si>
  <si>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</si>
  <si>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</si>
  <si>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</si>
  <si>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</si>
  <si>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</si>
  <si>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</si>
  <si>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</si>
  <si>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</si>
  <si>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</si>
  <si>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</si>
  <si>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</si>
  <si>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</si>
  <si>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</si>
  <si>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</si>
  <si>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</si>
  <si>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</si>
  <si>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</si>
  <si>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</si>
  <si>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</si>
  <si>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</si>
  <si>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</si>
  <si>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</si>
  <si>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</si>
  <si>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</si>
  <si>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</si>
  <si>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</si>
  <si>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</si>
  <si>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</si>
  <si>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</si>
  <si>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</si>
  <si>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</si>
  <si>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</si>
  <si>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</si>
  <si>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</si>
  <si>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</si>
  <si>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</si>
  <si>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</si>
  <si>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</si>
  <si>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</si>
  <si>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</si>
  <si>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</si>
  <si>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</si>
  <si>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</si>
  <si>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</si>
  <si>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</si>
  <si>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</si>
  <si>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</si>
  <si>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</si>
  <si>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</si>
  <si>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</si>
  <si>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</si>
  <si>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</si>
  <si>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</si>
  <si>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</si>
  <si>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</si>
  <si>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</si>
  <si>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</si>
  <si>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</si>
  <si>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</si>
  <si>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</si>
  <si>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</si>
  <si>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</si>
  <si>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</si>
  <si>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</si>
  <si>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</si>
  <si>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</si>
  <si>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</si>
  <si>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</si>
  <si>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</si>
  <si>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</si>
  <si>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</si>
  <si>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</si>
  <si>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</si>
  <si>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</si>
  <si>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</si>
  <si>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</si>
  <si>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</si>
  <si>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</si>
  <si>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</si>
  <si>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</si>
  <si>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</si>
  <si>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</si>
  <si>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</si>
  <si>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</si>
  <si>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</si>
  <si>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</si>
  <si>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</si>
  <si>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</si>
  <si>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</si>
  <si>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</si>
  <si>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</si>
  <si>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</si>
  <si>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</si>
  <si>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De igual forma, en la siguiente tabla se detallan los periodos en los que se realizarán las actividades señaladas:</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</si>
  <si>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</si>
  <si>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</si>
  <si>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</si>
  <si>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</si>
  <si>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</si>
  <si>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</si>
  <si>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</si>
  <si>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</si>
  <si>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</si>
  <si>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</si>
  <si>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</si>
  <si>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</si>
  <si>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</si>
  <si>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</si>
  <si>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</si>
  <si>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</si>
  <si>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</si>
  <si>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</si>
  <si>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</si>
  <si>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</si>
  <si>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</si>
  <si>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</si>
  <si>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</si>
  <si>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</si>
  <si>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</si>
  <si>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</si>
  <si>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</si>
  <si>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</si>
  <si>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</si>
  <si>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</si>
  <si>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</si>
  <si>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</si>
  <si>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Fecha</t>
  </si>
  <si>
    <t>Actividad</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</si>
  <si>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</si>
  <si>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</si>
  <si>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</si>
  <si>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</si>
  <si>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</si>
  <si>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</si>
  <si>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</si>
  <si>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</si>
  <si>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</si>
  <si>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</si>
  <si>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</si>
  <si>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</si>
  <si>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</si>
  <si>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</si>
  <si>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</si>
  <si>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</si>
  <si>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Integración de información por la institución. 
Entrega a la CE del INEGI para revisión.</t>
  </si>
  <si>
    <t>07093</t>
  </si>
  <si>
    <t>14093</t>
  </si>
  <si>
    <t>15093</t>
  </si>
  <si>
    <t>16093</t>
  </si>
  <si>
    <t>20093</t>
  </si>
  <si>
    <t>21093</t>
  </si>
  <si>
    <t>30093</t>
  </si>
  <si>
    <t>31093</t>
  </si>
  <si>
    <t>Tenejapa</t>
  </si>
  <si>
    <t>Tepatitlán de Morelos</t>
  </si>
  <si>
    <t>Tepetlaoxtoc</t>
  </si>
  <si>
    <t>Tlalpujahua</t>
  </si>
  <si>
    <t>San Andrés Lagunas</t>
  </si>
  <si>
    <t>Lafragua</t>
  </si>
  <si>
    <t>Tixkokob</t>
  </si>
  <si>
    <t>Revisión de información preliminar por parte de la CE del INEGI y aclaración o ajustes por parte del informante. 
Envío de información preliminar a OC para verificación central.</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</si>
  <si>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</si>
  <si>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</si>
  <si>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</si>
  <si>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</si>
  <si>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</si>
  <si>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</si>
  <si>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</si>
  <si>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</si>
  <si>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</si>
  <si>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</si>
  <si>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</si>
  <si>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</si>
  <si>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</si>
  <si>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</si>
  <si>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</si>
  <si>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</si>
  <si>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Verificación de información preliminar por parte de OC y aclaración o ajustes de información.
Liberación de cuestionario como información definitiva.</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</si>
  <si>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</si>
  <si>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</si>
  <si>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</si>
  <si>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</si>
  <si>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</si>
  <si>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</si>
  <si>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</si>
  <si>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</si>
  <si>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</si>
  <si>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</si>
  <si>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</si>
  <si>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</si>
  <si>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</si>
  <si>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</si>
  <si>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</si>
  <si>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</si>
  <si>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Recuperación de cuestionario físico con información completa y definitiva, con firma y sello.</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</si>
  <si>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</si>
  <si>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</si>
  <si>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</si>
  <si>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</si>
  <si>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</si>
  <si>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</si>
  <si>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</si>
  <si>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</si>
  <si>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</si>
  <si>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</si>
  <si>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</si>
  <si>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</si>
  <si>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</si>
  <si>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</si>
  <si>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</si>
  <si>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</si>
  <si>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</si>
  <si>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</si>
  <si>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</si>
  <si>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</si>
  <si>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</si>
  <si>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</si>
  <si>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</si>
  <si>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</si>
  <si>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</si>
  <si>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</si>
  <si>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</si>
  <si>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</si>
  <si>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</si>
  <si>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</si>
  <si>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</si>
  <si>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</si>
  <si>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</si>
  <si>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</si>
  <si>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</si>
  <si>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</si>
  <si>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</si>
  <si>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</si>
  <si>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</si>
  <si>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</si>
  <si>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</si>
  <si>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</si>
  <si>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</si>
  <si>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</si>
  <si>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</si>
  <si>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</si>
  <si>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</si>
  <si>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</si>
  <si>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</si>
  <si>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</si>
  <si>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</si>
  <si>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</si>
  <si>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</si>
  <si>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</si>
  <si>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</si>
  <si>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</si>
  <si>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</si>
  <si>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</si>
  <si>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</si>
  <si>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</si>
  <si>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</si>
  <si>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</si>
  <si>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1) Entrega electrónica: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</si>
  <si>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</si>
  <si>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</si>
  <si>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</si>
  <si>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</si>
  <si>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</si>
  <si>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</si>
  <si>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</si>
  <si>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</si>
  <si>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</si>
  <si>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</si>
  <si>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</si>
  <si>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</si>
  <si>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</si>
  <si>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</si>
  <si>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</si>
  <si>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</si>
  <si>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</si>
  <si>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</si>
  <si>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</si>
  <si>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</si>
  <si>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</si>
  <si>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</si>
  <si>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</si>
  <si>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</si>
  <si>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</si>
  <si>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</si>
  <si>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</si>
  <si>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</si>
  <si>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</si>
  <si>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</si>
  <si>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</si>
  <si>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</si>
  <si>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</si>
  <si>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</si>
  <si>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</si>
  <si>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</si>
  <si>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</si>
  <si>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</si>
  <si>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</si>
  <si>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</si>
  <si>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</si>
  <si>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</si>
  <si>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</si>
  <si>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</si>
  <si>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</si>
  <si>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</si>
  <si>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</si>
  <si>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</si>
  <si>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</si>
  <si>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</si>
  <si>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</si>
  <si>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</si>
  <si>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</si>
  <si>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</si>
  <si>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</si>
  <si>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</si>
  <si>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</si>
  <si>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</si>
  <si>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</si>
  <si>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</si>
  <si>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</si>
  <si>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</si>
  <si>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2) Entrega física:</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</si>
  <si>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</si>
  <si>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</si>
  <si>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</si>
  <si>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</si>
  <si>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</si>
  <si>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</si>
  <si>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</si>
  <si>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</si>
  <si>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</si>
  <si>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</si>
  <si>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</si>
  <si>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</si>
  <si>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</si>
  <si>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</si>
  <si>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</si>
  <si>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</si>
  <si>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</si>
  <si>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</si>
  <si>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</si>
  <si>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</si>
  <si>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</si>
  <si>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</si>
  <si>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</si>
  <si>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</si>
  <si>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</si>
  <si>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</si>
  <si>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</si>
  <si>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</si>
  <si>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</si>
  <si>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</si>
  <si>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La versión impresa, con las firmas y sellos correspondientes, deberá entregarse en la Coordinación Estatal del INEGI con los siguientes datos:</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</si>
  <si>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</si>
  <si>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</si>
  <si>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</si>
  <si>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</si>
  <si>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</si>
  <si>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</si>
  <si>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</si>
  <si>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</si>
  <si>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</si>
  <si>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</si>
  <si>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</si>
  <si>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</si>
  <si>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</si>
  <si>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</si>
  <si>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</si>
  <si>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</si>
  <si>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</si>
  <si>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</si>
  <si>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</si>
  <si>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</si>
  <si>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</si>
  <si>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</si>
  <si>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</si>
  <si>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</si>
  <si>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</si>
  <si>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</si>
  <si>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</si>
  <si>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</si>
  <si>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</si>
  <si>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</si>
  <si>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Destinatario(a):</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</si>
  <si>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</si>
  <si>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</si>
  <si>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</si>
  <si>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</si>
  <si>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</si>
  <si>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</si>
  <si>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</si>
  <si>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</si>
  <si>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</si>
  <si>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</si>
  <si>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</si>
  <si>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</si>
  <si>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</si>
  <si>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</si>
  <si>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</si>
  <si>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</si>
  <si>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</si>
  <si>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</si>
  <si>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</si>
  <si>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</si>
  <si>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</si>
  <si>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</si>
  <si>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</si>
  <si>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</si>
  <si>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</si>
  <si>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Dirección:</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</si>
  <si>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</si>
  <si>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</si>
  <si>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</si>
  <si>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</si>
  <si>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</si>
  <si>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</si>
  <si>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</si>
  <si>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</si>
  <si>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</si>
  <si>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</si>
  <si>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</si>
  <si>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</si>
  <si>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</si>
  <si>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</si>
  <si>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</si>
  <si>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</si>
  <si>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</si>
  <si>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</si>
  <si>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</si>
  <si>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</si>
  <si>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</si>
  <si>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</si>
  <si>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</si>
  <si>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</si>
  <si>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</si>
  <si>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</si>
  <si>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</si>
  <si>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</si>
  <si>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</si>
  <si>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</si>
  <si>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</si>
  <si>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</si>
  <si>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</si>
  <si>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</si>
  <si>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</si>
  <si>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</si>
  <si>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</si>
  <si>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</si>
  <si>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</si>
  <si>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</si>
  <si>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</si>
  <si>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</si>
  <si>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</si>
  <si>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</si>
  <si>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</si>
  <si>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</si>
  <si>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</si>
  <si>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</si>
  <si>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</si>
  <si>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</si>
  <si>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</si>
  <si>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</si>
  <si>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</si>
  <si>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</si>
  <si>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</si>
  <si>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</si>
  <si>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</si>
  <si>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</si>
  <si>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</si>
  <si>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</si>
  <si>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</si>
  <si>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</si>
  <si>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</si>
  <si>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</si>
  <si>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</si>
  <si>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</si>
  <si>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</si>
  <si>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</si>
  <si>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</si>
  <si>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</si>
  <si>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</si>
  <si>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</si>
  <si>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</si>
  <si>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</si>
  <si>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</si>
  <si>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</si>
  <si>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Nombre:</t>
  </si>
  <si>
    <t>07117</t>
  </si>
  <si>
    <t>14116</t>
  </si>
  <si>
    <t>15116</t>
  </si>
  <si>
    <t>20116</t>
  </si>
  <si>
    <t>21116</t>
  </si>
  <si>
    <t>30116</t>
  </si>
  <si>
    <t>Montecristo de Guerrero</t>
  </si>
  <si>
    <t>Zacazonapan</t>
  </si>
  <si>
    <t>San Bartolomé Ayautla</t>
  </si>
  <si>
    <t>Quimixtlán</t>
  </si>
  <si>
    <t>Oluta</t>
  </si>
  <si>
    <t>Área o unidad de adscripción:</t>
  </si>
  <si>
    <t>07118</t>
  </si>
  <si>
    <t>14117</t>
  </si>
  <si>
    <t>15117</t>
  </si>
  <si>
    <t>20117</t>
  </si>
  <si>
    <t>21117</t>
  </si>
  <si>
    <t>30117</t>
  </si>
  <si>
    <t>San Andrés Duraznal</t>
  </si>
  <si>
    <t>Cañadas de Obregón</t>
  </si>
  <si>
    <t>Zacualpan</t>
  </si>
  <si>
    <t>San Bartolomé Loxicha</t>
  </si>
  <si>
    <t>Rafael Lara Grajales</t>
  </si>
  <si>
    <t>Omealca</t>
  </si>
  <si>
    <t>Cargo:</t>
  </si>
  <si>
    <t>07119</t>
  </si>
  <si>
    <t>14118</t>
  </si>
  <si>
    <t>15118</t>
  </si>
  <si>
    <t>20118</t>
  </si>
  <si>
    <t>21118</t>
  </si>
  <si>
    <t>30118</t>
  </si>
  <si>
    <t>Santiago el Pinar</t>
  </si>
  <si>
    <t>Yahualica de González Gallo</t>
  </si>
  <si>
    <t>Zinacantepec</t>
  </si>
  <si>
    <t>San Bartolomé Quialana</t>
  </si>
  <si>
    <t>Los Reyes de Juárez</t>
  </si>
  <si>
    <t>Orizaba</t>
  </si>
  <si>
    <t>Correo electrónico:</t>
  </si>
  <si>
    <t>07120</t>
  </si>
  <si>
    <t>14119</t>
  </si>
  <si>
    <t>15119</t>
  </si>
  <si>
    <t>20119</t>
  </si>
  <si>
    <t>21119</t>
  </si>
  <si>
    <t>30119</t>
  </si>
  <si>
    <t>Capitán Luis Ángel Vidal</t>
  </si>
  <si>
    <t>Zacoalco de Torres</t>
  </si>
  <si>
    <t>Zumpahuacán</t>
  </si>
  <si>
    <t>San Bartolomé Yucuañe</t>
  </si>
  <si>
    <t>San Andrés Cholula</t>
  </si>
  <si>
    <t>Otatitlán</t>
  </si>
  <si>
    <t>Teléfono:</t>
  </si>
  <si>
    <t>Extensión: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</si>
  <si>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</si>
  <si>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</si>
  <si>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</si>
  <si>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</si>
  <si>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</si>
  <si>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</si>
  <si>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</si>
  <si>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</si>
  <si>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</si>
  <si>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</si>
  <si>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</si>
  <si>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</si>
  <si>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</si>
  <si>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</si>
  <si>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</si>
  <si>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</si>
  <si>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</si>
  <si>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</si>
  <si>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</si>
  <si>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</si>
  <si>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</si>
  <si>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</si>
  <si>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</si>
  <si>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</si>
  <si>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</si>
  <si>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</si>
  <si>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</si>
  <si>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</si>
  <si>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</si>
  <si>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</si>
  <si>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</si>
  <si>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</si>
  <si>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</si>
  <si>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</si>
  <si>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</si>
  <si>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</si>
  <si>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</si>
  <si>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</si>
  <si>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</si>
  <si>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</si>
  <si>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</si>
  <si>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</si>
  <si>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</si>
  <si>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</si>
  <si>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</si>
  <si>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</si>
  <si>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</si>
  <si>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</si>
  <si>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</si>
  <si>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</si>
  <si>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</si>
  <si>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</si>
  <si>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</si>
  <si>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</si>
  <si>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</si>
  <si>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</si>
  <si>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</si>
  <si>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</si>
  <si>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</si>
  <si>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</si>
  <si>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</si>
  <si>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</si>
  <si>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</si>
  <si>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</si>
  <si>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</si>
  <si>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</si>
  <si>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</si>
  <si>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</si>
  <si>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</si>
  <si>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</si>
  <si>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</si>
  <si>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</si>
  <si>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</si>
  <si>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</si>
  <si>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</si>
  <si>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</si>
  <si>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</si>
  <si>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</si>
  <si>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</si>
  <si>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</si>
  <si>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</si>
  <si>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</si>
  <si>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</si>
  <si>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</si>
  <si>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</si>
  <si>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</si>
  <si>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</si>
  <si>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</si>
  <si>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</si>
  <si>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</si>
  <si>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</si>
  <si>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</si>
  <si>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</si>
  <si>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</si>
  <si>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</si>
  <si>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</si>
  <si>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</si>
  <si>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</si>
  <si>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</si>
  <si>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</si>
  <si>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</si>
  <si>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</si>
  <si>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</si>
  <si>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</si>
  <si>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</si>
  <si>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</si>
  <si>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</si>
  <si>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</si>
  <si>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</si>
  <si>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</si>
  <si>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</si>
  <si>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</si>
  <si>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</si>
  <si>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</si>
  <si>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</si>
  <si>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</si>
  <si>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</si>
  <si>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</si>
  <si>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</si>
  <si>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</si>
  <si>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</si>
  <si>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</si>
  <si>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</si>
  <si>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</si>
  <si>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</si>
  <si>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</si>
  <si>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</si>
  <si>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</si>
  <si>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</si>
  <si>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</si>
  <si>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</si>
  <si>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</si>
  <si>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</si>
  <si>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</si>
  <si>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</si>
  <si>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</si>
  <si>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</si>
  <si>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</si>
  <si>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</si>
  <si>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</si>
  <si>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</si>
  <si>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</si>
  <si>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</si>
  <si>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</si>
  <si>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</si>
  <si>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</si>
  <si>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</si>
  <si>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</si>
  <si>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</si>
  <si>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</si>
  <si>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</si>
  <si>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</si>
  <si>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</si>
  <si>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</si>
  <si>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</si>
  <si>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</si>
  <si>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</si>
  <si>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</si>
  <si>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</si>
  <si>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</si>
  <si>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</si>
  <si>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</si>
  <si>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</si>
  <si>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</si>
  <si>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</si>
  <si>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</si>
  <si>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</si>
  <si>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</si>
  <si>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</si>
  <si>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</si>
  <si>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</si>
  <si>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</si>
  <si>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</si>
  <si>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</si>
  <si>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</si>
  <si>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</si>
  <si>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</si>
  <si>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</si>
  <si>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</si>
  <si>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</si>
  <si>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</si>
  <si>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</si>
  <si>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</si>
  <si>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</si>
  <si>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</si>
  <si>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</si>
  <si>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</si>
  <si>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</si>
  <si>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</si>
  <si>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</si>
  <si>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</si>
  <si>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</si>
  <si>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</si>
  <si>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</si>
  <si>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</si>
  <si>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</si>
  <si>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</si>
  <si>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</si>
  <si>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</si>
  <si>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</si>
  <si>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</si>
  <si>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</si>
  <si>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</si>
  <si>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</si>
  <si>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</si>
  <si>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</si>
  <si>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</si>
  <si>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</si>
  <si>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</si>
  <si>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</si>
  <si>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</si>
  <si>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</si>
  <si>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</si>
  <si>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</si>
  <si>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</si>
  <si>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</si>
  <si>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</si>
  <si>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</si>
  <si>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</si>
  <si>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</si>
  <si>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</si>
  <si>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</si>
  <si>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</si>
  <si>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</si>
  <si>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</si>
  <si>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</si>
  <si>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</si>
  <si>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</si>
  <si>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</si>
  <si>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</si>
  <si>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</si>
  <si>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</si>
  <si>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</si>
  <si>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</si>
  <si>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</si>
  <si>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</si>
  <si>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</si>
  <si>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</si>
  <si>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</si>
  <si>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</si>
  <si>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</si>
  <si>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</si>
  <si>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</si>
  <si>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</si>
  <si>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</si>
  <si>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</si>
  <si>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</si>
  <si>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</si>
  <si>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</si>
  <si>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</si>
  <si>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</si>
  <si>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</si>
  <si>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</si>
  <si>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</si>
  <si>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</si>
  <si>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</si>
  <si>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</si>
  <si>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</si>
  <si>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</si>
  <si>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</si>
  <si>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</si>
  <si>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</si>
  <si>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</si>
  <si>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</si>
  <si>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</si>
  <si>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</si>
  <si>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</si>
  <si>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</si>
  <si>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</si>
  <si>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</si>
  <si>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</si>
  <si>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</si>
  <si>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</si>
  <si>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</si>
  <si>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</si>
  <si>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</si>
  <si>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</si>
  <si>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</si>
  <si>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</si>
  <si>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</si>
  <si>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</si>
  <si>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</si>
  <si>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</si>
  <si>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</si>
  <si>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</si>
  <si>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</si>
  <si>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</si>
  <si>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</si>
  <si>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</si>
  <si>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</si>
  <si>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</si>
  <si>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</si>
  <si>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</si>
  <si>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</si>
  <si>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</si>
  <si>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</si>
  <si>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</si>
  <si>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</si>
  <si>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</si>
  <si>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</si>
  <si>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</si>
  <si>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</si>
  <si>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</si>
  <si>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</si>
  <si>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</si>
  <si>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</si>
  <si>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</si>
  <si>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</si>
  <si>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</si>
  <si>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</si>
  <si>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</si>
  <si>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</si>
  <si>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</si>
  <si>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</si>
  <si>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</si>
  <si>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</si>
  <si>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</si>
  <si>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</si>
  <si>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</si>
  <si>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</si>
  <si>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</si>
  <si>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</si>
  <si>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</si>
  <si>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</si>
  <si>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</si>
  <si>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</si>
  <si>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</si>
  <si>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</si>
  <si>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</si>
  <si>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</si>
  <si>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</si>
  <si>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</si>
  <si>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</si>
  <si>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</si>
  <si>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</si>
  <si>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</si>
  <si>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</si>
  <si>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</si>
  <si>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</si>
  <si>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</si>
  <si>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</si>
  <si>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</si>
  <si>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</si>
  <si>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</si>
  <si>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</si>
  <si>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</si>
  <si>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</si>
  <si>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</si>
  <si>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</si>
  <si>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</si>
  <si>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</si>
  <si>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</si>
  <si>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</si>
  <si>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</si>
  <si>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</si>
  <si>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</si>
  <si>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</si>
  <si>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</si>
  <si>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</si>
  <si>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</si>
  <si>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</si>
  <si>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</si>
  <si>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</si>
  <si>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</si>
  <si>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</si>
  <si>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</si>
  <si>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</si>
  <si>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</si>
  <si>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</si>
  <si>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</si>
  <si>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</si>
  <si>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</si>
  <si>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</si>
  <si>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</si>
  <si>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</si>
  <si>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</si>
  <si>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</si>
  <si>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</si>
  <si>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</si>
  <si>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</si>
  <si>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</si>
  <si>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</si>
  <si>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</si>
  <si>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</si>
  <si>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</si>
  <si>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</si>
  <si>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</si>
  <si>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</si>
  <si>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</si>
  <si>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</si>
  <si>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</si>
  <si>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</si>
  <si>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</si>
  <si>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</si>
  <si>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</si>
  <si>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</si>
  <si>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</si>
  <si>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</si>
  <si>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</si>
  <si>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</si>
  <si>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</si>
  <si>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</si>
  <si>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</si>
  <si>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</si>
  <si>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</si>
  <si>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</si>
  <si>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</si>
  <si>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</si>
  <si>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</si>
  <si>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</si>
  <si>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</si>
  <si>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</si>
  <si>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</si>
  <si>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</si>
  <si>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</si>
  <si>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</si>
  <si>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</si>
  <si>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</si>
  <si>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</si>
  <si>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</si>
  <si>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</si>
  <si>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</si>
  <si>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</si>
  <si>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</si>
  <si>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</si>
  <si>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</si>
  <si>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</si>
  <si>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</si>
  <si>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</si>
  <si>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</si>
  <si>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</si>
  <si>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</si>
  <si>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</si>
  <si>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</si>
  <si>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</si>
  <si>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</si>
  <si>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</si>
  <si>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</si>
  <si>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</si>
  <si>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</si>
  <si>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</si>
  <si>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</si>
  <si>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</si>
  <si>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</si>
  <si>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</si>
  <si>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</si>
  <si>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</si>
  <si>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</si>
  <si>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</si>
  <si>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</si>
  <si>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</si>
  <si>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</si>
  <si>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</si>
  <si>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</si>
  <si>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</si>
  <si>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</si>
  <si>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</si>
  <si>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</si>
  <si>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</si>
  <si>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</si>
  <si>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</si>
  <si>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</si>
  <si>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</si>
  <si>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</si>
  <si>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</si>
  <si>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</si>
  <si>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</si>
  <si>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</si>
  <si>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</si>
  <si>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</si>
  <si>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</si>
  <si>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</si>
  <si>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</si>
  <si>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</si>
  <si>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</si>
  <si>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</si>
  <si>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</si>
  <si>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</si>
  <si>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</si>
  <si>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</si>
  <si>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</si>
  <si>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</si>
  <si>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</si>
  <si>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</si>
  <si>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</si>
  <si>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</si>
  <si>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</si>
  <si>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</si>
  <si>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</si>
  <si>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</si>
  <si>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</si>
  <si>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</si>
  <si>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</si>
  <si>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</si>
  <si>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</si>
  <si>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</si>
  <si>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</si>
  <si>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</si>
  <si>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</si>
  <si>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</si>
  <si>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</si>
  <si>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</si>
  <si>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</si>
  <si>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</si>
  <si>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</si>
  <si>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</si>
  <si>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</si>
  <si>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</si>
  <si>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</si>
  <si>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</si>
  <si>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</si>
  <si>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</si>
  <si>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</si>
  <si>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</si>
  <si>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</si>
  <si>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</si>
  <si>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</si>
  <si>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</si>
  <si>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</si>
  <si>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</si>
  <si>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</si>
  <si>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</si>
  <si>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</si>
  <si>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</si>
  <si>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</si>
  <si>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</si>
  <si>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</si>
  <si>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</si>
  <si>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</si>
  <si>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</si>
  <si>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</si>
  <si>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</si>
  <si>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</si>
  <si>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</si>
  <si>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</si>
  <si>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</si>
  <si>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</si>
  <si>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</si>
  <si>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</si>
  <si>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</si>
  <si>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</si>
  <si>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</si>
  <si>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</si>
  <si>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</si>
  <si>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</si>
  <si>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</si>
  <si>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</si>
  <si>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</si>
  <si>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</si>
  <si>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</si>
  <si>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</si>
  <si>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</si>
  <si>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</si>
  <si>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</si>
  <si>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</si>
  <si>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</si>
  <si>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</si>
  <si>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</si>
  <si>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</si>
  <si>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</si>
  <si>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</si>
  <si>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</si>
  <si>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</si>
  <si>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</si>
  <si>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</si>
  <si>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</si>
  <si>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</si>
  <si>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</si>
  <si>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</si>
  <si>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</si>
  <si>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</si>
  <si>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</si>
  <si>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</si>
  <si>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</si>
  <si>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</si>
  <si>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</si>
  <si>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</si>
  <si>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</si>
  <si>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</si>
  <si>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</si>
  <si>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</si>
  <si>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</si>
  <si>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</si>
  <si>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</si>
  <si>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</si>
  <si>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</si>
  <si>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</si>
  <si>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</si>
  <si>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</si>
  <si>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</si>
  <si>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</si>
  <si>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</si>
  <si>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</si>
  <si>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</si>
  <si>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</si>
  <si>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</si>
  <si>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</si>
  <si>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</si>
  <si>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</si>
  <si>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</si>
  <si>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</si>
  <si>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</si>
  <si>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</si>
  <si>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</si>
  <si>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</si>
  <si>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</si>
  <si>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</si>
  <si>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</si>
  <si>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</si>
  <si>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</si>
  <si>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</si>
  <si>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</si>
  <si>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</si>
  <si>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</si>
  <si>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</si>
  <si>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</si>
  <si>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</si>
  <si>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</si>
  <si>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</si>
  <si>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</si>
  <si>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</si>
  <si>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</si>
  <si>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</si>
  <si>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</si>
  <si>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</si>
  <si>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</si>
  <si>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</si>
  <si>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</si>
  <si>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</si>
  <si>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</si>
  <si>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</si>
  <si>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</si>
  <si>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</si>
  <si>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</si>
  <si>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</si>
  <si>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</si>
  <si>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</si>
  <si>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</si>
  <si>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</si>
  <si>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</si>
  <si>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</si>
  <si>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</si>
  <si>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</si>
  <si>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</si>
  <si>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</si>
  <si>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</si>
  <si>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</si>
  <si>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</si>
  <si>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</si>
  <si>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</si>
  <si>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</si>
  <si>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</si>
  <si>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</si>
  <si>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</si>
  <si>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</si>
  <si>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</si>
  <si>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</si>
  <si>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</si>
  <si>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</si>
  <si>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</si>
  <si>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</si>
  <si>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</si>
  <si>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</si>
  <si>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</si>
  <si>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</si>
  <si>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</si>
  <si>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</si>
  <si>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</si>
  <si>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</si>
  <si>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</si>
  <si>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</si>
  <si>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</si>
  <si>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</si>
  <si>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</si>
  <si>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</si>
  <si>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</si>
  <si>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</si>
  <si>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</si>
  <si>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</si>
  <si>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</si>
  <si>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</si>
  <si>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</si>
  <si>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</si>
  <si>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</si>
  <si>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</si>
  <si>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</si>
  <si>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</si>
  <si>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</si>
  <si>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</si>
  <si>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</si>
  <si>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</si>
  <si>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</si>
  <si>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</si>
  <si>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</si>
  <si>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</si>
  <si>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</si>
  <si>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</si>
  <si>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</si>
  <si>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</si>
  <si>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</si>
  <si>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</si>
  <si>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</si>
  <si>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</si>
  <si>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</si>
  <si>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</si>
  <si>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</si>
  <si>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</si>
  <si>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</si>
  <si>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</si>
  <si>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</si>
  <si>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</si>
  <si>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</si>
  <si>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</si>
  <si>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</si>
  <si>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</si>
  <si>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</si>
  <si>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</si>
  <si>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</si>
  <si>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</si>
  <si>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</si>
  <si>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</si>
  <si>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</si>
  <si>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</si>
  <si>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</si>
  <si>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</si>
  <si>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</si>
  <si>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</si>
  <si>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</si>
  <si>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</si>
  <si>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</si>
  <si>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</si>
  <si>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</si>
  <si>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</si>
  <si>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</si>
  <si>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</si>
  <si>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</si>
  <si>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</si>
  <si>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</si>
  <si>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</si>
  <si>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</si>
  <si>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</si>
  <si>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</si>
  <si>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</si>
  <si>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</si>
  <si>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</si>
  <si>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</si>
  <si>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</si>
  <si>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</si>
  <si>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</si>
  <si>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</si>
  <si>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</si>
  <si>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</si>
  <si>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</si>
  <si>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</si>
  <si>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</si>
  <si>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</si>
  <si>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</si>
  <si>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</si>
  <si>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</si>
  <si>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</si>
  <si>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</si>
  <si>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</si>
  <si>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</si>
  <si>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</si>
  <si>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</si>
  <si>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</si>
  <si>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</si>
  <si>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</si>
  <si>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</si>
  <si>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</si>
  <si>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</si>
  <si>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</si>
  <si>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</si>
  <si>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</si>
  <si>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</si>
  <si>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</si>
  <si>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</si>
  <si>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</si>
  <si>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</si>
  <si>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</si>
  <si>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</si>
  <si>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</si>
  <si>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</si>
  <si>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</si>
  <si>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</si>
  <si>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</si>
  <si>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</si>
  <si>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</si>
  <si>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</si>
  <si>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</si>
  <si>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</si>
  <si>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</si>
  <si>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</si>
  <si>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</si>
  <si>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</si>
  <si>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</si>
  <si>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</si>
  <si>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</si>
  <si>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</si>
  <si>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</si>
  <si>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</si>
  <si>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</si>
  <si>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</si>
  <si>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</si>
  <si>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</si>
  <si>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</si>
  <si>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</si>
  <si>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</si>
  <si>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</si>
  <si>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</si>
  <si>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</si>
  <si>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</si>
  <si>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</si>
  <si>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</si>
  <si>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</si>
  <si>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</si>
  <si>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</si>
  <si>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</si>
  <si>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</si>
  <si>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</si>
  <si>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</si>
  <si>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</si>
  <si>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</si>
  <si>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</si>
  <si>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</si>
  <si>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</si>
  <si>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</si>
  <si>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</si>
  <si>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</si>
  <si>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</si>
  <si>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</si>
  <si>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</si>
  <si>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</si>
  <si>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</si>
  <si>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</si>
  <si>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</si>
  <si>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</si>
  <si>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</si>
  <si>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</si>
  <si>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</si>
  <si>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</si>
  <si>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</si>
  <si>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</si>
  <si>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</si>
  <si>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</si>
  <si>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</si>
  <si>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</si>
  <si>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</si>
  <si>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</si>
  <si>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</si>
  <si>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</si>
  <si>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</si>
  <si>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</si>
  <si>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</si>
  <si>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</si>
  <si>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</si>
  <si>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</si>
  <si>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</si>
  <si>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</si>
  <si>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</si>
  <si>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</si>
  <si>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</si>
  <si>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</si>
  <si>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</si>
  <si>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</si>
  <si>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</si>
  <si>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</si>
  <si>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</si>
  <si>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</si>
  <si>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</si>
  <si>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</si>
  <si>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</si>
  <si>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</si>
  <si>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</si>
  <si>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</si>
  <si>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</si>
  <si>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</si>
  <si>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</si>
  <si>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</si>
  <si>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</si>
  <si>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</si>
  <si>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</si>
  <si>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</si>
  <si>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</si>
  <si>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</si>
  <si>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</si>
  <si>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</si>
  <si>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</si>
  <si>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</si>
  <si>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</si>
  <si>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</si>
  <si>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</si>
  <si>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</si>
  <si>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</si>
  <si>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</si>
  <si>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</si>
  <si>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</si>
  <si>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</si>
  <si>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</si>
  <si>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</si>
  <si>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</si>
  <si>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</si>
  <si>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</si>
  <si>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</si>
  <si>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</si>
  <si>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</si>
  <si>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</si>
  <si>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</si>
  <si>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</si>
  <si>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</si>
  <si>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</si>
  <si>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</si>
  <si>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</si>
  <si>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</si>
  <si>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</si>
  <si>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</si>
  <si>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</si>
  <si>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</si>
  <si>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</si>
  <si>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</si>
  <si>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</si>
  <si>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</si>
  <si>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</si>
  <si>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</si>
  <si>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</si>
  <si>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</si>
  <si>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</si>
  <si>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</si>
  <si>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</si>
  <si>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</si>
  <si>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</si>
  <si>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</si>
  <si>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</si>
  <si>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</si>
  <si>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</si>
  <si>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</si>
  <si>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</si>
  <si>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</si>
  <si>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</si>
  <si>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</si>
  <si>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</si>
  <si>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</si>
  <si>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</si>
  <si>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</si>
  <si>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</si>
  <si>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</si>
  <si>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</si>
  <si>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</si>
  <si>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</si>
  <si>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</si>
  <si>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</si>
  <si>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</si>
  <si>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</si>
  <si>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</si>
  <si>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</si>
  <si>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</si>
  <si>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</si>
  <si>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</si>
  <si>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</si>
  <si>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</si>
  <si>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</si>
  <si>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</si>
  <si>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</si>
  <si>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</si>
  <si>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</si>
  <si>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</si>
  <si>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</si>
  <si>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</si>
  <si>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</si>
  <si>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</si>
  <si>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</si>
  <si>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</si>
  <si>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</si>
  <si>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</si>
  <si>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</si>
  <si>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</si>
  <si>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</si>
  <si>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</si>
  <si>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</si>
  <si>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</si>
  <si>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</si>
  <si>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</si>
  <si>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</si>
  <si>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</si>
  <si>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</si>
  <si>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</si>
  <si>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</si>
  <si>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</si>
  <si>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</si>
  <si>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</si>
  <si>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</si>
  <si>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</si>
  <si>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</si>
  <si>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</si>
  <si>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</si>
  <si>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</si>
  <si>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</si>
  <si>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</si>
  <si>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</si>
  <si>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</si>
  <si>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</si>
  <si>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</si>
  <si>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</si>
  <si>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</si>
  <si>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</si>
  <si>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</si>
  <si>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</si>
  <si>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</si>
  <si>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</si>
  <si>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</si>
  <si>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</si>
  <si>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</si>
  <si>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</si>
  <si>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</si>
  <si>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</si>
  <si>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</si>
  <si>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</si>
  <si>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</si>
  <si>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</si>
  <si>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</si>
  <si>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</si>
  <si>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</si>
  <si>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</si>
  <si>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</si>
  <si>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</si>
  <si>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</si>
  <si>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</si>
  <si>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</si>
  <si>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</si>
  <si>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</si>
  <si>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</si>
  <si>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</si>
  <si>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</si>
  <si>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</si>
  <si>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</si>
  <si>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</si>
  <si>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</si>
  <si>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</si>
  <si>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</si>
  <si>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</si>
  <si>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</si>
  <si>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</si>
  <si>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</si>
  <si>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</si>
  <si>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</si>
  <si>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</si>
  <si>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</si>
  <si>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</si>
  <si>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</si>
  <si>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</si>
  <si>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</si>
  <si>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</si>
  <si>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</si>
  <si>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</si>
  <si>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</si>
  <si>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</si>
  <si>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</si>
  <si>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</si>
  <si>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</si>
  <si>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</si>
  <si>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</si>
  <si>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</si>
  <si>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</si>
  <si>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</si>
  <si>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</si>
  <si>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</si>
  <si>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</si>
  <si>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</si>
  <si>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</si>
  <si>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</si>
  <si>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</si>
  <si>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</si>
  <si>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</si>
  <si>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</si>
  <si>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</si>
  <si>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</si>
  <si>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</si>
  <si>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</si>
  <si>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</si>
  <si>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</si>
  <si>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</si>
  <si>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</si>
  <si>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</si>
  <si>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</si>
  <si>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</si>
  <si>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</si>
  <si>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</si>
  <si>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</si>
  <si>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</si>
  <si>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</si>
  <si>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</si>
  <si>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</si>
  <si>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</si>
  <si>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</si>
  <si>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</si>
  <si>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</si>
  <si>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</si>
  <si>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</si>
  <si>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</si>
  <si>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</si>
  <si>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</si>
  <si>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</si>
  <si>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</si>
  <si>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</si>
  <si>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</si>
  <si>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</si>
  <si>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</si>
  <si>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</si>
  <si>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</si>
  <si>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</si>
  <si>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</si>
  <si>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</si>
  <si>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</si>
  <si>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</si>
  <si>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</si>
  <si>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</si>
  <si>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</si>
  <si>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</si>
  <si>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</si>
  <si>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</si>
  <si>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</si>
  <si>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</si>
  <si>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</si>
  <si>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</si>
  <si>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</si>
  <si>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</si>
  <si>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</si>
  <si>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</si>
  <si>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</si>
  <si>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</si>
  <si>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</si>
  <si>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</si>
  <si>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</si>
  <si>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</si>
  <si>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</si>
  <si>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</si>
  <si>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</si>
  <si>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</si>
  <si>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</si>
  <si>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</si>
  <si>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</si>
  <si>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</si>
  <si>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</si>
  <si>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</si>
  <si>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</si>
  <si>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</si>
  <si>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</si>
  <si>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</si>
  <si>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</si>
  <si>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</si>
  <si>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</si>
  <si>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</si>
  <si>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</si>
  <si>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</si>
  <si>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</si>
  <si>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</si>
  <si>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</si>
  <si>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</si>
  <si>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</si>
  <si>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</si>
  <si>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</si>
  <si>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</si>
  <si>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</si>
  <si>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</si>
  <si>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</si>
  <si>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</si>
  <si>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</si>
  <si>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</si>
  <si>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</si>
  <si>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</si>
  <si>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</si>
  <si>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</si>
  <si>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</si>
  <si>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</si>
  <si>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</si>
  <si>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</si>
  <si>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</si>
  <si>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</si>
  <si>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</si>
  <si>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</si>
  <si>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</si>
  <si>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</si>
  <si>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</si>
  <si>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</si>
  <si>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</si>
  <si>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</si>
  <si>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</si>
  <si>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</si>
  <si>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</si>
  <si>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</si>
  <si>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</si>
  <si>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</si>
  <si>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</si>
  <si>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</si>
  <si>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</si>
  <si>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</si>
  <si>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</si>
  <si>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</si>
  <si>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</si>
  <si>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</si>
  <si>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</si>
  <si>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</si>
  <si>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</si>
  <si>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</si>
  <si>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</si>
  <si>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</si>
  <si>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</si>
  <si>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</si>
  <si>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</si>
  <si>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</si>
  <si>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</si>
  <si>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</si>
  <si>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</si>
  <si>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</si>
  <si>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</si>
  <si>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</si>
  <si>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</si>
  <si>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</si>
  <si>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</si>
  <si>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</si>
  <si>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</si>
  <si>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</si>
  <si>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</si>
  <si>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</si>
  <si>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</si>
  <si>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</si>
  <si>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</si>
  <si>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</si>
  <si>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</si>
  <si>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</si>
  <si>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</si>
  <si>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</si>
  <si>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</si>
  <si>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</si>
  <si>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</si>
  <si>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</si>
  <si>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</si>
  <si>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</si>
  <si>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</si>
  <si>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</si>
  <si>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</si>
  <si>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</si>
  <si>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</si>
  <si>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</si>
  <si>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</si>
  <si>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</si>
  <si>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</si>
  <si>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</si>
  <si>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</si>
  <si>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</si>
  <si>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</si>
  <si>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</si>
  <si>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</si>
  <si>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</si>
  <si>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</si>
  <si>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</si>
  <si>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</si>
  <si>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</si>
  <si>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</si>
  <si>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</si>
  <si>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</si>
  <si>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</si>
  <si>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</si>
  <si>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</si>
  <si>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</si>
  <si>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</si>
  <si>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</si>
  <si>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</si>
  <si>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</si>
  <si>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</si>
  <si>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</si>
  <si>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</si>
  <si>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</si>
  <si>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</si>
  <si>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</si>
  <si>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</si>
  <si>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</si>
  <si>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</si>
  <si>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</si>
  <si>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</si>
  <si>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</si>
  <si>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</si>
  <si>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</si>
  <si>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</si>
  <si>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</si>
  <si>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</si>
  <si>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</si>
  <si>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</si>
  <si>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</si>
  <si>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</si>
  <si>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</si>
  <si>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</si>
  <si>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</si>
  <si>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</si>
  <si>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</si>
  <si>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</si>
  <si>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</si>
  <si>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</si>
  <si>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</si>
  <si>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</si>
  <si>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</si>
  <si>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Informantes
</t>
    </r>
    <r>
      <rPr>
        <i/>
        <sz val="8"/>
        <color theme="1"/>
        <rFont val="Arial"/>
        <family val="2"/>
      </rPr>
      <t>(Responde: institución encargada de la defensoría pública y/ o de la asesoría jurídica de la entidad federativa)</t>
    </r>
  </si>
  <si>
    <t>INFORMANTE BÁSICO</t>
  </si>
  <si>
    <t>FIRMA Y SELLO</t>
  </si>
  <si>
    <t>(Persona titular o servidora pública de la institución designada para atender la solicitud de información del presente módulo,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</si>
  <si>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</si>
  <si>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</si>
  <si>
    <t>FIRMA</t>
  </si>
  <si>
    <t>Nombre(s):</t>
  </si>
  <si>
    <t>Primer apellido:</t>
  </si>
  <si>
    <t>Segundo apellido:</t>
  </si>
  <si>
    <t>Institución u órgano:</t>
  </si>
  <si>
    <t>INFORMANTE COMPLEMENTARIO 1</t>
  </si>
  <si>
    <t>(Persona servidora pública -titular o designada- adscrita al área que es la principal productora de la información correspondiente al presente módulo. Nota: en caso de no requerir al "Informante Complementario 1" deje las siguientes celdas en blanco)</t>
  </si>
  <si>
    <t>INFORMANTE COMPLEMENTARIO 2</t>
  </si>
  <si>
    <t>(Persona servidora pública -titular o designada- adscrita al área que es la segunda principal productora de la información correspondiente al presente módulo. Nota: en caso de no requerir al "Informante Complementario 2" deje las siguientes celdas en blanco)</t>
  </si>
  <si>
    <t>OBSERVACIONES:</t>
  </si>
  <si>
    <r>
      <t xml:space="preserve">Participantes
</t>
    </r>
    <r>
      <rPr>
        <i/>
        <sz val="8"/>
        <rFont val="Arial"/>
        <family val="2"/>
      </rPr>
      <t>(Registrar a las personas servidoras públicas que participaron en la integración de la información y/ o en el llenado de los reactivos que se solicitan en el presente módulo.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</si>
  <si>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del módulo</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</si>
  <si>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</si>
  <si>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</si>
  <si>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</si>
  <si>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</si>
  <si>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</si>
  <si>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</si>
  <si>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</si>
  <si>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</si>
  <si>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</si>
  <si>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</si>
  <si>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</si>
  <si>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</si>
  <si>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</si>
  <si>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</si>
  <si>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</si>
  <si>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</si>
  <si>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</si>
  <si>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</si>
  <si>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</si>
  <si>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</si>
  <si>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</si>
  <si>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</si>
  <si>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</si>
  <si>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</si>
  <si>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</si>
  <si>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</si>
  <si>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</si>
  <si>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</si>
  <si>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</si>
  <si>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</si>
  <si>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</si>
  <si>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</si>
  <si>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</si>
  <si>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</si>
  <si>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</si>
  <si>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</si>
  <si>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</si>
  <si>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</si>
  <si>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</si>
  <si>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</si>
  <si>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</si>
  <si>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</si>
  <si>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</si>
  <si>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</si>
  <si>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</si>
  <si>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</si>
  <si>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</si>
  <si>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</si>
  <si>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</si>
  <si>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</si>
  <si>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</si>
  <si>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</si>
  <si>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</si>
  <si>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</si>
  <si>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</si>
  <si>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</si>
  <si>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</si>
  <si>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</si>
  <si>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</si>
  <si>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</si>
  <si>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</si>
  <si>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</si>
  <si>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</si>
  <si>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</si>
  <si>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</si>
  <si>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</si>
  <si>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</si>
  <si>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</si>
  <si>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</si>
  <si>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</si>
  <si>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</si>
  <si>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</si>
  <si>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</si>
  <si>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</si>
  <si>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</si>
  <si>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</si>
  <si>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</si>
  <si>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</si>
  <si>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</si>
  <si>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</si>
  <si>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</si>
  <si>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</si>
  <si>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</si>
  <si>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</si>
  <si>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</si>
  <si>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</si>
  <si>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</si>
  <si>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</si>
  <si>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</si>
  <si>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t>
    </r>
  </si>
  <si>
    <t>2.- Los catálogos utilizados en el presente cuestionario corresponden a denominaciones estándar, de tal forma que si el nombre de alguna categoría no coincide exactamente con la utilizada en su institución, debe registrar los datos en aquella que sea homóloga.</t>
  </si>
  <si>
    <r>
      <t xml:space="preserve">3.- Debe considerar como </t>
    </r>
    <r>
      <rPr>
        <i/>
        <u/>
        <sz val="8"/>
        <color theme="1"/>
        <rFont val="Arial"/>
        <family val="2"/>
      </rPr>
      <t>institución</t>
    </r>
    <r>
      <rPr>
        <i/>
        <sz val="8"/>
        <color theme="1"/>
        <rFont val="Arial"/>
        <family val="2"/>
      </rPr>
      <t xml:space="preserve"> a la dirección general, coordinación general, división, departamento, instituto o, en términos genéricos, cualquier órgano, unidad administrativa o área encargada de la defensoría pública y/ o de la asesoría jurídica de la entidad federativa. Para efectos del presente censo, no debe considerar la información, de ser el caso, de la Comisión Ejecutiva de Atención a Víctimas u homóloga de la entidad federativa.</t>
    </r>
  </si>
  <si>
    <t>4.- Únicamente debe considerar la información de las unidades de defensoría pública y/ o de asesoría jurídica que liste en la pregunta 1.1.</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</si>
  <si>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</si>
  <si>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</si>
  <si>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7.- No deje celdas en blanco, salvo en los casos en que la instrucción así lo solicite. </t>
  </si>
  <si>
    <t>Glosario de la sección:</t>
  </si>
  <si>
    <r>
      <t xml:space="preserve">1.- </t>
    </r>
    <r>
      <rPr>
        <b/>
        <i/>
        <sz val="8"/>
        <color theme="1"/>
        <rFont val="Arial"/>
        <family val="2"/>
      </rPr>
      <t xml:space="preserve">Asesoría jurídica. </t>
    </r>
    <r>
      <rPr>
        <i/>
        <sz val="8"/>
        <color theme="1"/>
        <rFont val="Arial"/>
        <family val="2"/>
      </rPr>
      <t>Se refiere a la prestación de los servicios de asesoría jurídica y orientación en asuntos que no requieren la intervención en un proceso en materia civil, familiar, mercantil, laboral, penal, justicia para personas adolescentes, entre otras materias, con la finalidad de garantizar el derecho de acceso a la justicia. Asimismo, contempla aquellos servicios de asesoría o representación jurídica especializada en procesos penales a víctimas o personas ofendidas. Los servicios son gratuitos y se brindan a las personas elegibles de acuerdo con la normatividad aplicable.</t>
    </r>
  </si>
  <si>
    <r>
      <t xml:space="preserve">2.- </t>
    </r>
    <r>
      <rPr>
        <b/>
        <i/>
        <sz val="8"/>
        <color theme="1"/>
        <rFont val="Arial"/>
        <family val="2"/>
      </rPr>
      <t>Defensoría pública.</t>
    </r>
    <r>
      <rPr>
        <i/>
        <sz val="8"/>
        <color theme="1"/>
        <rFont val="Arial"/>
        <family val="2"/>
      </rPr>
      <t xml:space="preserve"> Se refiere a la prestación de los servicios de defensa y representación jurídica en procesos que requieren dicha intervención a efecto de garantizar el derecho a la defensa en juicios en materia civil, familiar, mercantil, laboral, penal, justicia para personas adolescentes, entre otras materias. Los servicios son gratuitos y se brindan a las personas elegibles de acuerdo con la normatividad aplicable.</t>
    </r>
  </si>
  <si>
    <t>.</t>
  </si>
  <si>
    <t>I.1 Estructura organizacional</t>
  </si>
  <si>
    <t>Instrucción general para la pregunta de la subsección:</t>
  </si>
  <si>
    <t>1.- Debe considerar la información de las unidades de defensoría pública y/ o de asesoría jurídica en operación que formen parte de la estructura orgánica de la institución, de acuerdo con la correspondiente ley orgánica, reglamento interno, acuerdos de creación o normatividad equivalente.</t>
  </si>
  <si>
    <t>Glosario de la subsección:</t>
  </si>
  <si>
    <r>
      <t xml:space="preserve">1.- </t>
    </r>
    <r>
      <rPr>
        <b/>
        <i/>
        <sz val="8"/>
        <color theme="1"/>
        <rFont val="Arial"/>
        <family val="2"/>
      </rPr>
      <t>Unidades de defensoría pública y/ o de asesoría jurídica.</t>
    </r>
    <r>
      <rPr>
        <i/>
        <sz val="8"/>
        <color theme="1"/>
        <rFont val="Arial"/>
        <family val="2"/>
      </rPr>
      <t xml:space="preserve"> Se refiere a las instalaciones en donde se llevan a cabo las actividades sustantivas destinadas a brindar los servicios de defensoría pública y de asesoría jurídica que proporciona la institución responsable de atender dichos temas en la entidad federativa.</t>
    </r>
  </si>
  <si>
    <t>1.1.-</t>
  </si>
  <si>
    <t>Anote el nombre de cada una de las unidades de defensoría pública y/ o de asesoría jurídica en operación que conformaban al cierre del año 2023 la estructura orgánica de su institución. Por cada una de estas, señale la función desarrollada y la o las materias atendidas.</t>
  </si>
  <si>
    <t>En la columna "Nombre de las unidades de defensoría pública y/ o de asesoría jurídica" debe anotar el nombre de cada una de las unidades de defensoría pública y/ o de asesoría jurídica con las que haya contado. Por su parte, en la columna "ID unidad de defensoría pública y/ o de asesoría jurídica" el personal INEGI debe anotar su clave y/ o número de identificación.</t>
  </si>
  <si>
    <t>El nombre de las unidades de defensoría pública y/ o de asesoría jurídica debe registrarse en mayúsculas, sin comillas ni signos de acentuación, puntuación, paréntesis y abreviaturas.</t>
  </si>
  <si>
    <t>En el numeral 1 debe considerar la información relacionada con las oficinas centrales de su institución, aun cuando en estas se realicen funciones administrativas y/ o de coordinación de las unidades de defensoría pública y/ o de asesoría jurídica.</t>
  </si>
  <si>
    <t>En caso de que su institución solo desarrolle la función de defensoría pública, no puede seleccionar los códigos "2" y "3" en la columna "Función desarrollada" de ninguna de las unidades de defensoría pública y/ o de asesoría jurídica listadas.</t>
  </si>
  <si>
    <t>En caso de que su institución ejerza ambas funciones de manera simultánea (defensoría pública y asesoría jurídica), seleccione el código "3" en la columna "Función desarrollada" de la unidad de defensoría pública y/ o de asesoría jurídica listada en el numeral 1.</t>
  </si>
  <si>
    <t>Para cada unidad de defensoría pública y/ o de asesoría jurídica, seleccione con una "X" la o las materias que correspondan.</t>
  </si>
  <si>
    <t>En caso de que seleccione la columna "Otra materia", debe anotar el nombre de dicha(s) materia(s) en el recuadro destinado para tal efecto que se encuentra al final de la tabla de respuesta.</t>
  </si>
  <si>
    <t>En el Complemento debe anotar el tipo de posesión, ubicación geográfica, horario de atención y datos de contacto de cada una de las unidades de defensoría pública y/ o de asesoría jurídica.</t>
  </si>
  <si>
    <t>Complemento</t>
  </si>
  <si>
    <t>Nombre de las unidades de defensoría pública y/ o de asesoría jurídica</t>
  </si>
  <si>
    <r>
      <t xml:space="preserve">ID unidad de defensoría pública y/ o de asesoría jurídica
</t>
    </r>
    <r>
      <rPr>
        <i/>
        <sz val="8"/>
        <rFont val="Arial"/>
        <family val="2"/>
      </rPr>
      <t>(para uso exclusivo del personal del INEGI)</t>
    </r>
  </si>
  <si>
    <r>
      <rPr>
        <b/>
        <sz val="9"/>
        <rFont val="Arial"/>
        <family val="2"/>
      </rPr>
      <t>Función desarrollada</t>
    </r>
    <r>
      <rPr>
        <sz val="9"/>
        <rFont val="Arial"/>
        <family val="2"/>
      </rPr>
      <t xml:space="preserve">
</t>
    </r>
    <r>
      <rPr>
        <i/>
        <sz val="8"/>
        <rFont val="Arial"/>
        <family val="2"/>
      </rPr>
      <t>(1. Defensoría pública / 2. Asesoría jurídica /
3. Defensoría pública y asesoría jurídica)</t>
    </r>
  </si>
  <si>
    <t>Materias atendidas</t>
  </si>
  <si>
    <t>COMP_PREG 2.11</t>
  </si>
  <si>
    <t>Civil</t>
  </si>
  <si>
    <t>Familiar</t>
  </si>
  <si>
    <t>Mercantil</t>
  </si>
  <si>
    <t>Laboral</t>
  </si>
  <si>
    <t>Penal</t>
  </si>
  <si>
    <t>Justicia para personas adolescentes</t>
  </si>
  <si>
    <t>Administrativa</t>
  </si>
  <si>
    <t>Indígena</t>
  </si>
  <si>
    <t>Amparo</t>
  </si>
  <si>
    <t>Agraria</t>
  </si>
  <si>
    <r>
      <t xml:space="preserve">Otra materia </t>
    </r>
    <r>
      <rPr>
        <i/>
        <sz val="8"/>
        <rFont val="Arial"/>
        <family val="2"/>
      </rPr>
      <t>(especifique)</t>
    </r>
  </si>
  <si>
    <t>BLANCOS</t>
  </si>
  <si>
    <t>MINUSC</t>
  </si>
  <si>
    <t>ACENTO</t>
  </si>
  <si>
    <t>SIGNO</t>
  </si>
  <si>
    <t>OTRA_MATERIA</t>
  </si>
  <si>
    <t>NS</t>
  </si>
  <si>
    <t>CIVIL</t>
  </si>
  <si>
    <t>FAMILIAR</t>
  </si>
  <si>
    <t>MERCANTIL</t>
  </si>
  <si>
    <t>LABORAL</t>
  </si>
  <si>
    <t>PENAL</t>
  </si>
  <si>
    <t xml:space="preserve">JUSTICIA PARA PERSONAS ADOLESCENTES </t>
  </si>
  <si>
    <t>ADMINISTRATIVA</t>
  </si>
  <si>
    <t>INDIGENA</t>
  </si>
  <si>
    <t>AMPARO</t>
  </si>
  <si>
    <t>AGRARIA</t>
  </si>
  <si>
    <t>OTRA MATERIA</t>
  </si>
  <si>
    <t>NO INDETIFICADO</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</si>
  <si>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</si>
  <si>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</si>
  <si>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</si>
  <si>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</si>
  <si>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</si>
  <si>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</si>
  <si>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</si>
  <si>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</si>
  <si>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</si>
  <si>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</si>
  <si>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</si>
  <si>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</si>
  <si>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</si>
  <si>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</si>
  <si>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</si>
  <si>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</si>
  <si>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</si>
  <si>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</si>
  <si>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</si>
  <si>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</si>
  <si>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</si>
  <si>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</si>
  <si>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</si>
  <si>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</si>
  <si>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</si>
  <si>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Total de unidades de defensoría pública y/ o de asesoría jurídica</t>
  </si>
  <si>
    <r>
      <rPr>
        <sz val="9"/>
        <rFont val="Arial"/>
        <family val="2"/>
      </rPr>
      <t>Otra materia:</t>
    </r>
    <r>
      <rPr>
        <sz val="8"/>
        <rFont val="Arial"/>
        <family val="2"/>
      </rPr>
      <t xml:space="preserve">
</t>
    </r>
    <r>
      <rPr>
        <i/>
        <sz val="8"/>
        <rFont val="Arial"/>
        <family val="2"/>
      </rPr>
      <t>(especifique)</t>
    </r>
  </si>
  <si>
    <t>En caso de tener algún comentario u observación al dato registrado en la respuesta de la presente pregunta, o los datos que derivan de la misma, favor de anotarlo en el siguiente espacio. De lo contrario, déjelo en blanco.</t>
  </si>
  <si>
    <t>I.2 Equipo informático</t>
  </si>
  <si>
    <t>Instrucción general para las preguntas de la subsección:</t>
  </si>
  <si>
    <t>1.- No debe considerar las multifuncionales, servidores, tabletas electrónicas, computadoras e impresoras que se hayan encontrado fuera de servicio, o bien, no habían sido asignadas para su uso u operación al cierre del año.</t>
  </si>
  <si>
    <r>
      <t xml:space="preserve">1.- </t>
    </r>
    <r>
      <rPr>
        <b/>
        <i/>
        <sz val="8"/>
        <rFont val="Arial"/>
        <family val="2"/>
      </rPr>
      <t xml:space="preserve">Multifuncional. </t>
    </r>
    <r>
      <rPr>
        <i/>
        <sz val="8"/>
        <rFont val="Arial"/>
        <family val="2"/>
      </rPr>
      <t>Se refiere al dispositivo que tiene la particularidad de integrar, en una máquina, las funciones de varios dispositivos, permitiendo realizar varias tareas de modo simultáneo. Incorpora diferentes funciones de otros equipos o multitareas que permiten escanear, imprimir y fotocopiar a la vez, además de la capacidad de almacenar documentos en red.</t>
    </r>
  </si>
  <si>
    <r>
      <t xml:space="preserve">2.- </t>
    </r>
    <r>
      <rPr>
        <b/>
        <i/>
        <sz val="8"/>
        <rFont val="Arial"/>
        <family val="2"/>
      </rPr>
      <t xml:space="preserve">Servicios de conexión remota. </t>
    </r>
    <r>
      <rPr>
        <i/>
        <sz val="8"/>
        <rFont val="Arial"/>
        <family val="2"/>
      </rPr>
      <t>Se refiere a los servicios que posibilitan a los usuarios conectarse por red a otro ordenador como si se accediera desde el propio ordenador, permitiendo utilizar y/ o extraer información y datos. Un ejemplo de estos servicios es la VPN, que permite conectar una o más computadoras a una red privada utilizando internet.</t>
    </r>
  </si>
  <si>
    <t>1.2.-</t>
  </si>
  <si>
    <t>Anote la cantidad de multifuncionales, servidores y tabletas electrónicas, así como de computadoras e impresoras, según tipo, con las que contaba al cierre del año 2023 la institución. Asimismo, indique si durante el referido año contó con servicios de conexión remota.</t>
  </si>
  <si>
    <t>Multifuncionales</t>
  </si>
  <si>
    <t>Servidores</t>
  </si>
  <si>
    <t>Tabletas electrónicas</t>
  </si>
  <si>
    <t>Computadoras, según tipo</t>
  </si>
  <si>
    <t>Impresoras, según tipo</t>
  </si>
  <si>
    <r>
      <t xml:space="preserve">¿Contó con servicios de conexión remota?
</t>
    </r>
    <r>
      <rPr>
        <i/>
        <sz val="8"/>
        <rFont val="Arial"/>
        <family val="2"/>
      </rPr>
      <t>(1. Sí / 2. No / 9. No identificado)</t>
    </r>
  </si>
  <si>
    <t>Total</t>
  </si>
  <si>
    <r>
      <t xml:space="preserve">Personales
</t>
    </r>
    <r>
      <rPr>
        <i/>
        <sz val="8"/>
        <rFont val="Arial"/>
        <family val="2"/>
      </rPr>
      <t>(de escritorio)</t>
    </r>
  </si>
  <si>
    <t>Portátiles</t>
  </si>
  <si>
    <t>Para uso personal</t>
  </si>
  <si>
    <t>Para uso compartido</t>
  </si>
  <si>
    <t>NS1</t>
  </si>
  <si>
    <t>SUMA1</t>
  </si>
  <si>
    <t>COMP1</t>
  </si>
  <si>
    <t>NS2</t>
  </si>
  <si>
    <t>SUMA2</t>
  </si>
  <si>
    <t>COMP2</t>
  </si>
  <si>
    <t>TOTAL_NS</t>
  </si>
  <si>
    <t>TOTAL_COMP</t>
  </si>
  <si>
    <t>1.3.-</t>
  </si>
  <si>
    <t>Indique, por cada una de las unidades de defensoría pública y/ o de asesoría jurídica, si al cierre del año 2023 contaba con computadoras. En caso afirmativo, anote el total de computadoras con las que contaba, así como la cantidad de estas que presentaban conexión a internet.</t>
  </si>
  <si>
    <t>El listado de unidades de defensoría pública y/ o de asesoría jurídica que se despliega es el mismo que registró como respuesta en la pregunta 1.1.</t>
  </si>
  <si>
    <t>En caso de que la cantidad reportada como respuesta en la columna "Total" del apartado "Computadoras, según tipo" de la pregunta anterior no sea un dato numérico mayor a cero, no puede registrar información en el presente reactivo.</t>
  </si>
  <si>
    <t>En caso de que determinada unidad de defensoría pública y/ o de asesoría jurídica no haya contado con computadoras, o no cuente con información para determinarlo, indíquelo en la columna correspondiente conforme al catálogo respectivo y deje el resto de la fila en blanco.</t>
  </si>
  <si>
    <t>Para cada unidad de defensoría pública y/ o de asesoría jurídica, la cantidad registrada en la columna "Computadoras con conexión a internet" debe ser igual o menor a la cantidad reportada en la columna "Computadoras".</t>
  </si>
  <si>
    <t>La suma de las cantidades registradas en la columna "Computadoras" debe ser igual a la cantidad reportada como respuesta en la columna "Total" del apartado "Computadoras, según tipo" de la pregunta anterior.</t>
  </si>
  <si>
    <t xml:space="preserve">PREG.PIVOTE </t>
  </si>
  <si>
    <t>Comp_Computadoras_PREG1.2</t>
  </si>
  <si>
    <r>
      <t xml:space="preserve">¿Contaba con computadoras?
</t>
    </r>
    <r>
      <rPr>
        <i/>
        <sz val="8"/>
        <rFont val="Arial"/>
        <family val="2"/>
      </rPr>
      <t>(1. Sí / 2. No / 9. No identificado)</t>
    </r>
  </si>
  <si>
    <t>Computadoras</t>
  </si>
  <si>
    <t>Computadoras con conexión a internet</t>
  </si>
  <si>
    <t>BLOQUEO_SUM 1.2</t>
  </si>
  <si>
    <t>BLOQUEO_PREG 1.3</t>
  </si>
  <si>
    <t>COMPUTADORAS</t>
  </si>
  <si>
    <t>S</t>
  </si>
  <si>
    <r>
      <t xml:space="preserve">1.- Periodo de referencia de los datos: 
</t>
    </r>
    <r>
      <rPr>
        <b/>
        <i/>
        <sz val="8"/>
        <rFont val="Arial"/>
        <family val="2"/>
      </rPr>
      <t>Durante el año:</t>
    </r>
    <r>
      <rPr>
        <i/>
        <sz val="8"/>
        <rFont val="Arial"/>
        <family val="2"/>
      </rPr>
      <t xml:space="preserve"> la información se refiere a lo existente del 01 de enero al 31 de diciembre de 2023.
</t>
    </r>
    <r>
      <rPr>
        <b/>
        <i/>
        <sz val="8"/>
        <rFont val="Arial"/>
        <family val="2"/>
      </rPr>
      <t>Al cierre del año:</t>
    </r>
    <r>
      <rPr>
        <i/>
        <sz val="8"/>
        <rFont val="Arial"/>
        <family val="2"/>
      </rPr>
      <t xml:space="preserve"> la información se refiere a lo existente al 31 de diciembre de 2023.</t>
    </r>
  </si>
  <si>
    <t>4.- Únicamente debe considerar la información de las unidades de defensoría pública y/ o de asesoría jurídica listadas en la pregunta 1.1.</t>
  </si>
  <si>
    <t>II.1 Perfil de la persona titular de la institución</t>
  </si>
  <si>
    <t>2.1.-</t>
  </si>
  <si>
    <t>Anote el nombre de su institución e indique los datos de la persona titular al cierre del año 2023, utilizando para tal efecto los catálogos que se presentan en la parte inferior de la siguiente tabla.</t>
  </si>
  <si>
    <t>El nombre de la institución debe registrarse en mayúsculas, sin comillas ni signos de acentuación, puntuación, paréntesis y abreviaturas.</t>
  </si>
  <si>
    <t>En caso de que al cierre del año no se haya realizado el nombramiento de la persona titular de la institución, o se encontrara vacante, seleccione el código "8" en la columna "Sexo" y deje el resto de la fila en blanco.</t>
  </si>
  <si>
    <t>Para el caso de la edad, debe considerar los años cumplidos al 31 de diciembre de 2023.</t>
  </si>
  <si>
    <t>Para el caso de los ingresos brutos mensuales, debe considerar aquellos percibidos por el desempeño de sus funciones como persona titular de la institución. Estos ingresos deben anotarse en pesos mexicanos (números enteros), por lo que no debe agregar la frase "miles o millones" ni desagregar decimales.</t>
  </si>
  <si>
    <t>Para el caso de los ingresos brutos mensuales, en caso de que la persona titular de la institución no haya recibido alguna contraprestación por el ejercicio de dicho cargo, anote "NA" (No aplica) en la columna correspondiente y justifíquelo en el recuadro que se encuentra en la parte inferior de los catálogos de respuesta.</t>
  </si>
  <si>
    <t>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2023.</t>
  </si>
  <si>
    <t>Para el caso del último grado de estudios, en caso de que registre el código "1" en la columna "Nivel de escolaridad", debe anotar el código "8" en la columna "Estatus".</t>
  </si>
  <si>
    <t>Para el caso del último grado de estudios, en caso de que registre el código "2", "3" o "4" en la columna "Nivel de escolaridad", no puede hacer uso del código "4" en la columna "Estatus".</t>
  </si>
  <si>
    <t>Para el caso del último grado de estudios, en caso de que registre el código "9" en la columna "Nivel de escolaridad", únicamente puede seleccionar el código "9" en la columna "Estatus".</t>
  </si>
  <si>
    <t>Para el caso de la institución de procedencia, debe considerar la última institución en la que la persona titular de la institución haya prestado sus servicios previo a su nombramiento.</t>
  </si>
  <si>
    <t>Para el caso de la antigüedad en el servicio público, debe considerar los años cumplidos en el mismo al 31 de diciembre de 2023, aunque estos no hayan sido continuos y/ o en el mismo cargo y/ o plaza. En caso de que dicha antigüedad sea menor a 12 meses, debe registrar 0.</t>
  </si>
  <si>
    <t>En caso de que en la columna "Institución de procedencia" seleccione algún código diferente al "14", "15", "16" o "99", en la columna "Antigüedad en el servicio público" no puede registrar 0. En caso de que esta instrucción no le aplique, justifíquelo en el recuadro que se encuentra en la parte inferior de los catálogos de respuesta.</t>
  </si>
  <si>
    <t>Para el caso de la antigüedad en el cargo, debe considerar los años continuos cumplidos en el mismo al 31 de diciembre de 2023. En caso de que dicha antigüedad sea menor a 12 meses, debe registrar 0. En consecuencia, el dato registrado en esta columna debe ser igual o menor al reportado en la columna "Antigüedad en el servicio público".</t>
  </si>
  <si>
    <t>En caso de que seleccione el código "7" en la columna "Forma de designación", debe anotar el nombre de dicha forma de designación en el recuadro destinado para tal efecto que se encuentra al final de la tabla de respuesta.</t>
  </si>
  <si>
    <t>Nombre de la institución</t>
  </si>
  <si>
    <t>Perfil de la persona titular de la institución</t>
  </si>
  <si>
    <r>
      <t xml:space="preserve">Sexo
</t>
    </r>
    <r>
      <rPr>
        <i/>
        <sz val="8"/>
        <rFont val="Arial"/>
        <family val="2"/>
      </rPr>
      <t>(ver catálogo)</t>
    </r>
  </si>
  <si>
    <r>
      <rPr>
        <sz val="9"/>
        <rFont val="Arial"/>
        <family val="2"/>
      </rPr>
      <t>Edad</t>
    </r>
    <r>
      <rPr>
        <sz val="8"/>
        <rFont val="Arial"/>
        <family val="2"/>
      </rPr>
      <t xml:space="preserve">
</t>
    </r>
    <r>
      <rPr>
        <i/>
        <sz val="8"/>
        <rFont val="Arial"/>
        <family val="2"/>
      </rPr>
      <t>(años)</t>
    </r>
  </si>
  <si>
    <r>
      <t xml:space="preserve">Ingresos brutos mensuales
</t>
    </r>
    <r>
      <rPr>
        <i/>
        <sz val="8"/>
        <rFont val="Arial"/>
        <family val="2"/>
      </rPr>
      <t>(pesos)</t>
    </r>
  </si>
  <si>
    <t>Último grado de estudios</t>
  </si>
  <si>
    <r>
      <t xml:space="preserve">Institución de procedencia
</t>
    </r>
    <r>
      <rPr>
        <i/>
        <sz val="8"/>
        <rFont val="Arial"/>
        <family val="2"/>
      </rPr>
      <t>(ver catálogo)</t>
    </r>
  </si>
  <si>
    <r>
      <t xml:space="preserve">Antigüedad en el servicio público
</t>
    </r>
    <r>
      <rPr>
        <i/>
        <sz val="8"/>
        <rFont val="Arial"/>
        <family val="2"/>
      </rPr>
      <t>(años)</t>
    </r>
  </si>
  <si>
    <r>
      <t xml:space="preserve">Antigüedad en el cargo 
</t>
    </r>
    <r>
      <rPr>
        <i/>
        <sz val="8"/>
        <rFont val="Arial"/>
        <family val="2"/>
      </rPr>
      <t>(años)</t>
    </r>
  </si>
  <si>
    <r>
      <t xml:space="preserve">Condición de pertenencia a pueblo indígena 
</t>
    </r>
    <r>
      <rPr>
        <i/>
        <sz val="8"/>
        <rFont val="Arial"/>
        <family val="2"/>
      </rPr>
      <t>(ver catálogo)</t>
    </r>
  </si>
  <si>
    <r>
      <t xml:space="preserve">Condición de discapacidad
</t>
    </r>
    <r>
      <rPr>
        <i/>
        <sz val="8"/>
        <color theme="1"/>
        <rFont val="Arial"/>
        <family val="2"/>
      </rPr>
      <t>(ver catálogo)</t>
    </r>
  </si>
  <si>
    <r>
      <t xml:space="preserve">Forma de designación
</t>
    </r>
    <r>
      <rPr>
        <i/>
        <sz val="8"/>
        <rFont val="Arial"/>
        <family val="2"/>
      </rPr>
      <t>(ver catálogo)</t>
    </r>
  </si>
  <si>
    <r>
      <t xml:space="preserve">Nivel de escolaridad 
</t>
    </r>
    <r>
      <rPr>
        <i/>
        <sz val="8"/>
        <rFont val="Arial"/>
        <family val="2"/>
      </rPr>
      <t>(ver catálogo)</t>
    </r>
  </si>
  <si>
    <r>
      <t xml:space="preserve">Estatus
</t>
    </r>
    <r>
      <rPr>
        <i/>
        <sz val="8"/>
        <rFont val="Arial"/>
        <family val="2"/>
      </rPr>
      <t>(ver catálogo)</t>
    </r>
  </si>
  <si>
    <t>NUMERO</t>
  </si>
  <si>
    <t>NA</t>
  </si>
  <si>
    <t>ESTATUS_8</t>
  </si>
  <si>
    <t>ESTATUS_4</t>
  </si>
  <si>
    <t>ESTATUS_9</t>
  </si>
  <si>
    <t>ANTIGÜEDAD</t>
  </si>
  <si>
    <t>INSTITUCION_PROCEDENCIA</t>
  </si>
  <si>
    <t>EDAD</t>
  </si>
  <si>
    <t>COMP_EDAD</t>
  </si>
  <si>
    <t>FORMA_DESIG</t>
  </si>
  <si>
    <t>BLOQUEO SEXO</t>
  </si>
  <si>
    <t>DECIMALES</t>
  </si>
  <si>
    <t>COMP DEC</t>
  </si>
  <si>
    <r>
      <t xml:space="preserve">Otra forma de designación:
</t>
    </r>
    <r>
      <rPr>
        <i/>
        <sz val="8"/>
        <rFont val="Arial"/>
        <family val="2"/>
      </rPr>
      <t>(especifique)</t>
    </r>
  </si>
  <si>
    <t>Catálogo de sexo</t>
  </si>
  <si>
    <t>Catálogo de institución de procedencia</t>
  </si>
  <si>
    <t>Catálogo de condición de pertenencia a pueblo indígena</t>
  </si>
  <si>
    <t>Hombre</t>
  </si>
  <si>
    <r>
      <t xml:space="preserve">Poder Judicial de la Federación </t>
    </r>
    <r>
      <rPr>
        <i/>
        <sz val="8"/>
        <rFont val="Arial"/>
        <family val="2"/>
      </rPr>
      <t>(sin incluir, de ser el caso, al Instituto Federal de Defensoría Pública y a la Defensoría Pública Electoral)</t>
    </r>
  </si>
  <si>
    <t>Chinanteco</t>
  </si>
  <si>
    <t>Mujer</t>
  </si>
  <si>
    <t>Instituto Federal de Defensoría Pública</t>
  </si>
  <si>
    <t>Ch'ol</t>
  </si>
  <si>
    <t>Vacante</t>
  </si>
  <si>
    <t>Defensoría Pública Electoral</t>
  </si>
  <si>
    <t>Cora</t>
  </si>
  <si>
    <t>Comisión Ejecutiva de Atención a Víctimas</t>
  </si>
  <si>
    <t>Huasteco</t>
  </si>
  <si>
    <r>
      <t xml:space="preserve">Consejería Jurídica u homóloga de la entidad federativa </t>
    </r>
    <r>
      <rPr>
        <i/>
        <sz val="8"/>
        <rFont val="Arial"/>
        <family val="2"/>
      </rPr>
      <t>(sin incluir, de ser el caso, a la institución encargada de la defensoría pública y/ o de la asesoría jurídica)</t>
    </r>
  </si>
  <si>
    <t>Huichol</t>
  </si>
  <si>
    <t>Catálogo de nivel de escolaridad</t>
  </si>
  <si>
    <r>
      <t xml:space="preserve">Consejería Jurídica u homóloga de otra entidad federativa </t>
    </r>
    <r>
      <rPr>
        <i/>
        <sz val="8"/>
        <rFont val="Arial"/>
        <family val="2"/>
      </rPr>
      <t>(sin incluir, de ser el caso, a la institución encargada de la defensoría pública y/ o de la asesoría jurídica)</t>
    </r>
  </si>
  <si>
    <t>Maya</t>
  </si>
  <si>
    <t>Ninguno</t>
  </si>
  <si>
    <r>
      <t xml:space="preserve">Poder Judicial de la entidad federativa </t>
    </r>
    <r>
      <rPr>
        <i/>
        <sz val="8"/>
        <rFont val="Arial"/>
        <family val="2"/>
      </rPr>
      <t>(sin incluir, de ser el caso, a la institución encargada de la defensoría pública y/ o de la asesoría jurídica)</t>
    </r>
  </si>
  <si>
    <t>Mayo</t>
  </si>
  <si>
    <t>Preescolar o primaria</t>
  </si>
  <si>
    <r>
      <t xml:space="preserve">Poder Judicial de otra entidad federativa </t>
    </r>
    <r>
      <rPr>
        <i/>
        <sz val="8"/>
        <rFont val="Arial"/>
        <family val="2"/>
      </rPr>
      <t>(sin incluir, de ser el caso, a la institución encargada de la defensoría pública y/ o de la asesoría jurídica)</t>
    </r>
  </si>
  <si>
    <t>Mazahua</t>
  </si>
  <si>
    <t>Secundaria</t>
  </si>
  <si>
    <t>Institución encargada de la defensoría pública y/ o de la asesoría jurídica de la entidad federativa</t>
  </si>
  <si>
    <t>Mazateco</t>
  </si>
  <si>
    <t>Preparatoria</t>
  </si>
  <si>
    <t>Institución encargada de la defensoría pública y/ o de la asesoría jurídica de otra entidad federativa</t>
  </si>
  <si>
    <t>Mixe</t>
  </si>
  <si>
    <t>Carrera técnica o carrera comercial</t>
  </si>
  <si>
    <t>Comisión Ejecutiva de Atención a Víctimas u homóloga de la entidad federativa</t>
  </si>
  <si>
    <t>Mixteco</t>
  </si>
  <si>
    <t>Licenciatura</t>
  </si>
  <si>
    <t>Comisión Ejecutiva de Atención a Víctimas u homóloga de otra entidad federativa</t>
  </si>
  <si>
    <t>Náhuatl</t>
  </si>
  <si>
    <t>Maestría</t>
  </si>
  <si>
    <t>Otra institución del sector público</t>
  </si>
  <si>
    <t>Otomí</t>
  </si>
  <si>
    <t>Doctorado</t>
  </si>
  <si>
    <t>Organización del sector privado</t>
  </si>
  <si>
    <t>Tarasco/ Purépecha</t>
  </si>
  <si>
    <t>Es primer trabajo</t>
  </si>
  <si>
    <t>Tarahumara</t>
  </si>
  <si>
    <t>Otra institución</t>
  </si>
  <si>
    <t>Tepehuano</t>
  </si>
  <si>
    <t>Catálogo de estatus del nivel de escolaridad</t>
  </si>
  <si>
    <t>99.</t>
  </si>
  <si>
    <t>Tlapaneco</t>
  </si>
  <si>
    <t>Cursando</t>
  </si>
  <si>
    <t>Totonaco</t>
  </si>
  <si>
    <t>Inconcluso</t>
  </si>
  <si>
    <t>Catálogo de condición de discapacidad</t>
  </si>
  <si>
    <t>Tseltal</t>
  </si>
  <si>
    <t>Concluido</t>
  </si>
  <si>
    <t>Dificultad o impedimento para caminar, subir o bajar escalones usando sus piernas</t>
  </si>
  <si>
    <t>Tsotsil</t>
  </si>
  <si>
    <t>Titulado</t>
  </si>
  <si>
    <t>Dificultad o impedimento para ver, aun usando lentes</t>
  </si>
  <si>
    <t>Yaqui</t>
  </si>
  <si>
    <t>No aplica</t>
  </si>
  <si>
    <t>Dificultad o impedimento para mover o usar sus brazos o manos</t>
  </si>
  <si>
    <t>Zapoteco</t>
  </si>
  <si>
    <t>Dificultad o impedimento para aprender, recordar o concentrarse por alguna condición intelectual, por ejemplo síndrome de Down</t>
  </si>
  <si>
    <t>Zoque</t>
  </si>
  <si>
    <t>Dificultad o impedimento para oír, aun usando aparato auditivo</t>
  </si>
  <si>
    <t>Otro pueblo indígena</t>
  </si>
  <si>
    <t>Catálogo de forma de designación</t>
  </si>
  <si>
    <r>
      <t xml:space="preserve">Dificultad o impedimento para hablar o comunicarse </t>
    </r>
    <r>
      <rPr>
        <i/>
        <sz val="8"/>
        <rFont val="Arial"/>
        <family val="2"/>
      </rPr>
      <t>(entender o ser entendido o entendida por otras personas)</t>
    </r>
  </si>
  <si>
    <t>Pueblo indígena no identificado</t>
  </si>
  <si>
    <t>Gobernador(a) o Jefe(a) de Gobierno</t>
  </si>
  <si>
    <t>Dificultad o impedimento para bañarse, vestirse o comer</t>
  </si>
  <si>
    <t>Persona titular de la Consejería Jurídica u homóloga de la entidad federativa</t>
  </si>
  <si>
    <t>Dificultad o impedimento para realizar sus actividades diarias por alguna condición emocional o mental, por ejemplo esquizofrenia o depresión</t>
  </si>
  <si>
    <t>Magistrado(a) Presidente(a) del Tribunal Superior de Justicia de la entidad federativa</t>
  </si>
  <si>
    <t>Otro tipo</t>
  </si>
  <si>
    <t>Consejo de la Judicatura u homólogo de la entidad federativa</t>
  </si>
  <si>
    <t>Discapacidad no identificada</t>
  </si>
  <si>
    <t>Congreso Estatal</t>
  </si>
  <si>
    <t>Más de un tipo de discapacidad</t>
  </si>
  <si>
    <t>Servicio Profesional de Carrera u homólogo</t>
  </si>
  <si>
    <t>Ninguna</t>
  </si>
  <si>
    <r>
      <t xml:space="preserve">Otra forma de designación </t>
    </r>
    <r>
      <rPr>
        <i/>
        <sz val="8"/>
        <rFont val="Arial"/>
        <family val="2"/>
      </rPr>
      <t>(especifique)</t>
    </r>
  </si>
  <si>
    <t>II.2 Características del personal</t>
  </si>
  <si>
    <t>Instrucciones generales para las preguntas de la subsección:</t>
  </si>
  <si>
    <r>
      <t xml:space="preserve">1.- Con excepción de la persona titular referida en la respuesta de la pregunta anterior, debe considerar la totalidad del personal que se encontraba ejerciendo sus funciones en la institución, de todos los tipos de régimen de contratación (confianza, base, eventual, honorarios, etc.); </t>
    </r>
    <r>
      <rPr>
        <i/>
        <u/>
        <sz val="8"/>
        <rFont val="Arial"/>
        <family val="2"/>
      </rPr>
      <t>independientemente de que se haya encontrado adscrito a la misma.</t>
    </r>
  </si>
  <si>
    <t>2.- De las preguntas 2.3 a la 2.8, la suma de las cantidades registradas en la columna "Total" debe ser igual a la suma de las cantidades reportadas como respuesta en la columna "Total" de la pregunta 2.2, así como corresponder a su desagregación por cargo y/ o función desempeñada y sexo.</t>
  </si>
  <si>
    <r>
      <t xml:space="preserve">1.- </t>
    </r>
    <r>
      <rPr>
        <b/>
        <i/>
        <sz val="8"/>
        <rFont val="Arial"/>
        <family val="2"/>
      </rPr>
      <t xml:space="preserve">Personal directivo. </t>
    </r>
    <r>
      <rPr>
        <i/>
        <sz val="8"/>
        <rFont val="Arial"/>
        <family val="2"/>
      </rPr>
      <t>Se refiere a todo el personal que ocupa algún puesto de mando, coordinación y/ o dirección. Dentro de esta categoría debe considerar a las personas titulares de las coordinaciones o direcciones de área, subdirecciones de área y/ o jefaturas de departamento.</t>
    </r>
  </si>
  <si>
    <r>
      <t xml:space="preserve">2.- </t>
    </r>
    <r>
      <rPr>
        <b/>
        <i/>
        <sz val="8"/>
        <rFont val="Arial"/>
        <family val="2"/>
      </rPr>
      <t>Personas defensoras públicas.</t>
    </r>
    <r>
      <rPr>
        <i/>
        <sz val="8"/>
        <rFont val="Arial"/>
        <family val="2"/>
      </rPr>
      <t xml:space="preserve"> Se refiere, en el caso de la materia penal o justicia para personas adolescentes, a las personas servidoras públicas capacitadas y autorizadas para que, de forma gratuita, representen legalmente en el procedimiento penal a las personas imputadas o procesadas que lo requieran, ello derivado de la solicitud formulada por la persona destinataria de los servicios, por el Ministerio Público, o bien, por la persona juzgadora, según sea el caso. Para el resto de las materias, se refiere a aquellas que, de forma gratuita, representen legalmente en procesos judiciales a quienes lo requieran, o bien, les brinden asesoría u orientación.</t>
    </r>
  </si>
  <si>
    <r>
      <t xml:space="preserve">3.- </t>
    </r>
    <r>
      <rPr>
        <b/>
        <i/>
        <sz val="8"/>
        <color theme="1"/>
        <rFont val="Arial"/>
        <family val="2"/>
      </rPr>
      <t xml:space="preserve">Personas asesoras jurídicas. </t>
    </r>
    <r>
      <rPr>
        <i/>
        <sz val="8"/>
        <color theme="1"/>
        <rFont val="Arial"/>
        <family val="2"/>
      </rPr>
      <t>Se refiere, en el caso de la materia penal o justicia para personas adolescentes, a las personas servidoras públicas capacitadas y autorizadas para que, de forma gratuita, orienten, asesoren y, en su caso, representen jurídicamente en el procedimiento penal a las víctimas o personas ofendidas. Para el resto de las materias, se refiere a aquellas que, de forma gratuita, orienten y asesoren a las personas que así lo soliciten.</t>
    </r>
  </si>
  <si>
    <r>
      <t xml:space="preserve">4.- </t>
    </r>
    <r>
      <rPr>
        <b/>
        <i/>
        <sz val="8"/>
        <rFont val="Arial"/>
        <family val="2"/>
      </rPr>
      <t xml:space="preserve">Personas peritas. </t>
    </r>
    <r>
      <rPr>
        <i/>
        <sz val="8"/>
        <rFont val="Arial"/>
        <family val="2"/>
      </rPr>
      <t>Se refiere a las personas servidoras públicas expertas en alguna ciencia, técnica o arte, con competencia para llevar a cabo una investigación pericial y emitir su análisis respecto de alguna materia o asunto encomendado por determinado ente público.</t>
    </r>
  </si>
  <si>
    <r>
      <t>5.-</t>
    </r>
    <r>
      <rPr>
        <b/>
        <i/>
        <sz val="8"/>
        <color theme="1"/>
        <rFont val="Arial"/>
        <family val="2"/>
      </rPr>
      <t xml:space="preserve"> Personas trabajadoras sociales.</t>
    </r>
    <r>
      <rPr>
        <i/>
        <sz val="8"/>
        <color theme="1"/>
        <rFont val="Arial"/>
        <family val="2"/>
      </rPr>
      <t xml:space="preserve"> Se refiere a las personas servidoras públicas encargadas, entre otras actividades, de brindar asistencia a la ciudadanía al interior de los entes públicos.</t>
    </r>
  </si>
  <si>
    <r>
      <t xml:space="preserve">6.- </t>
    </r>
    <r>
      <rPr>
        <b/>
        <i/>
        <sz val="8"/>
        <color theme="1"/>
        <rFont val="Arial"/>
        <family val="2"/>
      </rPr>
      <t>Personal administrativo y de apoyo.</t>
    </r>
    <r>
      <rPr>
        <i/>
        <sz val="8"/>
        <color theme="1"/>
        <rFont val="Arial"/>
        <family val="2"/>
      </rPr>
      <t xml:space="preserve"> Se refiere a todo el personal que desempeña funciones de asistencia al personal directivo, de logística, de soporte técnico, de gestión de recursos humanos, materiales, financieros y tecnológicos, u otras similares. Dentro de esta categoría debe considerar al personal secretarial, de mensajería, de conducción de vehículos, de limpieza, o cualquier otro que realice funciones similares.</t>
    </r>
  </si>
  <si>
    <r>
      <t xml:space="preserve">7.- </t>
    </r>
    <r>
      <rPr>
        <b/>
        <i/>
        <sz val="8"/>
        <color theme="1"/>
        <rFont val="Arial"/>
        <family val="2"/>
      </rPr>
      <t xml:space="preserve">Servicio Profesional de Carrera u homólogo para personas defensoras públicas y/ o personas asesoras jurídicas. </t>
    </r>
    <r>
      <rPr>
        <i/>
        <sz val="8"/>
        <color theme="1"/>
        <rFont val="Arial"/>
        <family val="2"/>
      </rPr>
      <t>Se refiere al conjunto de acciones sistemáticas mediante las cuales las personas defensoras públicas y/ o personas asesoras jurídicas, según corresponda, pueden ingresar, permanecer y desarrollarse profesionalmente dentro de la institución, proporcionando a su vez niveles altos de eficiencia y eficacia que redunden en el cumplimiento óptimo de los objetivos institucionales, con base en las disposiciones normativas vigentes que rigen y estandarizan dichas acciones en el servicio público.</t>
    </r>
  </si>
  <si>
    <t>2.2.-</t>
  </si>
  <si>
    <t>Anote la cantidad de personal que se encontraba ejerciendo sus funciones al cierre del año 2023 en la institución, según cargo y/ o función desempeñada y sexo.</t>
  </si>
  <si>
    <t>En caso de que registre algún valor numérico mayor a cero en el numeral 7, debe anotar el nombre de dicho(s) cargo(s) y/ o función(es) desempeñada(s) en el recuadro destinado para tal efecto que se encuentra al final de la tabla de respuesta.</t>
  </si>
  <si>
    <t>NUMERAL 7</t>
  </si>
  <si>
    <t>Cargo y/ o función desempeñada</t>
  </si>
  <si>
    <t>Personal que se encontraba ejerciendo sus funciones en la institución, según sexo</t>
  </si>
  <si>
    <t>Hombres</t>
  </si>
  <si>
    <t>Mujeres</t>
  </si>
  <si>
    <t>SUMA</t>
  </si>
  <si>
    <t>COMP</t>
  </si>
  <si>
    <t>Personal directivo</t>
  </si>
  <si>
    <t>Personas defensoras públicas</t>
  </si>
  <si>
    <t>Personas asesoras jurídicas</t>
  </si>
  <si>
    <t>Personas peritas</t>
  </si>
  <si>
    <t>Personas trabajadoras sociales</t>
  </si>
  <si>
    <t>Personal administrativo y de apoyo</t>
  </si>
  <si>
    <r>
      <t xml:space="preserve">Otro cargo y/ o función desempeñada </t>
    </r>
    <r>
      <rPr>
        <i/>
        <sz val="8"/>
        <color theme="1"/>
        <rFont val="Arial"/>
        <family val="2"/>
      </rPr>
      <t>(especifique)</t>
    </r>
  </si>
  <si>
    <r>
      <t xml:space="preserve">Otro cargo y/ o función desempeñada:
</t>
    </r>
    <r>
      <rPr>
        <i/>
        <sz val="8"/>
        <rFont val="Arial"/>
        <family val="2"/>
      </rPr>
      <t>(especifique)</t>
    </r>
  </si>
  <si>
    <t>2.3.-</t>
  </si>
  <si>
    <t>De acuerdo con el total de personal que reportó como respuesta en la pregunta anterior, anote la cantidad del mismo especificando su régimen de contratación, cargo y/ o función desempeñada y sexo.</t>
  </si>
  <si>
    <t>En caso de que registre algún valor numérico mayor a cero en el numeral 5, debe anotar el nombre de dicho(s) régimen(es) de contratación en el recuadro destinado para tal efecto que se encuentra al final de la tabla de respuesta.</t>
  </si>
  <si>
    <t>Régimen de contratación</t>
  </si>
  <si>
    <t>Personal que se encontraba ejerciendo sus funciones en la institución, según cargo y/ o función desempeñada y sexo</t>
  </si>
  <si>
    <t>Otro cargo y/ o función desempeñada</t>
  </si>
  <si>
    <t>FUNCIÓN DESMEPEÑADA</t>
  </si>
  <si>
    <t>COMP PREG.2.2</t>
  </si>
  <si>
    <t>Subtotal</t>
  </si>
  <si>
    <t>SUMA 1</t>
  </si>
  <si>
    <t>COMP 1</t>
  </si>
  <si>
    <t>SUMA 2</t>
  </si>
  <si>
    <t>COMP 2</t>
  </si>
  <si>
    <t>NS3</t>
  </si>
  <si>
    <t>SUMA 3</t>
  </si>
  <si>
    <t>COMP 3</t>
  </si>
  <si>
    <t>NS4</t>
  </si>
  <si>
    <t>SUMA 4</t>
  </si>
  <si>
    <t>COMP 4</t>
  </si>
  <si>
    <t>NS5</t>
  </si>
  <si>
    <t>SUMA 5</t>
  </si>
  <si>
    <t>COMP 5</t>
  </si>
  <si>
    <t>NS6</t>
  </si>
  <si>
    <t>SUMA 6</t>
  </si>
  <si>
    <t>COMP 6</t>
  </si>
  <si>
    <t>NS7</t>
  </si>
  <si>
    <t>SUMA 7</t>
  </si>
  <si>
    <t>COMP 7</t>
  </si>
  <si>
    <t>NS8</t>
  </si>
  <si>
    <t>SUMA 8</t>
  </si>
  <si>
    <t>COMP 8</t>
  </si>
  <si>
    <t>OTRO_REGIMEN</t>
  </si>
  <si>
    <t>TOTAL</t>
  </si>
  <si>
    <t>HOMBRES</t>
  </si>
  <si>
    <t>MUJERES</t>
  </si>
  <si>
    <t>Confianza</t>
  </si>
  <si>
    <t>Base</t>
  </si>
  <si>
    <t>DIRECTIVO</t>
  </si>
  <si>
    <t>Eventual</t>
  </si>
  <si>
    <t>DEFENSORAS PUBLICAS</t>
  </si>
  <si>
    <t>Honorarios</t>
  </si>
  <si>
    <t>ASESORAS JURIRDICAS</t>
  </si>
  <si>
    <r>
      <t xml:space="preserve">Otro régimen de contratación </t>
    </r>
    <r>
      <rPr>
        <i/>
        <sz val="8"/>
        <rFont val="Arial"/>
        <family val="2"/>
      </rPr>
      <t>(especifique)</t>
    </r>
  </si>
  <si>
    <t>PERITAS</t>
  </si>
  <si>
    <t>TRABAJADORAS SOCIALES</t>
  </si>
  <si>
    <t>ADMIN Y APOYO</t>
  </si>
  <si>
    <t>OTRO CARGO</t>
  </si>
  <si>
    <r>
      <rPr>
        <sz val="9"/>
        <rFont val="Arial"/>
        <family val="2"/>
      </rPr>
      <t>Otro régimen de contratación:</t>
    </r>
    <r>
      <rPr>
        <i/>
        <sz val="9"/>
        <rFont val="Arial"/>
        <family val="2"/>
      </rPr>
      <t xml:space="preserve">
</t>
    </r>
    <r>
      <rPr>
        <i/>
        <sz val="8"/>
        <rFont val="Arial"/>
        <family val="2"/>
      </rPr>
      <t>(especifique)</t>
    </r>
  </si>
  <si>
    <t>SUM COMP:</t>
  </si>
  <si>
    <t>NS COMP:</t>
  </si>
  <si>
    <t>TOT COMP:</t>
  </si>
  <si>
    <t>DES1 COMP:</t>
  </si>
  <si>
    <t>DES2 COMP:</t>
  </si>
  <si>
    <t>2.4.-</t>
  </si>
  <si>
    <t>De acuerdo con el total de personal que reportó como respuesta en la pregunta 2.2, anote la cantidad del mismo especificando la institución de seguridad social en la que se encontraba registrado, cargo y/ o función desempeñada y sexo.</t>
  </si>
  <si>
    <t>Institución de seguridad social</t>
  </si>
  <si>
    <t>Instituto de Seguridad y Servicios Sociales de los Trabajadores del Estado (ISSSTE)</t>
  </si>
  <si>
    <t>Institución de Seguridad Social de la entidad federativa u homóloga</t>
  </si>
  <si>
    <t>Instituto Mexicano del Seguro Social (IMSS)</t>
  </si>
  <si>
    <t>Otra institución de seguridad social</t>
  </si>
  <si>
    <t>Sin seguridad social</t>
  </si>
  <si>
    <t>2.5.-</t>
  </si>
  <si>
    <t>De acuerdo con el total de personal que reportó como respuesta en la pregunta 2.2, anote la cantidad del mismo especificando su rango de edad, cargo y/ o función desempeñada y sexo.</t>
  </si>
  <si>
    <t>Debe considerar los años cumplidos al cierre del año 2023 del personal.</t>
  </si>
  <si>
    <t>Rango de edad</t>
  </si>
  <si>
    <t>De 18 a 24 años</t>
  </si>
  <si>
    <t>De 25 a 29 años</t>
  </si>
  <si>
    <t>De 30 a 34 años</t>
  </si>
  <si>
    <t>De 35 a 39 años</t>
  </si>
  <si>
    <t>De 40 a 44 años</t>
  </si>
  <si>
    <t>De 45 a 49 años</t>
  </si>
  <si>
    <t>De 50 a 54 años</t>
  </si>
  <si>
    <t>De 55 a 59 años</t>
  </si>
  <si>
    <t>60 años o más</t>
  </si>
  <si>
    <t>2.6.-</t>
  </si>
  <si>
    <t>De acuerdo con el total de personal que reportó como respuesta en la pregunta 2.2, anote la cantidad del mismo especificando su rango de ingresos, cargo y/ o función desempeñada y sexo.</t>
  </si>
  <si>
    <t>Debe considerar en pesos los ingresos brutos mensuales del personal.</t>
  </si>
  <si>
    <t>Rango de ingresos</t>
  </si>
  <si>
    <t>Sin paga</t>
  </si>
  <si>
    <t>De 1 a 5,000 pesos</t>
  </si>
  <si>
    <t>De 5,001 a 10,000 pesos</t>
  </si>
  <si>
    <t>De 10,001 a 15,000 pesos</t>
  </si>
  <si>
    <t>De 15,001 a 20,000 pesos</t>
  </si>
  <si>
    <t>De 20,001 a 25,000 pesos</t>
  </si>
  <si>
    <t>De 25,001 a 30,000 pesos</t>
  </si>
  <si>
    <t>De 30,001 a 35,000 pesos</t>
  </si>
  <si>
    <t>De 35,001 a 40,000 pesos</t>
  </si>
  <si>
    <t>De 40,001 a 45,000 pesos</t>
  </si>
  <si>
    <t>De 45,001 a 50,000 pesos</t>
  </si>
  <si>
    <t>De 50,001 a 55,000 pesos</t>
  </si>
  <si>
    <t>De 55,001 a 60,000 pesos</t>
  </si>
  <si>
    <t>De 60,001 a 65,000 pesos</t>
  </si>
  <si>
    <t>De 65,001 a 70,000 pesos</t>
  </si>
  <si>
    <t>Más de 70,000 pesos</t>
  </si>
  <si>
    <t>2.7.-</t>
  </si>
  <si>
    <t>De acuerdo con el total de personal que reportó como respuesta en la pregunta 2.2, anote la cantidad del mismo especificando su nivel de escolaridad, cargo y/ o función desempeñada y sexo.</t>
  </si>
  <si>
    <t>Debe considerar el grado máximo de estudios del que hayan cursado todos los años al cierre del año 2023 el personal, independientemente de que se cuente con el título o certificado del mismo.</t>
  </si>
  <si>
    <t>Nivel de escolaridad</t>
  </si>
  <si>
    <t>2.8.-</t>
  </si>
  <si>
    <t>De acuerdo con el total de personal que reportó como respuesta en la pregunta 2.2, anote la cantidad del mismo especificando su condición de pertenencia a pueblo indígena, cargo y/ o función desempeñada y sexo.</t>
  </si>
  <si>
    <t>Condición de pertenencia a pueblo indígena</t>
  </si>
  <si>
    <t>2.9.-</t>
  </si>
  <si>
    <t>De acuerdo con el total de personal que reportó como respuesta en la pregunta 2.2, anote la cantidad del mismo especificando su condición de discapacidad, cargo y/ o función desempeñada y sexo.</t>
  </si>
  <si>
    <t>La suma de las cantidades registradas en la columna "Total" debe ser igual o mayor a la suma de las cantidades reportadas como respuesta en la columna "Total" de la pregunta 2.2, así como corresponder a su desagregación por cargo y/ o función desempeñada y sexo; toda vez que una persona servidora pública puede presentar más de un tipo de discapacidad.</t>
  </si>
  <si>
    <t>La cantidad registrada en la columna "Total" de cada tipo de discapacidad debe ser igual o menor a la suma de las cantidades reportadas como respuesta en la columna "Total" de la pregunta 2.2, así como corresponder a su desagregación por cargo y/ o función desempeñada y sexo. En caso de que esta instrucción no le aplique, justifíquelo en el recuadro que se encuentra al final de la tabla de respuesta.</t>
  </si>
  <si>
    <t>Condición de discapacidad</t>
  </si>
  <si>
    <t>CONDICIÓN DE DISCAPACIDAD</t>
  </si>
  <si>
    <t>ASESORAS JURIDICAS</t>
  </si>
  <si>
    <t>2.10.-</t>
  </si>
  <si>
    <t>De acuerdo con el total de personal que reportó como respuesta en la pregunta 2.2, anote, por cada una de las unidades de defensoría pública y/ o de asesoría jurídica, la cantidad del mismo especificando su cargo y/ o función desempeñada y sexo.</t>
  </si>
  <si>
    <t>En caso de que no le sea posible identificar la unidad de defensoría pública y/ o de asesoría jurídica en donde se haya encontrado ejerciendo sus funciones una parcialidad o la totalidad del personal, haga uso de la fila "No identificado".</t>
  </si>
  <si>
    <t>La suma de las cantidades registradas en la columna "Total" debe ser igual o mayor a la suma de las cantidades reportadas como respuesta en la columna "Total" de la pregunta 2.2, así como corresponder a su desagregación por cargo y/ o función desempeñada y sexo; toda vez que una persona servidora pública pudo haber ejercido sus funciones en más de una unidad de defensoría pública y/ o de asesoría jurídica.</t>
  </si>
  <si>
    <t>La cantidad registrada en la columna "Total" de cada unidad de defensoría pública y/ o de asesoría jurídica debe ser igual o menor a la suma de las cantidades reportadas como respuesta en la columna "Total" de la pregunta 2.2, así como corresponder a su desagregación por cargo y/ o función desempeñada y sexo. En caso de que esta instrucción no le aplique, justifíquelo en el recuadro que se encuentra al final de la tabla de respuesta.</t>
  </si>
  <si>
    <t>NOMBRE DE LAS UNIDADES DE DEFENSORÍA PÚBLICA Y/O ASESORÍA JURÍDICA</t>
  </si>
  <si>
    <t>0.</t>
  </si>
  <si>
    <t>2.11.-</t>
  </si>
  <si>
    <t>De acuerdo con el total de personas defensoras públicas y de personas asesoras jurídicas que reportó como respuesta en los numerales 2 y 3 de la pregunta 2.2, anote la cantidad de las mismas que atendían determinada materia, según sexo.</t>
  </si>
  <si>
    <t>Para cada materia, en caso de que no se haya seleccionado para alguna de las unidades de defensoría pública y/ o de asesoría jurídica en la pregunta 1.1, no puede registrar información en el presente reactivo.</t>
  </si>
  <si>
    <t>Para cada materia, la cantidad registrada en la columna "Total" del apartado "Personas defensoras públicas que atendían la materia, según sexo", debe ser igual o menor a la cantidad reportada como respuesta en la columna "Total" del numeral 2 de la pregunta 2.2, así como corresponder a su desagregación por sexo.</t>
  </si>
  <si>
    <t>Para cada materia, la cantidad registrada en la columna "Total" del apartado "Personas asesoras jurídicas que atendían la materia, según sexo", debe ser igual o menor a la cantidad reportada como respuesta en la columna "Total" del numeral 3 de la pregunta 2.2, así como corresponder a su desagregación por sexo.</t>
  </si>
  <si>
    <t>MATERIA</t>
  </si>
  <si>
    <t>COMP_PREG 2.2 NUMERAL 2</t>
  </si>
  <si>
    <t>COMP_PREG 2.2 NUMERAL 3</t>
  </si>
  <si>
    <t>BLANCOS ASE Y JUR</t>
  </si>
  <si>
    <t>Materia</t>
  </si>
  <si>
    <t>Personas defensoras públicas que atendían la materia, según sexo</t>
  </si>
  <si>
    <t>Personas asesoras jurídicas que atendían la materia, según sexo</t>
  </si>
  <si>
    <t>COMP_PREG 1.1</t>
  </si>
  <si>
    <t>ADMINI</t>
  </si>
  <si>
    <t>NO INDENT</t>
  </si>
  <si>
    <t>CASO.1</t>
  </si>
  <si>
    <t>CASO.2</t>
  </si>
  <si>
    <t>CASO.3</t>
  </si>
  <si>
    <t>BLOQUEO_PREG 1.1</t>
  </si>
  <si>
    <t>JUSTICIA</t>
  </si>
  <si>
    <t>ADMIN</t>
  </si>
  <si>
    <t>Otra materia</t>
  </si>
  <si>
    <t>OTRA MAT</t>
  </si>
  <si>
    <t>NO IDENT</t>
  </si>
  <si>
    <t>2.12.-</t>
  </si>
  <si>
    <t>De acuerdo con el total de personas defensoras públicas y de personas asesoras jurídicas que reportó como respuesta en los numerales 2 y 3 de la pregunta 2.2, anote la cantidad de las mismas que prestaron sus servicios en determinada autoridad, según sexo.</t>
  </si>
  <si>
    <r>
      <t xml:space="preserve">Debe considerar las autoridades ministeriales, jurisdiccionales y de responsabilidades administrativas en donde las personas defensoras públicas y asesoras jurídicas hayan prestado sus servicios, </t>
    </r>
    <r>
      <rPr>
        <i/>
        <u/>
        <sz val="8"/>
        <rFont val="Arial"/>
        <family val="2"/>
      </rPr>
      <t>sin que ello implique haberse encontrado adscritas a las mismas.</t>
    </r>
  </si>
  <si>
    <t>Para cada autoridad, la cantidad registrada en la columna "Total" del apartado "Personas defensoras públicas que prestaron sus servicios en la autoridad, según sexo" debe ser igual o menor a la cantidad reportada como respuesta en la columna "Total" del numeral 2 de la pregunta 2.2, así como corresponder a su desagregación por sexo.</t>
  </si>
  <si>
    <t>Para cada autoridad, la cantidad registrada en la columna "Total" del apartado "Personas asesoras jurídicas que prestaron sus servicios en la autoridad, según sexo" debe ser igual o menor a la cantidad reportada como respuesta en la columna "Total" del numeral 3 de la pregunta 2.2, así como corresponder a su desagregación por sexo.</t>
  </si>
  <si>
    <t>En caso de que registre algún valor numérico mayor a cero en el numeral 5, debe anotar el nombre de dicha(s) autoridad(es) en el recuadro destinado para tal efecto que se encuentra al final de la tabla de respuesta.</t>
  </si>
  <si>
    <t>Autoridad</t>
  </si>
  <si>
    <t>Personas defensoras públicas que prestaron sus servicios en la autoridad, según sexo</t>
  </si>
  <si>
    <t>Personas asesoras jurídicas que prestaron sus servicios en la autoridad, según sexo</t>
  </si>
  <si>
    <t>NUM 5</t>
  </si>
  <si>
    <t>1. Órganos jurisdiccionales de la entidad federativa</t>
  </si>
  <si>
    <t>1.1</t>
  </si>
  <si>
    <t>Órganos jurisdiccionales especializados en materia civil</t>
  </si>
  <si>
    <t>1.2</t>
  </si>
  <si>
    <t>Órganos jurisdiccionales especializados en materia familiar</t>
  </si>
  <si>
    <t>1.3</t>
  </si>
  <si>
    <t>Órganos jurisdiccionales especializados en materia mercantil</t>
  </si>
  <si>
    <t>1.4</t>
  </si>
  <si>
    <t>Órganos jurisdiccionales especializados en materia laboral</t>
  </si>
  <si>
    <t>1.5</t>
  </si>
  <si>
    <t>Órganos jurisdiccionales especializados en materia penal</t>
  </si>
  <si>
    <t>1.6</t>
  </si>
  <si>
    <t>Órganos jurisdiccionales especializados en materia de justicia para personas adolescentes</t>
  </si>
  <si>
    <t>1.7</t>
  </si>
  <si>
    <t>Órganos jurisdiccionales especializados en materia administrativa</t>
  </si>
  <si>
    <t>1.8</t>
  </si>
  <si>
    <t>Órganos jurisdiccionales especializados en materia indígena</t>
  </si>
  <si>
    <t>1.9</t>
  </si>
  <si>
    <t>Órganos jurisdiccionales especializados en materia de amparo</t>
  </si>
  <si>
    <t>1.10</t>
  </si>
  <si>
    <t>Órganos jurisdiccionales especializados en materia agraria</t>
  </si>
  <si>
    <t>1.11</t>
  </si>
  <si>
    <t>Órganos jurisdiccionales especializados en otra materia</t>
  </si>
  <si>
    <t>1.12</t>
  </si>
  <si>
    <t>Órganos jurisdiccionales especializados en materia no identificada</t>
  </si>
  <si>
    <t>Órganos especializados en mecanismos alternativos de solución de controversias de la entidad federativa</t>
  </si>
  <si>
    <t>Ministerio Público de la Fiscalía General o Procuraduría General de Justicia de la entidad federativa</t>
  </si>
  <si>
    <t>Órganos internos de control u homólogos de la entidad federativa</t>
  </si>
  <si>
    <r>
      <t xml:space="preserve">Otra autoridad </t>
    </r>
    <r>
      <rPr>
        <i/>
        <sz val="8"/>
        <rFont val="Arial"/>
        <family val="2"/>
      </rPr>
      <t>(especifique)</t>
    </r>
  </si>
  <si>
    <r>
      <rPr>
        <sz val="9"/>
        <rFont val="Arial"/>
        <family val="2"/>
      </rPr>
      <t>Otra autoridad:</t>
    </r>
    <r>
      <rPr>
        <sz val="8"/>
        <rFont val="Arial"/>
        <family val="2"/>
      </rPr>
      <t xml:space="preserve">
</t>
    </r>
    <r>
      <rPr>
        <i/>
        <sz val="8"/>
        <rFont val="Arial"/>
        <family val="2"/>
      </rPr>
      <t>(especifique)</t>
    </r>
  </si>
  <si>
    <t>2.13.-</t>
  </si>
  <si>
    <t>De acuerdo con el total de personas defensoras públicas y de personas asesoras jurídicas que reportó como respuesta en los numerales 2 y 3 de la pregunta 2.2, anote la cantidad de las mismas que son bilingües, según sexo.</t>
  </si>
  <si>
    <t>La cantidad registrada en la columna "Total" del apartado "Personas defensoras públicas bilingües, según sexo" debe ser igual o menor a la cantidad reportada como respuesta en la columna "Total" del numeral 2 de la pregunta 2.2, así como corresponder a su desagregación por sexo.</t>
  </si>
  <si>
    <t>La cantidad registrada en la columna "Total" del apartado "Personas asesoras jurídicas bilingües, según sexo" debe ser igual o menor a la cantidad reportada como respuesta en la columna "Total" del numeral 3 de la pregunta 2.2, así como corresponder a su desagregación por sexo.</t>
  </si>
  <si>
    <t>Personas defensoras públicas bilingües, según sexo</t>
  </si>
  <si>
    <t>Personas asesoras jurídicas bilingües, según sexo</t>
  </si>
  <si>
    <t>2.14.-</t>
  </si>
  <si>
    <t>De acuerdo con el total de personas defensoras públicas y de personas asesoras jurídicas que reportó como respuesta en los numerales 2 y 3 de la pregunta 2.2, anote la cantidad de las mismas especificando la familia lingüística de la lengua indígena que hablan y sexo.</t>
  </si>
  <si>
    <t>El catálogo mostrado únicamente contempla el nivel familia lingüística, sin desagregar grupo y lengua. Una consulta más detallada puede encontrarse en: https://www.inegi.org.mx/contenidos/productos/prod_serv/contenidos/espanol/bvinegi/productos/nueva_estruc/702825197254.pdf</t>
  </si>
  <si>
    <t>La suma de las cantidades registradas en la columna "Total" del apartado "Personas defensoras públicas, según sexo" debe ser igual o mayor a la cantidad reportada como respuesta en la columna "Total" del numeral 2 de la pregunta 2.2, así como corresponder a su desagregación por sexo; toda vez que una persona defensora pública puede hablar más de una lengua indígena de diferente familia lingüística.</t>
  </si>
  <si>
    <t>La cantidad registrada en la columna "Total" del apartado "Personas defensoras públicas, según sexo" de cada familia lingüística debe ser igual o menor a la cantidad reportada como respuesta en la columna "Total" del numeral 2 de la pregunta 2.2, así como corresponder a su desagregación por sexo. En caso de que esta instrucción no le aplique, justifíquelo en el recuadro que se encuentra al final de la tabla de respuesta.</t>
  </si>
  <si>
    <t>La suma de las cantidades registradas en la columna "Total" del apartado "Personas asesoras jurídicas, según sexo" debe ser igual o mayor a la cantidad reportada como respuesta en la columna "Total" del numeral 3 de la pregunta 2.2, así como corresponder a su desagregación por sexo; toda vez que una persona asesora jurídica puede hablar más de una lengua indígena de diferente familia lingüística.</t>
  </si>
  <si>
    <t>La cantidad registrada en la columna "Total" del apartado "Personas asesoras jurídicas, según sexo" de cada familia lingüística debe ser igual o menor a la cantidad reportada como respuesta en la columna "Total" del numeral 3 de la pregunta 2.2, así como corresponder a su desagregación por sexo. En caso de que esta instrucción no le aplique, justifíquelo en el recuadro que se encuentra al final de la tabla de respuesta.</t>
  </si>
  <si>
    <t>En caso de que registre algún valor numérico mayor a cero en el numeral 13, debe anotar el nombre de dicha(s) familia(s) lingüística(s) en el recuadro destinado para tal efecto que se encuentra al final de la tabla de respuesta.</t>
  </si>
  <si>
    <t>FAMILIA</t>
  </si>
  <si>
    <t>Familia lingüística</t>
  </si>
  <si>
    <t>Personas defensoras públicas, según sexo</t>
  </si>
  <si>
    <t>Personas asesoras jurídicas, según sexo</t>
  </si>
  <si>
    <t>NUM 13</t>
  </si>
  <si>
    <t>Hokana</t>
  </si>
  <si>
    <t>Chinanteca</t>
  </si>
  <si>
    <t>Otopame</t>
  </si>
  <si>
    <t>Oaxaqueña</t>
  </si>
  <si>
    <t>Huave</t>
  </si>
  <si>
    <t>Tlapaneca</t>
  </si>
  <si>
    <t>Totonaca</t>
  </si>
  <si>
    <t>Mixe-zoque</t>
  </si>
  <si>
    <t>Yutoazteca</t>
  </si>
  <si>
    <t>Tarasca</t>
  </si>
  <si>
    <t>Algonquina</t>
  </si>
  <si>
    <r>
      <t xml:space="preserve">Otra familia lingüística </t>
    </r>
    <r>
      <rPr>
        <i/>
        <sz val="8"/>
        <rFont val="Arial"/>
        <family val="2"/>
      </rPr>
      <t>(especifique)</t>
    </r>
  </si>
  <si>
    <t>Familia lingüística no identificada</t>
  </si>
  <si>
    <r>
      <t xml:space="preserve">Otra familia lingüística:
</t>
    </r>
    <r>
      <rPr>
        <i/>
        <sz val="8"/>
        <rFont val="Arial"/>
        <family val="2"/>
      </rPr>
      <t>(especifique)</t>
    </r>
  </si>
  <si>
    <t>2.15.-</t>
  </si>
  <si>
    <t>Indique si al cierre del año 2023 su institución contaba con algún Servicio Profesional de Carrera u homólogo para personas defensoras públicas y/ o para personas asesoras jurídicas. En caso afirmativo, anote el nombre de la disposición normativa donde se encuentra regulado.</t>
  </si>
  <si>
    <t>En caso de que la cantidad reportada como respuesta en la columna "Total" del numeral 2 de la pregunta 2.2 no sea un dato numérico mayor a cero, no puede registrar información en las columnas "¿Contaba con algún Servicio Profesional de Carrera u homólogo para personas defensoras públicas?" y "Nombre de la disposición normativa donde se encuentra regulado el Servicio Profesional de Carrera u homólogo para personas defensoras públicas".</t>
  </si>
  <si>
    <t>En caso de que la cantidad reportada como respuesta en la columna "Total" del numeral 3 de la pregunta 2.2 no sea un dato numérico mayor a cero, no puede registrar información en las columnas "¿Contaba con algún Servicio Profesional de Carrera u homólogo para personas asesoras jurídicas?" y "Nombre de la disposición normativa donde se encuentra regulado el Servicio Profesional de Carrera u homólogo para personas asesoras jurídicas".</t>
  </si>
  <si>
    <t>En caso de que no haya contado con algún Servicio Profesional de Carrera u homólogo para personas defensoras públicas, se haya encontrado en proceso de integración, o no cuente con información para determinarlo, indíquelo en la columna correspondiente conforme al catálogo respectivo y deje la columna "Nombre de la disposición normativa donde se encuentra regulado el Servicio Profesional de Carrera u homólogo para personas defensoras públicas" en blanco.</t>
  </si>
  <si>
    <t>En caso de que no haya contado con algún Servicio Profesional de Carrera u homólogo para personas asesoras jurídicas, se haya encontrado en proceso de integración, o no cuente con información para determinarlo, indíquelo en la columna correspondiente conforme al catálogo respectivo y deje la columna "Nombre de la disposición normativa donde se encuentra regulado el Servicio Profesional de Carrera u homólogo para personas asesoras jurídicas" en blanco.</t>
  </si>
  <si>
    <t>El nombre de las disposiciones normativas debe registrarse en mayúsculas, sin comillas ni signos de acentuación, puntuación, paréntesis y abreviaturas.</t>
  </si>
  <si>
    <t>defensoras públicas</t>
  </si>
  <si>
    <t>asesoras jurídicas</t>
  </si>
  <si>
    <r>
      <t xml:space="preserve">¿Contaba con algún Servicio Profesional de Carrera u homólogo para personas defensoras públicas?
</t>
    </r>
    <r>
      <rPr>
        <i/>
        <sz val="8"/>
        <color theme="1"/>
        <rFont val="Arial"/>
        <family val="2"/>
      </rPr>
      <t>(1. Sí / 2. En proceso de integración / 3. No / 9. No identificado)</t>
    </r>
  </si>
  <si>
    <t>Nombre de la disposición normativa donde se encuentra regulado el Servicio Profesional de Carrera u homólogo para personas defensoras públicas</t>
  </si>
  <si>
    <r>
      <t xml:space="preserve">¿Contaba con algún Servicio Profesional de Carrera u homólogo para personas asesoras jurídicas?
</t>
    </r>
    <r>
      <rPr>
        <i/>
        <sz val="8"/>
        <color theme="1"/>
        <rFont val="Arial"/>
        <family val="2"/>
      </rPr>
      <t>(1. Sí / 2. En proceso de integración / 3. No / 9. No identificado)</t>
    </r>
  </si>
  <si>
    <t>Nombre de la disposición normativa donde se encuentra regulado el Servicio Profesional de Carrera u homólogo para personas asesoras jurídicas</t>
  </si>
  <si>
    <t>BLOQUEO TOTAL_NUM 2</t>
  </si>
  <si>
    <t>BLOQUEO TOTAL_NUM 3</t>
  </si>
  <si>
    <t>BLOQUEO defensoras públicas</t>
  </si>
  <si>
    <t>BLOQUEO asesoras jurídicas</t>
  </si>
  <si>
    <t>BLANC_DEFENSORAS_PUBLICAS</t>
  </si>
  <si>
    <t>BLANC_ASESORAS_JURIDICAS</t>
  </si>
  <si>
    <t>2.16.-</t>
  </si>
  <si>
    <t>De acuerdo con el total de personas defensoras públicas y de personas asesoras jurídicas que reportó como respuesta en los numerales 2 y 3 de la pregunta 2.2, anote la cantidad de las mismas que se encontraron incorporadas al Servicio Profesional de Carrera u homólogo para personas defensoras públicas y/ o para personas asesoras jurídicas, según sexo.</t>
  </si>
  <si>
    <t>En caso de que haya seleccionado el código "2", "3" o "9" en la columna "¿Contaba con algún Servicio Profesional de Carrera u homólogo para personas defensoras públicas?" de la pregunta anterior, no puede registrar información en el apartado "Personas defensoras públicas que se encontraron incorporadas al Servicio Profesional de Carrera u homólogo para personas defensoras públicas, según sexo".</t>
  </si>
  <si>
    <t>En caso de que haya seleccionado el código "2", "3" o "9" en la columna "¿Contaba con algún Servicio Profesional de Carrera u homólogo para personas asesoras jurídicas?" de la pregunta anterior, no puede registrar información en el apartado "Personas asesoras jurídicas que se encontraron incorporadas al Servicio Profesional de Carrera u homólogo para personas asesoras jurídicas, según sexo".</t>
  </si>
  <si>
    <t>La cantidad registrada en la columna "Total" del apartado "Personas defensoras públicas que se encontraron incorporadas al Servicio Profesional de Carrera u homólogo para personas defensoras públicas, según sexo" debe ser igual o menor a la cantidad reportada como respuesta en la columna "Total" del numeral 2 de la pregunta 2.2, así como corresponder a su desagregación por sexo.</t>
  </si>
  <si>
    <t>La cantidad registrada en la columna "Total" del apartado "Personas asesoras jurídicas que se encontraron incorporadas al Servicio Profesional de Carrera u homólogo para personas asesoras jurídicas, según sexo" debe ser igual o menor a la cantidad reportada como respuesta en la columna "Total" del numeral 3 de la pregunta 2.2, así como corresponder a su desagregación por sexo.</t>
  </si>
  <si>
    <t>Personas defensoras públicas que se encontraron incorporadas al Servicio Profesional de Carrera u homólogo para personas defensoras públicas, según sexo</t>
  </si>
  <si>
    <t>Personas asesoras jurídicas que se encontraron incorporadas al Servicio Profesional de Carrera u homólogo para personas asesoras jurídicas, según sexo</t>
  </si>
  <si>
    <t>Defensoras públicas</t>
  </si>
  <si>
    <t>II.3 Capacitación</t>
  </si>
  <si>
    <t>1.- Debe considerar la información de las acciones formativas impartidas al personal, independientemente de las instituciones, unidades administrativas o áreas que las hayan impartido.</t>
  </si>
  <si>
    <t>2.- Únicamente debe considerar aquellas acciones formativas que hayan realizado o consideren realizar alguna evaluación para su acreditación, por lo que no debe considerar aquellas de carácter informativo o de naturaleza similar.</t>
  </si>
  <si>
    <r>
      <t xml:space="preserve">1.- </t>
    </r>
    <r>
      <rPr>
        <b/>
        <i/>
        <sz val="8"/>
        <rFont val="Arial"/>
        <family val="2"/>
      </rPr>
      <t xml:space="preserve">Acciones formativas. </t>
    </r>
    <r>
      <rPr>
        <i/>
        <sz val="8"/>
        <rFont val="Arial"/>
        <family val="2"/>
      </rPr>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r>
  </si>
  <si>
    <r>
      <rPr>
        <b/>
        <i/>
        <sz val="8"/>
        <rFont val="Arial"/>
        <family val="2"/>
      </rPr>
      <t xml:space="preserve">Presencial. </t>
    </r>
    <r>
      <rPr>
        <i/>
        <sz val="8"/>
        <rFont val="Arial"/>
        <family val="2"/>
      </rPr>
      <t>Se refiere a las acciones formativas impartidas presencialmente en un horario y lugar establecido.</t>
    </r>
  </si>
  <si>
    <r>
      <rPr>
        <b/>
        <i/>
        <sz val="8"/>
        <rFont val="Arial"/>
        <family val="2"/>
      </rPr>
      <t xml:space="preserve">En línea. </t>
    </r>
    <r>
      <rPr>
        <i/>
        <sz val="8"/>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</si>
  <si>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i/>
        <sz val="8"/>
        <rFont val="Arial"/>
        <family val="2"/>
      </rPr>
      <t xml:space="preserve">Síncrono. </t>
    </r>
    <r>
      <rPr>
        <i/>
        <sz val="8"/>
        <rFont val="Arial"/>
        <family val="2"/>
      </rPr>
      <t>Se refiere a las acciones formativas impartidas en línea que hacen uso de herramientas de comunicación en tiempo real y bajo un horario establecido.</t>
    </r>
  </si>
  <si>
    <t>2.17.-</t>
  </si>
  <si>
    <t>Indique si durante el año 2023 se impartieron acciones formativas al personal que se encontraba ejerciendo sus funciones en la institución. En caso afirmativo, anote la cantidad de acciones formativas impartidas, según medio de presentación, así como la cantidad de personal capacitado, según sexo.</t>
  </si>
  <si>
    <t>En caso de que no se le hayan impartido acciones formativas al personal, o no cuente con información para determinarlo, indíquelo en la columna correspondiente conforme al catálogo respectivo y deje el resto de la fila en blanco.</t>
  </si>
  <si>
    <t>En el apartado "Acciones formativas impartidas, según medio de presentación" debe considerar las acciones formativas impartidas del 01 de enero al 31 de diciembre de 2023 al personal, independientemente de que hayan concluido durante el referido año.</t>
  </si>
  <si>
    <t>En el apartado "Acciones formativas impartidas y concluidas, según medio de presentación" debe considerar las acciones formativas impartidas del 01 de enero al 31 de diciembre de 2023 al personal, y que además hayan concluido durante el referido año.</t>
  </si>
  <si>
    <t>La cantidad registrada en la columna "Total" del apartado "Acciones formativas impartidas y concluidas, según medio de presentación" debe ser igual o menor a la cantidad reportada en la columna "Total" del apartado "Acciones formativas impartidas, según medio de presentación", así como corresponder a su desagregación por medio de presentación.</t>
  </si>
  <si>
    <t>En el apartado "Personal que se encontraba ejerciendo sus funciones en la institución capacitado, según sexo" debe considerar al personal que haya concluido determinada acción formativa impartida y concluida entre el 01 de enero y el 31 de diciembre de 2023, independientemente de que, por cuestiones de temporalidad, cuente con el certificado, constancia, calificación aprobatoria, o cualquier documento que lo acredite.</t>
  </si>
  <si>
    <t>En caso de que la cantidad registrada en la columna "Total" del apartado "Acciones formativas impartidas y concluidas, según medio de presentación" no sea un dato numérico mayor a cero, no puede registrar información en el apartado "Personal que se encontraba ejerciendo sus funciones en la institución capacitado, según sexo".</t>
  </si>
  <si>
    <t xml:space="preserve">En caso de que alguna persona servidora pública haya concluido más de una acción formativa impartida y concluida entre el 01 de enero y el 31 de diciembre de 2023, debe ser considerada una sola vez en el registro de esta pregunta. </t>
  </si>
  <si>
    <r>
      <t xml:space="preserve">¿Se impartieron acciones formativas al personal?
</t>
    </r>
    <r>
      <rPr>
        <i/>
        <sz val="8"/>
        <rFont val="Arial"/>
        <family val="2"/>
      </rPr>
      <t>(1. Sí / 2. No / 9. No identificado)</t>
    </r>
  </si>
  <si>
    <t>Acciones formativas impartidas, según medio de presentación</t>
  </si>
  <si>
    <t>Acciones formativas impartidas y concluidas, según medio de presentación</t>
  </si>
  <si>
    <t>Personal que se encontraba ejerciendo sus funciones en la institución capacitado, según sexo</t>
  </si>
  <si>
    <t>Presencial</t>
  </si>
  <si>
    <t>En línea</t>
  </si>
  <si>
    <t>Síncrono</t>
  </si>
  <si>
    <t>SUMA3</t>
  </si>
  <si>
    <t>COMP3</t>
  </si>
  <si>
    <t>PRESENCIAL</t>
  </si>
  <si>
    <t>EN LINEA</t>
  </si>
  <si>
    <t>SINCRONO</t>
  </si>
  <si>
    <t>BLOQUEO_ acciones concuidas</t>
  </si>
  <si>
    <t>BLOQUEO 1_2_9</t>
  </si>
  <si>
    <t>PREG.PIVOTE</t>
  </si>
  <si>
    <t>2.18.-</t>
  </si>
  <si>
    <t>Anote la cantidad de acciones formativas, según tema, impartidas durante el año 2023 al personal que se encontraba ejerciendo sus funciones en la institución, así como la cantidad de personal capacitado, según sexo.</t>
  </si>
  <si>
    <t>En caso de que haya seleccionado el código "2" o "9" en la columna "¿Se impartieron acciones formativas al personal?" de la pregunta anterior, no puede registrar información en el presente reactivo.</t>
  </si>
  <si>
    <t>En caso de que no se hayan realizado acciones formativas en determinado tema, anote una "X" en la columna "No se realizaron acciones formativas" y deje el resto de la fila en blanco.</t>
  </si>
  <si>
    <t>La suma de las cantidades registradas en la columna "Acciones formativas impartidas" debe ser igual o mayor a la cantidad reportada como respuesta en la columna "Total" del apartado "Acciones formativas impartidas, según medio de presentación" de la pregunta anterior, toda vez que una acción formativa pudo haber contemplado más de un tema.</t>
  </si>
  <si>
    <t>La cantidad registrada en la columna "Acciones formativas impartidas" de cada tema debe ser igual o menor a la cantidad reportada como respuesta en la columna "Total" del apartado "Acciones formativas impartidas,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</si>
  <si>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debe ser igual o mayor a la cantidad reportada como respuesta en la columna "Total" del apartado "Acciones formativas impartidas y concluidas, según medio de presentación" de la pregunta anterior, toda vez que una acción formativa pudo haber contemplado más de un tema.</t>
  </si>
  <si>
    <t>La cantidad registrada en la columna "Acciones formativas impartidas y concluidas" de cada tema debe ser igual o menor a la cantidad reportada como respuesta en la columna "Total" del apartado "Acciones formativas impartidas y concluidas,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</si>
  <si>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debe ser igual o menor a la suma de las cantidades reportadas en la columna "Acciones formativas impartidas", así como corresponder a su desagregación por tema.</t>
  </si>
  <si>
    <t>En caso de que la cantidad registrada en la columna "Acciones formativas impartidas y concluidas" de determinado tema no sea un dato numérico mayor a cero, no puede registrar información en el apartado "Personal que se encontraba ejerciendo sus funciones en la institución capacitado, según sexo" de dicho tema.</t>
  </si>
  <si>
    <t>La suma de las cantidades registradas en la columna "Total" debe ser igual o mayor a la cantidad reportada como respuesta en la columna "Total" del apartado "Personal que se encontraba ejerciendo sus funciones en la institución capacitado, según sexo" de la pregunta anterior, así como corresponder a su desagregación por sexo; toda vez que una persona servidora pública pudo haber concluido más de una acción formativa en el mismo o en diferentes temas.</t>
  </si>
  <si>
    <t>La cantidad registrada en la columna "Total" de cada tema debe ser igual o menor a la cantidad reportada como respuesta en la columna "Total" del apartado "Personal que se encontraba ejerciendo sus funciones en la institución capacitado, según sexo" de la pregunta anterior, así como corresponder a su desagregación por sexo. En caso de que esta instrucción no le aplique, justifíquelo en el recuadro que se encuentra al final de la tabla de respuesta.</t>
  </si>
  <si>
    <t>TOTAL_Acciones formativas impartidas</t>
  </si>
  <si>
    <t>COMP_Acciones formativas impartidas</t>
  </si>
  <si>
    <t>TOTAL_Acciones formativas impartidas concluidas</t>
  </si>
  <si>
    <t>COMP_Acciones formativas impartidas concluidas</t>
  </si>
  <si>
    <t>En caso de que registre algún valor numérico mayor a cero en el numeral 18, debe anotar el nombre de dicho(s) tema(s) en el recuadro destinado para tal efecto que se encuentra al final de la tabla de respuesta.</t>
  </si>
  <si>
    <t>COMP_ACCIONES</t>
  </si>
  <si>
    <t>TOTAL_Personal adscrito capacitado en la materia, según sexo</t>
  </si>
  <si>
    <t>Temas</t>
  </si>
  <si>
    <t>No se realizaron acciones formativas</t>
  </si>
  <si>
    <t>Acciones formativas impartidas</t>
  </si>
  <si>
    <t>Acciones formativas impartidas y concluidas</t>
  </si>
  <si>
    <t>BLOQUEO ACCIONES</t>
  </si>
  <si>
    <t xml:space="preserve">HOMBRES </t>
  </si>
  <si>
    <t>NUM 18</t>
  </si>
  <si>
    <t>BLOQUEO X</t>
  </si>
  <si>
    <t>Atención a víctimas</t>
  </si>
  <si>
    <t>Derechos humanos</t>
  </si>
  <si>
    <t>Derechos de niñas, niños y adolescentes</t>
  </si>
  <si>
    <r>
      <t>Juicio de amparo</t>
    </r>
    <r>
      <rPr>
        <sz val="8"/>
        <color theme="1"/>
        <rFont val="Arial"/>
        <family val="2"/>
      </rPr>
      <t xml:space="preserve"> </t>
    </r>
    <r>
      <rPr>
        <i/>
        <sz val="8"/>
        <color theme="1"/>
        <rFont val="Arial"/>
        <family val="2"/>
      </rPr>
      <t>(directo y/ o indirecto)</t>
    </r>
  </si>
  <si>
    <t>Introducción al Código Nacional de Procedimientos Civiles y Familiares</t>
  </si>
  <si>
    <r>
      <t xml:space="preserve">Justicia administrativa </t>
    </r>
    <r>
      <rPr>
        <i/>
        <sz val="8"/>
        <color theme="1"/>
        <rFont val="Arial"/>
        <family val="2"/>
      </rPr>
      <t>(derecho administrativo y/ o fiscal)</t>
    </r>
  </si>
  <si>
    <r>
      <t xml:space="preserve">Justicia laboral </t>
    </r>
    <r>
      <rPr>
        <i/>
        <sz val="8"/>
        <color theme="1"/>
        <rFont val="Arial"/>
        <family val="2"/>
      </rPr>
      <t>(derecho laboral)</t>
    </r>
  </si>
  <si>
    <t>Mecanismos alternativos de solución de controversias en materia civil y familiar</t>
  </si>
  <si>
    <t>Mecanismos alternativos de solución de controversias en materia penal y justicia para personas adolescentes</t>
  </si>
  <si>
    <t>Perspectiva de género</t>
  </si>
  <si>
    <t>Sistema Integral de Justicia Penal para Adolescentes</t>
  </si>
  <si>
    <t>Sistema Penal Acusatorio</t>
  </si>
  <si>
    <t>Acceso a la justicia de personas y grupos de población vulnerable</t>
  </si>
  <si>
    <t>Derecho constitucional</t>
  </si>
  <si>
    <t>Procedimiento de extinción de dominio</t>
  </si>
  <si>
    <t>Ejecución penal</t>
  </si>
  <si>
    <t>Derecho penal y procesal</t>
  </si>
  <si>
    <r>
      <t xml:space="preserve">Otro tema </t>
    </r>
    <r>
      <rPr>
        <i/>
        <sz val="8"/>
        <color theme="1"/>
        <rFont val="Arial"/>
        <family val="2"/>
      </rPr>
      <t>(especifique)</t>
    </r>
  </si>
  <si>
    <r>
      <t xml:space="preserve">Otro tema:
</t>
    </r>
    <r>
      <rPr>
        <i/>
        <sz val="8"/>
        <rFont val="Arial"/>
        <family val="2"/>
      </rPr>
      <t>(especifique)</t>
    </r>
  </si>
  <si>
    <t>N°INST</t>
  </si>
  <si>
    <t>BANDERAS</t>
  </si>
  <si>
    <t>LIST_COMP</t>
  </si>
  <si>
    <t>II.4 Dignificación del servicio</t>
  </si>
  <si>
    <t>2.19.-</t>
  </si>
  <si>
    <t>Indique las prestaciones laborales con las que contaron durante el año 2023 las personas defensoras públicas y/ o personas asesoras jurídicas. Por cada una de estas, anote la cantidad de personas defensoras públicas y/ o de personas asesoras jurídicas que, durante el referido año, contaron con la prestación laboral, según sexo.</t>
  </si>
  <si>
    <t>En caso de que la cantidad reportada como respuesta en la columna "Total" del numeral 2 de la pregunta 2.2 no sea un dato numérico mayor a cero, no puede registrar información en la columna "¿Las personas defensoras públicas contaron con la prestación laboral?" ni en el apartado "Personas defensoras públicas que contaron con la prestación laboral, según sexo".</t>
  </si>
  <si>
    <t>En caso de que la cantidad reportada como respuesta en la columna "Total" del numeral 3 de la pregunta 2.2 no sea un dato numérico mayor a cero, no puede registrar información en la columna "¿Las personas asesoras jurídicas contaron con la prestación laboral?" ni en el apartado "Personas asesoras jurídicas que contaron con la prestación laboral, según sexo".</t>
  </si>
  <si>
    <t>Debe considerar las prestaciones laborales con las que contaban las personas defensoras públicas y/ o personas asesoras jurídicas, independientemente de que las mismas hayan hecho uso de ellas.</t>
  </si>
  <si>
    <t>En caso de que las personas defensoras públicas no hayan contado con determinada prestación laboral, no haya estado prevista en la legislación laboral y/ o administrativa aplicable, o no cuente con información para determinarlo, indíquelo en la columna correspondiente conforme al catálogo respectivo y deje el apartado "Personas defensoras públicas que contaron con la prestación laboral, según sexo" en blanco.</t>
  </si>
  <si>
    <t>En caso de que las personas asesoras jurídicas no hayan contado con determinada prestación laboral, no haya estado prevista en la legislación laboral y/ o administrativa aplicable, o no cuente con información para determinarlo, indíquelo en la columna correspondiente conforme al catálogo respectivo y deje el apartado "Personas asesoras jurídicas que contaron con la prestación laboral, según sexo" en blanco.</t>
  </si>
  <si>
    <t>Para el numeral 9, no puede registrar información en las columnas "Hombres".</t>
  </si>
  <si>
    <t>Para cada prestación laboral, la cantidad registrada en la columna "Total" del apartado "Personas defensoras públicas que contaron con la prestación laboral, según sexo" debe ser debe ser igual o menor a la cantidad reportada como respuesta en la columna "Total" del numeral 2 de la pregunta 2.2, así como corresponder a su desagregación por sexo.</t>
  </si>
  <si>
    <t>Para cada prestación laboral, la cantidad registrada en la columna "Total" del apartado "Personas asesoras jurídicas que contaron con la prestación laboral, según sexo" debe ser debe ser igual o menor a la cantidad reportada como respuesta en la columna "Total" del numeral 3 de la pregunta 2.2, así como corresponder a su desagregación por sexo.</t>
  </si>
  <si>
    <t>En caso de que seleccione para el numeral 34 el código "1" en la columna "¿Las personas defensoras públicas contaron con la prestación laboral?" y/ o "¿Las personas asesoras jurídicas contaron con la prestación laboral?", debe anotar el nombre de dicha(s) prestación(es) laboral(es) en el recuadro destinado para tal efecto que se encuentra al final de la tabla de respuesta.</t>
  </si>
  <si>
    <t>PREG.PIVOTE defensoras</t>
  </si>
  <si>
    <r>
      <t xml:space="preserve">PREG.PIVOTE </t>
    </r>
    <r>
      <rPr>
        <sz val="8"/>
        <color theme="1"/>
        <rFont val="Arial"/>
        <family val="2"/>
      </rPr>
      <t>asesoras</t>
    </r>
  </si>
  <si>
    <t xml:space="preserve">Prestaciones laborales </t>
  </si>
  <si>
    <r>
      <t xml:space="preserve">¿Las personas defensoras públicas contaron con la prestación laboral?
</t>
    </r>
    <r>
      <rPr>
        <i/>
        <sz val="8"/>
        <rFont val="Arial"/>
        <family val="2"/>
      </rPr>
      <t>(1. Sí / 2. No / 8. No aplica / 9. No identificado)</t>
    </r>
    <r>
      <rPr>
        <b/>
        <sz val="9"/>
        <rFont val="Arial"/>
        <family val="2"/>
      </rPr>
      <t xml:space="preserve"> </t>
    </r>
  </si>
  <si>
    <t>Personas defensoras públicas que contaron con la prestación laboral, según sexo</t>
  </si>
  <si>
    <r>
      <t xml:space="preserve">¿Las personas asesoras jurídicas contaron con la prestación laboral?
</t>
    </r>
    <r>
      <rPr>
        <i/>
        <sz val="8"/>
        <rFont val="Arial"/>
        <family val="2"/>
      </rPr>
      <t>(1. Sí / 2. No / 8. No aplica / 9. No identificado)</t>
    </r>
    <r>
      <rPr>
        <b/>
        <sz val="9"/>
        <rFont val="Arial"/>
        <family val="2"/>
      </rPr>
      <t xml:space="preserve"> </t>
    </r>
  </si>
  <si>
    <t>Personas asesoras jurídicas que contaron con la prestación laboral, según sexo</t>
  </si>
  <si>
    <t>BLOQUEO 1_2_8,9 defensoras públicas</t>
  </si>
  <si>
    <t>BLOQUEO 1_2_8,9 asesoras juridicas</t>
  </si>
  <si>
    <t>COD_1 DEFENSORAS PUBLICAS Y/O JURIDICAS</t>
  </si>
  <si>
    <t>Aguinaldo</t>
  </si>
  <si>
    <t>Ahorro solidario</t>
  </si>
  <si>
    <r>
      <t xml:space="preserve">Apoyo educativo </t>
    </r>
    <r>
      <rPr>
        <i/>
        <sz val="8"/>
        <rFont val="Arial"/>
        <family val="2"/>
      </rPr>
      <t>(becas para el personal, permisos, convenios, etc.)</t>
    </r>
  </si>
  <si>
    <t>BLOQUEO num 9</t>
  </si>
  <si>
    <t>Apoyo para los familiares del personal fallecido en ejercicio de sus funciones</t>
  </si>
  <si>
    <t>Apoyo para los familiares del personal desaparecido o no localizado</t>
  </si>
  <si>
    <r>
      <t xml:space="preserve">Apoyo funerario para los familiares del personal fallecido </t>
    </r>
    <r>
      <rPr>
        <i/>
        <sz val="8"/>
        <rFont val="Arial"/>
        <family val="2"/>
      </rPr>
      <t>(no incluye al personal fallecido en ejercicio de sus funciones)</t>
    </r>
  </si>
  <si>
    <t>Apoyo para gastos funerarios de algún familiar</t>
  </si>
  <si>
    <r>
      <t xml:space="preserve">Apoyo para la vivienda </t>
    </r>
    <r>
      <rPr>
        <i/>
        <sz val="8"/>
        <rFont val="Arial"/>
        <family val="2"/>
      </rPr>
      <t>(no incluye créditos para la vivienda)</t>
    </r>
  </si>
  <si>
    <t>Apoyos para la lactancia</t>
  </si>
  <si>
    <t xml:space="preserve">Apoyo para útiles escolares de sus hijas y/ o hijos </t>
  </si>
  <si>
    <t>Áreas deportivas</t>
  </si>
  <si>
    <t>Asesoría jurídica</t>
  </si>
  <si>
    <t>Ayuda para transporte</t>
  </si>
  <si>
    <t xml:space="preserve">Becas escolares para sus hijas y/ o hijos </t>
  </si>
  <si>
    <t>Comedor dentro de las instalaciones</t>
  </si>
  <si>
    <t>Créditos automotrices</t>
  </si>
  <si>
    <t>Créditos para la vivienda</t>
  </si>
  <si>
    <r>
      <t>Créditos personales</t>
    </r>
    <r>
      <rPr>
        <i/>
        <sz val="8"/>
        <rFont val="Arial"/>
        <family val="2"/>
      </rPr>
      <t xml:space="preserve"> (no incluye créditos automotrices ni créditos para la vivienda)</t>
    </r>
  </si>
  <si>
    <t>Días de permiso</t>
  </si>
  <si>
    <t>Fondo de ahorro para el retiro</t>
  </si>
  <si>
    <t>Guardería</t>
  </si>
  <si>
    <t>Licencia de maternidad/ paternidad</t>
  </si>
  <si>
    <t>Seguro de enfermedad</t>
  </si>
  <si>
    <t>Seguro de gastos médicos mayores</t>
  </si>
  <si>
    <t>Seguro de vida</t>
  </si>
  <si>
    <t>Seguro de retiro</t>
  </si>
  <si>
    <t>Servicios médicos dentro de las instalaciones</t>
  </si>
  <si>
    <t>Servicios psicológicos o de contención emocional</t>
  </si>
  <si>
    <t>Vacaciones</t>
  </si>
  <si>
    <t>Prima quinquenal</t>
  </si>
  <si>
    <t>Prima vacacional</t>
  </si>
  <si>
    <t>Prima de antigüedad</t>
  </si>
  <si>
    <t>Vales, bonos o ayuda para despensa</t>
  </si>
  <si>
    <r>
      <t>Otra prestación laboral</t>
    </r>
    <r>
      <rPr>
        <i/>
        <sz val="8"/>
        <rFont val="Arial"/>
        <family val="2"/>
      </rPr>
      <t xml:space="preserve"> (especifique)</t>
    </r>
  </si>
  <si>
    <r>
      <t xml:space="preserve">Otra prestación laboral:
</t>
    </r>
    <r>
      <rPr>
        <i/>
        <sz val="8"/>
        <rFont val="Arial"/>
        <family val="2"/>
      </rPr>
      <t>(especifique)</t>
    </r>
  </si>
  <si>
    <t>III. Recursos presupuestales</t>
  </si>
  <si>
    <r>
      <t xml:space="preserve">1.- Periodo de referencia de los datos: 
</t>
    </r>
    <r>
      <rPr>
        <b/>
        <i/>
        <sz val="8"/>
        <rFont val="Arial"/>
        <family val="2"/>
      </rPr>
      <t>Durante el año:</t>
    </r>
    <r>
      <rPr>
        <i/>
        <sz val="8"/>
        <rFont val="Arial"/>
        <family val="2"/>
      </rPr>
      <t xml:space="preserve"> la información se refiere a lo existente del 01 de enero al 31 de diciembre de 2023.</t>
    </r>
  </si>
  <si>
    <t>5.- Las cifras deben anotarse en pesos mexicanos (no debe agregar la frase “miles o millones de pesos”).</t>
  </si>
  <si>
    <t>6.- No debe considerar decimales en las cifras registradas en las preguntas correspondientes, por lo que debe redondear las cifras a sus valores enteros más cercanos.</t>
  </si>
  <si>
    <t>7.-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</si>
  <si>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8.-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</si>
  <si>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9.- No deje celdas en blanco, salvo en los casos en que la instrucción así lo solicite. </t>
  </si>
  <si>
    <r>
      <t xml:space="preserve">1.- </t>
    </r>
    <r>
      <rPr>
        <b/>
        <i/>
        <sz val="8"/>
        <rFont val="Arial"/>
        <family val="2"/>
      </rPr>
      <t xml:space="preserve">Presupuesto ejercido. </t>
    </r>
    <r>
      <rPr>
        <i/>
        <sz val="8"/>
        <rFont val="Arial"/>
        <family val="2"/>
      </rPr>
      <t>Se refiere al importe total erogado, el cual se encuentra respaldado por documentos comprobatorios presentados ante las dependencias o entidades autorizadas, con cargo al presupuesto aprobado.</t>
    </r>
  </si>
  <si>
    <t>3.1.-</t>
  </si>
  <si>
    <t>Anote el total de presupuesto ejercido durante el año 2023 por su institución.</t>
  </si>
  <si>
    <t>TEXTO</t>
  </si>
  <si>
    <t>Total de presupuesto ejercido</t>
  </si>
  <si>
    <t>3.2.-</t>
  </si>
  <si>
    <t>De acuerdo con el total de presupuesto ejercido que reportó como respuesta en la pregunta anterior, anote la cantidad ejercida por cada una de las unidades de defensoría pública y/ o de asesoría jurídica.</t>
  </si>
  <si>
    <t>En caso de no poder desagregar la información solicitada por cada una de las unidades de defensoría pública y/ o de asesoría jurídica, anote "NA" (No aplica) en las celdas correspondientes y explique dicha situación en el recuadro que se encuentra en la parte inferior de la tabla de respuesta.</t>
  </si>
  <si>
    <t>La suma de las cantidades registradas debe ser igual a la cantidad reportada como respuesta en la pregunta anterior.</t>
  </si>
  <si>
    <t>Presupuesto ejercido</t>
  </si>
  <si>
    <t>COMP_PREG 3.1</t>
  </si>
  <si>
    <t>3.3.-</t>
  </si>
  <si>
    <t>De acuerdo con el total de presupuesto ejercido que reportó como respuesta en la pregunta 3.1, anote la cantidad del mismo especificando el capítulo del Clasificador por Objeto del Gasto.</t>
  </si>
  <si>
    <t>La suma de las cantidades registradas debe ser igual a la cantidad reportada como respuesta en la pregunta 3.1.</t>
  </si>
  <si>
    <t>Presupuesto ejercido por capítulo del Clasificador por Objeto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</si>
  <si>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</si>
  <si>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</si>
  <si>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</si>
  <si>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</si>
  <si>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</si>
  <si>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</si>
  <si>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</si>
  <si>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</si>
  <si>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</si>
  <si>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Capítulo 1000</t>
  </si>
  <si>
    <t>Capítulo 2000</t>
  </si>
  <si>
    <t>Capítulo 3000</t>
  </si>
  <si>
    <t>Capítulo
4000</t>
  </si>
  <si>
    <t>Capítulo 5000</t>
  </si>
  <si>
    <t>Capítulo 6000</t>
  </si>
  <si>
    <t>Capítulo 7000</t>
  </si>
  <si>
    <t>Capítulo 8000</t>
  </si>
  <si>
    <t>Capítulo 9000</t>
  </si>
  <si>
    <t>COMP_NUM3_PREG2.23</t>
  </si>
  <si>
    <t>cap. 1000</t>
  </si>
  <si>
    <t>cap. 2000</t>
  </si>
  <si>
    <t>cap. 3000</t>
  </si>
  <si>
    <t>cap. 4000</t>
  </si>
  <si>
    <t>cap. 5000</t>
  </si>
  <si>
    <t>cap. 6000</t>
  </si>
  <si>
    <t>cap. 7000</t>
  </si>
  <si>
    <t>cap. 8000</t>
  </si>
  <si>
    <t>cap. 9000</t>
  </si>
  <si>
    <r>
      <t xml:space="preserve">1.- Periodo de referencia de los datos: 
</t>
    </r>
    <r>
      <rPr>
        <b/>
        <i/>
        <sz val="8"/>
        <rFont val="Arial"/>
        <family val="2"/>
      </rPr>
      <t>Al cierre del año:</t>
    </r>
    <r>
      <rPr>
        <i/>
        <sz val="8"/>
        <rFont val="Arial"/>
        <family val="2"/>
      </rPr>
      <t xml:space="preserve"> la información se refiere a lo existente al 31 de diciembre de 2023.
</t>
    </r>
    <r>
      <rPr>
        <b/>
        <i/>
        <sz val="8"/>
        <rFont val="Arial"/>
        <family val="2"/>
      </rPr>
      <t>Actualmente:</t>
    </r>
    <r>
      <rPr>
        <i/>
        <sz val="8"/>
        <rFont val="Arial"/>
        <family val="2"/>
      </rPr>
      <t xml:space="preserve"> la información se refiere a lo existente al momento del llenado del cuestionario.</t>
    </r>
  </si>
  <si>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</si>
  <si>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</si>
  <si>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</si>
  <si>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IV.1 Registros administrativos</t>
  </si>
  <si>
    <t>1.- Debe considerar aquellos registros administrativos en materia de defensoría pública y/ o asesoría jurídica en los que su institución tenga el carácter de autoridad responsable de los mismos; es decir, sea responsable del almacenamiento y resguardo de la información; de la administración de permisos y usuarios para el registro y consulta de la información; así como del mantenimiento general de los registros administrativos.</t>
  </si>
  <si>
    <r>
      <t xml:space="preserve">1.- </t>
    </r>
    <r>
      <rPr>
        <b/>
        <i/>
        <sz val="8"/>
        <rFont val="Arial"/>
        <family val="2"/>
      </rPr>
      <t>Registro administrativo.</t>
    </r>
    <r>
      <rPr>
        <i/>
        <sz val="8"/>
        <rFont val="Arial"/>
        <family val="2"/>
      </rPr>
      <t xml:space="preserve"> 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r>
  </si>
  <si>
    <t>4.1.-</t>
  </si>
  <si>
    <t>Anote el nombre de cada uno de los registros administrativos en materia de defensoría pública y/ o asesoría jurídica con los que contaba al cierre del año 2023 su institución. Por cada uno de estos, señale el año de creación, la periodicidad de actualización, la situación que mejor lo describa al cierre del referido año, así como el tipo de información recopilada; utilizando para tal efecto los catálogos que se presentan en la parte inferior de la siguiente tabla.</t>
  </si>
  <si>
    <t>El nombre de los registros administrativos en materia de defensoría pública y/ o asesoría jurídica debe registrarse en mayúsculas, sin comillas ni signos de acentuación, puntuación, paréntesis y abreviaturas.</t>
  </si>
  <si>
    <t>Para cada registro administrativo en materia de defensoría pública y/ o asesoría jurídica, seleccione con una "X" el o los tipos de información recopilada que correspondan.</t>
  </si>
  <si>
    <t>Para cada registro administrativo en materia de defensoría pública y/ o asesoría jurídica, en caso de que seleccione el código "9" en el apartado "Tipo de información recopilada", no puede seleccionar otro código en dicho apartado.</t>
  </si>
  <si>
    <t>En caso de que seleccione el código "6" en el apartado "Tipo de información recopilada", debe anotar el nombre de dicho(s) tipo(s) de información en el recuadro destinado para tal efecto que se encuentra al final de la tabla de respuesta.</t>
  </si>
  <si>
    <t>Nombre de los registros administrativos en materia de defensoría pública y/ o asesoría jurídica</t>
  </si>
  <si>
    <t>Identificación y caracterización del registro administrativo</t>
  </si>
  <si>
    <r>
      <t xml:space="preserve">Tipo de información recopilada
</t>
    </r>
    <r>
      <rPr>
        <i/>
        <sz val="8"/>
        <rFont val="Arial"/>
        <family val="2"/>
      </rPr>
      <t>(ver catálogo)</t>
    </r>
  </si>
  <si>
    <r>
      <t xml:space="preserve">Año de creación
</t>
    </r>
    <r>
      <rPr>
        <i/>
        <sz val="8"/>
        <rFont val="Arial"/>
        <family val="2"/>
      </rPr>
      <t>(aaaa)</t>
    </r>
  </si>
  <si>
    <r>
      <t xml:space="preserve">Periodicidad de actualización
</t>
    </r>
    <r>
      <rPr>
        <i/>
        <sz val="8"/>
        <rFont val="Arial"/>
        <family val="2"/>
      </rPr>
      <t>(ver catálogo)</t>
    </r>
  </si>
  <si>
    <r>
      <t xml:space="preserve">Situación del registro administrativo
</t>
    </r>
    <r>
      <rPr>
        <i/>
        <sz val="8"/>
        <rFont val="Arial"/>
        <family val="2"/>
      </rPr>
      <t>(ver catálogo)</t>
    </r>
  </si>
  <si>
    <t>COD_6</t>
  </si>
  <si>
    <t>AÑO</t>
  </si>
  <si>
    <t>VAL_AÑO</t>
  </si>
  <si>
    <t>BLOQUEO_ COD 9</t>
  </si>
  <si>
    <r>
      <t xml:space="preserve">Otro tipo:
</t>
    </r>
    <r>
      <rPr>
        <i/>
        <sz val="8"/>
        <rFont val="Arial"/>
        <family val="2"/>
      </rPr>
      <t>(especifique)</t>
    </r>
  </si>
  <si>
    <t>Catálogo de periodicidad de actualización</t>
  </si>
  <si>
    <t>Catálogo de tipo de información recopilada</t>
  </si>
  <si>
    <t>Permanente/ tiempo real</t>
  </si>
  <si>
    <t>Sobre las personas defensoras públicas y/ o personas asesoras jurídicas</t>
  </si>
  <si>
    <t>Diario</t>
  </si>
  <si>
    <t>Sobre los asuntos y/ o servicios atendidos</t>
  </si>
  <si>
    <t>Semanal</t>
  </si>
  <si>
    <t>Sobre las presuntas personas imputadas involucradas en los asuntos y/ o servicios atendidos</t>
  </si>
  <si>
    <t>Quincenal</t>
  </si>
  <si>
    <t>Sobre las probables víctimas involucradas en los asuntos y/ o servicios atendidos</t>
  </si>
  <si>
    <t>Mensual</t>
  </si>
  <si>
    <r>
      <t xml:space="preserve">Sobre las personas involucradas en los asuntos y/ o servicios atendidos en el resto de las materias </t>
    </r>
    <r>
      <rPr>
        <i/>
        <sz val="8"/>
        <rFont val="Arial"/>
        <family val="2"/>
      </rPr>
      <t>(excepto penal y justicia para personas adolescentes)</t>
    </r>
  </si>
  <si>
    <t>Bimestral</t>
  </si>
  <si>
    <r>
      <t xml:space="preserve">Otro tipo </t>
    </r>
    <r>
      <rPr>
        <i/>
        <sz val="8"/>
        <rFont val="Arial"/>
        <family val="2"/>
      </rPr>
      <t>(especifique)</t>
    </r>
  </si>
  <si>
    <t>Trimestral</t>
  </si>
  <si>
    <t>Cuatrimestral</t>
  </si>
  <si>
    <t>Semestral</t>
  </si>
  <si>
    <t>Catálogo de situación del registro administrativo</t>
  </si>
  <si>
    <t>Anual</t>
  </si>
  <si>
    <t>No se encuentra automatizado. Está impreso en papel y se ubica en oficinas diferentes. Requiere un esfuerzo considerable del personal para su recopilación e integración</t>
  </si>
  <si>
    <t>Periodos mayores a un año</t>
  </si>
  <si>
    <t>No se encuentra automatizado. Está en un archivo electrónico de procesador de texto y se ubica en oficinas diferentes. Requiere un esfuerzo considerable del personal para su recopilación e integración</t>
  </si>
  <si>
    <t>Otra periodicidad</t>
  </si>
  <si>
    <t>Se encuentra en una hoja de cálculo, pero no cuenta con códigos, controles de consistencia ni campos estandarizados, por tratarse de planillas para sistematizar información para controles administrativos. Requiere un esfuerzo considerable para ser transformado y ser aprovechado estadísticamente</t>
  </si>
  <si>
    <t>Se encuentra organizado en forma sistemática en archivos (formato de tabla, archivo plano o planilla Excel) a través de un formulario estandarizado de computadora, con elementos de identificación y seguridad. Los archivos pueden ser entregados en medios electrónicos o ser enviados por correo electrónico u otro método de transferencia electrónica de datos</t>
  </si>
  <si>
    <t>Se encuentra organizado en una base de datos, sistema de información o plataforma informática con fácil acceso para consultar, recuperar y analizar la información</t>
  </si>
  <si>
    <t>IV.2 Informe de actividades o labores</t>
  </si>
  <si>
    <t>Instrucciones generales para la pregunta de la subsección:</t>
  </si>
  <si>
    <r>
      <t xml:space="preserve">1.- Únicamente debe considerar la información relacionada con algún informe de actividades o labores desempeñadas </t>
    </r>
    <r>
      <rPr>
        <i/>
        <u/>
        <sz val="8"/>
        <rFont val="Arial"/>
        <family val="2"/>
      </rPr>
      <t>exclusivamente</t>
    </r>
    <r>
      <rPr>
        <i/>
        <sz val="8"/>
        <rFont val="Arial"/>
        <family val="2"/>
      </rPr>
      <t xml:space="preserve"> por su institución, por lo que no debe considerar la información asociada al informe de actividades o labores del(a) Gobernador(a) o Jefe(a) de Gobierno y/ o del Poder Judicial de la entidad federativa, según corresponda.</t>
    </r>
  </si>
  <si>
    <t>2.- Debe considerar la existencia y publicidad de algún informe sobre las actividades desempeñadas por su institución, independientemente de la periodicidad (anual, semestral, trimestral, etc.) en la que se realice y/ o publique.</t>
  </si>
  <si>
    <t>4.2.-</t>
  </si>
  <si>
    <t>Indique si actualmente su institución cuenta con algún informe de actividades o labores. En caso afirmativo, especifique el lugar donde se encuentra disponible o, en su defecto, la no disponibilidad del mismo.</t>
  </si>
  <si>
    <t>En caso de que no cuente con algún informe de actividades o labores, se encuentre en proceso de integración, o no cuente con información para determinarlo, indíquelo en la columna correspondiente conforme al catálogo respectivo y deje el resto de la fila en blanco.</t>
  </si>
  <si>
    <t>En caso de que cuente con más de un informe de actividades o labores, en la columna "Sitio donde se encuentra disponible (URL)" anote el URL donde se encuentre disponible el más reciente.</t>
  </si>
  <si>
    <t>En caso de que cuente con algún informe de actividades o labores, pero este no se encuentre disponible en línea, en la columna "Sitio donde se encuentra disponible (URL)" anote "NA" (No aplica).</t>
  </si>
  <si>
    <r>
      <t xml:space="preserve">¿Cuenta con algún informe de actividades o labores?
</t>
    </r>
    <r>
      <rPr>
        <i/>
        <sz val="8"/>
        <rFont val="Arial"/>
        <family val="2"/>
      </rPr>
      <t>(1. Sí / 2. En proceso de integración / 3. No / 9. No identificado)</t>
    </r>
  </si>
  <si>
    <t>Sitio donde se encuentra disponible (URL)</t>
  </si>
  <si>
    <t>BLOQUEO 1_2_3_9</t>
  </si>
  <si>
    <r>
      <t xml:space="preserve">1.- Periodo de referencia de los datos: 
</t>
    </r>
    <r>
      <rPr>
        <b/>
        <i/>
        <sz val="8"/>
        <color theme="1"/>
        <rFont val="Arial"/>
        <family val="2"/>
      </rPr>
      <t>Al inicio del año:</t>
    </r>
    <r>
      <rPr>
        <i/>
        <sz val="8"/>
        <color theme="1"/>
        <rFont val="Arial"/>
        <family val="2"/>
      </rPr>
      <t xml:space="preserve"> la información se refiere a lo existente al 01 de enero de 2023.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t>
    </r>
  </si>
  <si>
    <r>
      <rPr>
        <i/>
        <sz val="8"/>
        <rFont val="Arial"/>
        <family val="2"/>
      </rPr>
      <t>4.-</t>
    </r>
    <r>
      <rPr>
        <i/>
        <u/>
        <sz val="8"/>
        <rFont val="Arial"/>
        <family val="2"/>
      </rPr>
      <t xml:space="preserve"> No debe considerar la información relacionada con los servicios de asesoría jurídica atendidos, toda vez que dicha información se requiere en la sección VI.</t>
    </r>
  </si>
  <si>
    <t>5.- Únicamente debe considerar la información de las unidades de defensoría pública y/ o de asesoría jurídica listadas en la pregunta 1.1.</t>
  </si>
  <si>
    <t>6.- Salvo aquellas preguntas que no requieran información por unidad de defensoría pública y/ o de asesoría jurídica, el listado de unidades de defensoría pública y/ o de asesoría jurídica que se despliega es el mismo que registró como respuesta en la pregunta 1.1.</t>
  </si>
  <si>
    <t>7.- Para cada unidad de defensoría pública y/ o de asesoría jurídica, en caso de que haya seleccionado el código "2" en la columna "Función desarrollada" de la pregunta 1.1, no puede registrar información en las preguntas 5.1, 5.4, 5.8 y 5.15.</t>
  </si>
  <si>
    <t>8.- Salvo aquellas preguntas que no requieran información por unidad de defensoría pública y/ o de asesoría jurídica, en caso de que no le sea posible identificar la unidad de defensoría pública y/ o de asesoría jurídica en donde se haya atendido una parcialidad o la totalidad de los asuntos de defensoría pública, haga uso de la fila "No identificado".</t>
  </si>
  <si>
    <t>9.-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</si>
  <si>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10.-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</si>
  <si>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11.- No deje celdas en blanco, salvo en los casos en que la instrucción así lo solicite.</t>
  </si>
  <si>
    <r>
      <t xml:space="preserve">1.- </t>
    </r>
    <r>
      <rPr>
        <b/>
        <i/>
        <sz val="8"/>
        <rFont val="Arial"/>
        <family val="2"/>
      </rPr>
      <t>Asuntos de defensoría pública.</t>
    </r>
    <r>
      <rPr>
        <i/>
        <sz val="8"/>
        <rFont val="Arial"/>
        <family val="2"/>
      </rPr>
      <t xml:space="preserve"> Se refiere al desarrollo de las actividades que se brindan en diversas materias con la finalidad de intervenir en la defensa, representación jurídica o patrocinio de procesos de índole penal, civil, familiar, mercantil, entre otras materias. Estos asuntos pueden ser controversias, procesos penales o juicios, ya sea de primera o segunda instancia, o de la etapa de ejecución. Asimismo, los asuntos, según corresponda, versan sobre la defensa o asistencia en procedimientos en materia administrativa o de mecanismos alternativos de solución de controversias.</t>
    </r>
  </si>
  <si>
    <r>
      <t xml:space="preserve">2.- </t>
    </r>
    <r>
      <rPr>
        <b/>
        <i/>
        <sz val="8"/>
        <color theme="1"/>
        <rFont val="Arial"/>
        <family val="2"/>
      </rPr>
      <t>Sistema de Justicia Escrito.</t>
    </r>
    <r>
      <rPr>
        <i/>
        <sz val="8"/>
        <color theme="1"/>
        <rFont val="Arial"/>
        <family val="2"/>
      </rPr>
      <t xml:space="preserve"> Se refiere a aquel sistema de justicia para todas las materias (con excepción de la penal y justicia para personas adolescentes) en el cual el tribunal solamente toma en cuenta el material suministrado por escrito o recogido en actas para las actuaciones del proceso y su resolución.</t>
    </r>
  </si>
  <si>
    <r>
      <t xml:space="preserve">3.- </t>
    </r>
    <r>
      <rPr>
        <b/>
        <i/>
        <sz val="8"/>
        <rFont val="Arial"/>
        <family val="2"/>
      </rPr>
      <t>Sistema de Justicia Oral.</t>
    </r>
    <r>
      <rPr>
        <i/>
        <sz val="8"/>
        <rFont val="Arial"/>
        <family val="2"/>
      </rPr>
      <t xml:space="preserve"> Se refiere a aquel sistema de justicia para todas las materias (con excepción de la penal y justicia para personas adolescentes) en el cual predomina la argumentación oral de las partes, el desahogo de las pruebas y el dictado de la sentencia a través de audiencia pública, no obstante que se conservan documentos como los acuerdos y la sentencia, entre otros.</t>
    </r>
  </si>
  <si>
    <r>
      <t xml:space="preserve">4.- </t>
    </r>
    <r>
      <rPr>
        <b/>
        <i/>
        <sz val="8"/>
        <color theme="1"/>
        <rFont val="Arial"/>
        <family val="2"/>
      </rPr>
      <t>Sistema Escrito o Mixto.</t>
    </r>
    <r>
      <rPr>
        <i/>
        <sz val="8"/>
        <color theme="1"/>
        <rFont val="Arial"/>
        <family val="2"/>
      </rPr>
      <t xml:space="preserve"> Se refiere al sistema de justicia penal para personas adolescentes existente hasta antes de la publicación de la Ley Nacional del Sistema Integral de Justicia Penal para Adolescentes. En este se aplica un esquema tradicional, o bien, el esquema tradicional junto con un esquema oral.</t>
    </r>
  </si>
  <si>
    <r>
      <t>5.-</t>
    </r>
    <r>
      <rPr>
        <b/>
        <i/>
        <sz val="8"/>
        <color theme="1"/>
        <rFont val="Arial"/>
        <family val="2"/>
      </rPr>
      <t xml:space="preserve"> Sistema Integral de Justicia Penal para Adolescentes.</t>
    </r>
    <r>
      <rPr>
        <i/>
        <sz val="8"/>
        <color theme="1"/>
        <rFont val="Arial"/>
        <family val="2"/>
      </rPr>
      <t xml:space="preserve"> Se refiere al actual sistema que rige el proceso de justicia penal para personas adolescentes, mismo que se encuentra previsto en la Ley Nacional del Sistema Integral de Justicia Penal para Adolescentes, y que es aplicable a las personas, de entre doce años cumplidos y menos de dieciocho años, a quienes se les atribuya la realización de delitos tipificados por las leyes penales. Se encuentra basado en un proceso acusatorio y oral.</t>
    </r>
  </si>
  <si>
    <r>
      <t xml:space="preserve">6.- </t>
    </r>
    <r>
      <rPr>
        <b/>
        <i/>
        <sz val="8"/>
        <color theme="1"/>
        <rFont val="Arial"/>
        <family val="2"/>
      </rPr>
      <t>Sistema Oral.</t>
    </r>
    <r>
      <rPr>
        <i/>
        <sz val="8"/>
        <color theme="1"/>
        <rFont val="Arial"/>
        <family val="2"/>
      </rPr>
      <t xml:space="preserve"> Se refiere a un sistema de justicia penal para personas adolescentes existente hasta antes de la publicación de la Ley Nacional del Sistema Integral de Justicia Penal para Adolescentes, el cual fue implementado solo en algunas entidades federativas. Es un proceso cuyas actuaciones son preponderantemente orales.</t>
    </r>
  </si>
  <si>
    <r>
      <t xml:space="preserve">7.- </t>
    </r>
    <r>
      <rPr>
        <b/>
        <i/>
        <sz val="8"/>
        <rFont val="Arial"/>
        <family val="2"/>
      </rPr>
      <t xml:space="preserve">Sistema Penal Acusatorio. </t>
    </r>
    <r>
      <rPr>
        <i/>
        <sz val="8"/>
        <rFont val="Arial"/>
        <family val="2"/>
      </rPr>
      <t>Se refiere al actual sistema de justicia penal por el cual se da el establecimiento de los juicios orales. En este se encuentran separadas las funciones de investigación, acusación y resolución de un hecho ilícito. La investigación de los delitos está a cargo del Ministerio Público y la policía, la cual actuará bajo la conducción y mando de aquel en el ejercicio de esta función. La acusación la lleva a cabo el Ministerio Público con la intervención de la persona juzgadora denominada de control o garantías, quien verifica el debido proceso en la investigación ministerial, mientras que la resolución del proceso penal solo le compete al Tribunal de Enjuiciamiento. En este sistema predomina la argumentación oral de las partes, las actuaciones procesales, el desahogo de las pruebas y el dictado de la sentencia a través de audiencias públicas.</t>
    </r>
  </si>
  <si>
    <r>
      <t xml:space="preserve">8.- </t>
    </r>
    <r>
      <rPr>
        <b/>
        <i/>
        <sz val="8"/>
        <rFont val="Arial"/>
        <family val="2"/>
      </rPr>
      <t>Sistema Tradicional.</t>
    </r>
    <r>
      <rPr>
        <i/>
        <sz val="8"/>
        <rFont val="Arial"/>
        <family val="2"/>
      </rPr>
      <t xml:space="preserve"> Se refiere al sistema de justicia penal existente hasta antes de lo establecido por el Decreto de reforma constitucional publicado en el Diario Oficial de la Federación el 18 de junio de 2008. En este sistema, el órgano ministerial es el único que tiene la función de investigar y acusar, por lo que sus actuaciones tienen valor probatorio pleno. Al órgano jurisdiccional únicamente le corresponden las funciones de juzgar, al solo valorar las pruebas y dictar sentencia, sin que intervenga en la investigación ministerial; además de que sus procedimientos son escritos y reservados.</t>
    </r>
  </si>
  <si>
    <t>V.1 Asuntos de defensoría pública atendidos</t>
  </si>
  <si>
    <t>V.1.1 Asuntos de defensoría pública solicitados</t>
  </si>
  <si>
    <t>Instrucción general para las preguntas del apartado:</t>
  </si>
  <si>
    <t>1.- En caso de que la suma de las cantidades que reporte como respuesta en la columna "Admitidos" de la pregunta 5.1 no sea un dato numérico mayor a cero, pase a la pregunta 5.4.</t>
  </si>
  <si>
    <t>5.1.-</t>
  </si>
  <si>
    <t>Anote, por cada una de las unidades de defensoría pública y/ o de asesoría jurídica, la cantidad de asuntos de defensoría pública solicitados durante el año 2023 a su institución, según tipo de admisión.</t>
  </si>
  <si>
    <t>En la columna "No admitidos y/ o incompetentes" debe considerar aquellos asuntos de defensoría pública solicitados a su institución que no hayan cumplido los requisitos de elegibilidad de acuerdo con la normatividad aplicable, así como los asuntos que no hayan sido de su competencia y que, de ser el caso, canalizó a la institución responsable de su atención.</t>
  </si>
  <si>
    <t>Asuntos de defensoría pública solicitados, según tipo de admisión</t>
  </si>
  <si>
    <t>Admitidos</t>
  </si>
  <si>
    <t>No admitidos y/ o incompetentes</t>
  </si>
  <si>
    <t>BLOQUEO_SECC 1</t>
  </si>
  <si>
    <t>5.2.-</t>
  </si>
  <si>
    <t>De acuerdo con el total de asuntos de defensoría pública admitidos que reportó como respuesta en la pregunta anterior, anote la cantidad de los mismos especificando el tipo de solicitante.</t>
  </si>
  <si>
    <t>La suma de las cantidades registradas debe ser igual o mayor a la suma de las cantidades reportadas como respuesta en la columna "Admitidos" de la pregunta anterior, toda vez que un asunto de defensoría pública pudo haber sido solicitado por más de un tipo de solicitante.</t>
  </si>
  <si>
    <t>La cantidad registrada para cada tipo de solicitante debe ser igual o menor a la suma de las cantidades reportadas como respuesta en la columna "Admitidos" de la pregunta anterior. En caso de que esta instrucción no le aplique, justifíquelo en el recuadro que se encuentra al final de la tabla de respuesta.</t>
  </si>
  <si>
    <t>En caso de que registre algún valor numérico mayor a cero en el numeral 12, debe anotar el nombre de dicho(s) tipo(s) de solicitante(s) en el recuadro destinado para tal efecto que se encuentra al final de la tabla de respuesta.</t>
  </si>
  <si>
    <t>Tipo de solicitante</t>
  </si>
  <si>
    <t>Asuntos de defensoría pública admitidos</t>
  </si>
  <si>
    <t>COMP_PREG 5.1 SUM_TOTAL</t>
  </si>
  <si>
    <t>COMP_PREG 5.1 C/TOTAL</t>
  </si>
  <si>
    <t>NUM 12</t>
  </si>
  <si>
    <t>BLOQUEO PREG_5.1</t>
  </si>
  <si>
    <t>Gobierno Federal</t>
  </si>
  <si>
    <r>
      <t xml:space="preserve">Gobierno de la entidad federativa </t>
    </r>
    <r>
      <rPr>
        <i/>
        <sz val="8"/>
        <rFont val="Arial"/>
        <family val="2"/>
      </rPr>
      <t>(no incluye órganos internos de control u homólogos)</t>
    </r>
  </si>
  <si>
    <t>Gobierno de los municipios o demarcaciones territoriales de la entidad federativa</t>
  </si>
  <si>
    <t>Organismo público de derechos humanos de la entidad federativa</t>
  </si>
  <si>
    <t>Particulares</t>
  </si>
  <si>
    <t>Instituciones de asistencia pública</t>
  </si>
  <si>
    <t>Instituciones de asistencia privada</t>
  </si>
  <si>
    <r>
      <rPr>
        <sz val="9"/>
        <color theme="1"/>
        <rFont val="Arial"/>
        <family val="2"/>
      </rPr>
      <t>Otro tipo:</t>
    </r>
    <r>
      <rPr>
        <sz val="8"/>
        <color theme="1"/>
        <rFont val="Arial"/>
        <family val="2"/>
      </rPr>
      <t xml:space="preserve">
</t>
    </r>
    <r>
      <rPr>
        <i/>
        <sz val="8"/>
        <color theme="1"/>
        <rFont val="Arial"/>
        <family val="2"/>
      </rPr>
      <t>(especifique)</t>
    </r>
  </si>
  <si>
    <t>5.3.-</t>
  </si>
  <si>
    <t>De acuerdo con el total de asuntos de defensoría pública admitidos que reportó como respuesta en la pregunta 5.1, anote la cantidad de los mismos especificando la materia y el sistema de justicia.</t>
  </si>
  <si>
    <t>Para cada materia, en caso de que no se haya seleccionado para alguna de las unidades de defensoría pública y/ o de asesoría jurídica en la pregunta 1.1, no puede registrar información en el numeral correspondiente del presente reactivo.</t>
  </si>
  <si>
    <t>La columna "Sistema Tradicional" comprende el Sistema Tradicional (para la materia penal), el Sistema Escrito o Mixto y Sistema Oral (para la materia justicia para personas adolescentes) y el Sistema de Justicia Escrito (para el resto de las materias).</t>
  </si>
  <si>
    <t>La columna "Sistema Oral" comprende el Sistema Penal Acusatorio (para la materia penal), el Sistema Integral de Justicia Penal para Adolescentes (para la materia justicia para personas adolescentes) y el Sistema de Justicia Oral (para el resto de las materias).</t>
  </si>
  <si>
    <t>En el numeral 9 no debe considerar los asuntos de defensoría pública atendidos en los procesos en juicio de amparo para las materias penal y justicia para personas adolescentes, toda vez que estos deben ser reportados en los numerales 5 y 6, según corresponda.</t>
  </si>
  <si>
    <t>Con independencia de lo establecido en la instrucción anterior, en los numerales 5 y 6, según corresponda, debe considerar aquellos asuntos de defensoría pública atendidos ante los órganos jurisdiccionales del Poder Judicial, la Fiscalía General o Procuraduría General de Justicia o el órgano especializado en mecanismos alternativos de solución de controversias de la entidad federativa, así como las visitas a centros penitenciarios o centros de internamiento y, en general, todo aquello que haya implicado una atención en dichos asuntos; independientemente de la etapa procesal en la que se haya proporcionado la defensoría pública (en el caso de los órganos jurisdiccionales y ministeriales).</t>
  </si>
  <si>
    <t>En los numerales 4, 7, 8 y 10 únicamente puede registrar información en la columna "Total", por lo que no puede hacer uso de las columnas "Sistema Tradicional" y "Sistema Oral". En caso de que esta instrucción no le aplique, justifíquelo en el recuadro que se encuentra al final de la tabla de respuesta.</t>
  </si>
  <si>
    <t>En caso de que registre información para una sola materia, la cantidad registrada en la columna "Total" debe ser igual a la suma de las cantidades reportadas como respuesta en la columna "Admitidos" de la pregunta 5.1. En caso de que esta instrucción no le aplique, justifíquelo en el recuadro que se encuentra al final de la tabla de respuesta.</t>
  </si>
  <si>
    <t>En caso de que registre información para más de una materia, la cantidad registrada en la columna "Total" de cada una de estas debe ser igual o menor a la suma de las cantidades reportadas como respuesta en la columna "Admitidos" de la pregunta 5.1. En caso de que esta instrucción no le aplique, justifíquelo en el recuadro que se encuentra al final de la tabla de respuesta.</t>
  </si>
  <si>
    <t>Asuntos de defensoría pública admitidos, según sistema de justicia</t>
  </si>
  <si>
    <t>UNA SOLA MATERIA</t>
  </si>
  <si>
    <t>SUM_MATERIAS</t>
  </si>
  <si>
    <t>VARIAS MATERIAS</t>
  </si>
  <si>
    <t>COMP_MATERIAS</t>
  </si>
  <si>
    <t>Sistema Tradicional</t>
  </si>
  <si>
    <t>Sistema Oral</t>
  </si>
  <si>
    <t>BLOQUEO 4_7_8_10</t>
  </si>
  <si>
    <t>VAL_INS_7</t>
  </si>
  <si>
    <t>V.1.2 Asuntos de defensoría pública conocidos</t>
  </si>
  <si>
    <t>5.4.-</t>
  </si>
  <si>
    <t>Anote, por cada una de las unidades de defensoría pública y/ o de asesoría jurídica, la cantidad de asuntos de defensoría pública conocidos durante el año 2023 por su institución, según materia y estatus.</t>
  </si>
  <si>
    <t>Para cada unidad de defensoría pública y/ o de asesoría jurídica, en caso de que la cantidad reportada como respuesta en la columna "Admitidos" de la pregunta 5.1 no sea un dato numérico mayor a cero, no puede registrar información en las columnas "Atendidos". En caso de que esta instrucción no le aplique, justifíquelo en el recuadro que se encuentra al final de la tabla de respuesta.</t>
  </si>
  <si>
    <t>Para cada materia, en caso de que la cantidad reportada como respuesta en la columna "Total" del respectivo numeral de la pregunta anterior no sea un dato numérico mayor a cero, no puede registrar información en la columna "Atendidos". En caso de que esta instrucción no le aplique, justifíquelo en el recuadro que se encuentra al final de la tabla de respuesta.</t>
  </si>
  <si>
    <t>Las columnas "Existencia inicial" hacen referencia a aquellos asuntos de defensoría pública que seguían en curso de atención, o bien, quedaron pendientes de concluir y/ o atender en años anteriores, razón por la cual se tenían en existencia al 01 de enero de 2023.</t>
  </si>
  <si>
    <t>Las columnas "Atendidos" hacen referencia a aquellos asuntos de defensoría pública que, del 01 de enero al 31 de diciembre de 2023, se les dio curso de atención; independientemente de que los asuntos hayan ingresado durante el año o en ejercicios anteriores.</t>
  </si>
  <si>
    <t>En las columnas "Atendidos" debe considerar la información de aquellos asuntos de defensoría pública atendidos, entre otros, en procesos jurisdiccionales de primera instancia, segunda instancia y de ejecución de sentencia, además de los procesos en juicios de amparo y los asuntos y diligencias que las personas defensoras realizan ante el Ministerio Público.</t>
  </si>
  <si>
    <t>Las columnas "Concluidos" hacen referencia a aquellos asuntos de defensoría pública que, del 01 de enero al 31 de diciembre de 2023, se les dio por finalizados, ya sea por la conclusión del proceso jurisdiccional, el término del servicio proporcionado, o por cualquier otra circunstancia; independientemente de que hayan ingresado durante el año o en ejercicios anteriores.</t>
  </si>
  <si>
    <t>Las columnas "Existencia final" hacen referencia a aquellos asuntos de defensoría pública que seguían en curso de atención, o bien, quedaron pendientes de concluir y/ o atender al 31 de diciembre de 2023; independientemente de que hayan ingresado durante el año o en ejercicios anteriores.</t>
  </si>
  <si>
    <t>En el apartado "Amparo" no debe considerar los asuntos de defensoría pública atendidos en los procesos en juicio de amparo para las materias penal y justicia para personas adolescentes, toda vez que estos deben ser reportados en los apartados "Penal" y "Justicia para personas adolescentes", según corresponda.</t>
  </si>
  <si>
    <t>Con independencia de lo establecido en la instrucción anterior, en los apartados "Penal" y "Justicia para personas adolescentes", según corresponda, debe considerar aquellos asuntos atendidos ante los órganos jurisdiccionales del Poder Judicial, la Fiscalía General o Procuraduría General de Justicia o el órgano especializado en mecanismos alternativos de solución de controversias de la entidad federativa, así como las visitas a centros penitenciarios o centros de internamiento y, en general, todo aquello que haya implicado una atención en dichos asuntos; independientemente de la etapa procesal en la que se haya proporcionado la defensoría pública (en el caso de los órganos jurisdiccionales y ministeriales).</t>
  </si>
  <si>
    <t>Para cada unidad de defensoría pública y/ o de asesoría jurídica, la cantidad registrada en la columna "Existencia inicial" debe ser igual o menor a la suma de las cantidades reportadas como respuesta en la columna "Existencia inicial" de cada materia; toda vez que un asunto pudo haber estado relacionado con más de una materia.</t>
  </si>
  <si>
    <t>Para cada unidad de defensoría pública y/ o de asesoría jurídica, la cantidad registrada en la columna "Existencia inicial" de cada materia debe ser igual o menor a la cantidad reportada como respuesta en la columna "Existencia inicial". En caso de que esta instrucción no le aplique, justifíquelo en el recuadro que se encuentra al final de dicha tabla de respuesta.</t>
  </si>
  <si>
    <t>Para cada unidad de defensoría pública y/ o de asesoría jurídica, la cantidad registrada en la columna "Atendidos" debe ser igual o menor a la suma de las cantidades reportadas como respuesta en la columna "Atendidos" de cada materia; toda vez que un asunto pudo haber estado relacionado con más de una materia.</t>
  </si>
  <si>
    <t>Para cada unidad de defensoría pública y/ o de asesoría jurídica, la cantidad registrada en la columna "Atendidos" de cada materia debe ser igual o menor a la cantidad reportada como respuesta en la columna "Atendidos". En caso de que esta instrucción no le aplique, justifíquelo en el recuadro que se encuentra al final de dicha tabla de respuesta.</t>
  </si>
  <si>
    <t>Para cada unidad de defensoría pública y/ o de asesoría jurídica, la cantidad registrada en la columna "Concluidos" debe ser igual o menor a la suma de las cantidades reportadas como respuesta en la columna "Concluidos" de cada materia; toda vez que un asunto pudo haber estado relacionado con más de una materia.</t>
  </si>
  <si>
    <t>Para cada unidad de defensoría pública y/ o de asesoría jurídica, la cantidad registrada en la columna "Concluidos" de cada materia debe ser igual o menor a la cantidad reportada como respuesta en la columna "Concluidos". En caso de que esta instrucción no le aplique, justifíquelo en el recuadro que se encuentra al final de dicha tabla de respuesta.</t>
  </si>
  <si>
    <t>Para cada unidad de defensoría pública y/ o de asesoría jurídica, la cantidad registrada en la columna "Existencia final" debe ser igual o menor a la suma de las cantidades reportadas como respuesta en la columna "Existencia final" de cada materia; toda vez que un asunto pudo haber estado relacionado con más de una materia.</t>
  </si>
  <si>
    <t>Para cada unidad de defensoría pública y/ o de asesoría jurídica, la cantidad registrada en la columna "Existencia final" de cada materia debe ser igual o menor a la cantidad reportada como respuesta en la columna "Existencia final". En caso de que esta instrucción no le aplique, justifíquelo en el recuadro que se encuentra al final de dicha tabla de respuesta.</t>
  </si>
  <si>
    <t>Para cada unidad de defensoría pública y/ o de asesoría jurídica, la cantidad registrada en la columna "Atendidos" debe ser igual o mayor a la cantidad reportada como respuesta en la columna "Admitidos" de la pregunta 5.1. En caso de que esta instrucción no le aplique, justifíquelo en el recuadro que se encuentra al final de la tabla de respuesta.</t>
  </si>
  <si>
    <t>Para cada materia, la suma de las cantidades registradas en la columna "Atendidos" debe ser igual o mayor a la cantidad reportada como respuesta en la columna "Total" del respectivo numeral de la pregunta anterior. En caso de que esta instrucción no le aplique, justifíquelo en el recuadro que se encuentra al final de la tabla de respuesta.</t>
  </si>
  <si>
    <t>(1 de 3)</t>
  </si>
  <si>
    <t>Asuntos de defensoría pública, según materia y estatus</t>
  </si>
  <si>
    <t xml:space="preserve">Existencia inicial </t>
  </si>
  <si>
    <t>Atendidos</t>
  </si>
  <si>
    <t>Concluidos</t>
  </si>
  <si>
    <t>Existencia final</t>
  </si>
  <si>
    <t>BLOQUEO_SUMA_PREG 5.3</t>
  </si>
  <si>
    <t>EXISTENCIA INICIAL</t>
  </si>
  <si>
    <t>ATENDIDOS</t>
  </si>
  <si>
    <t>CONCLUIDOS</t>
  </si>
  <si>
    <t>EXISTENCIA FINAL</t>
  </si>
  <si>
    <t>BLANCOS PREG 5.5</t>
  </si>
  <si>
    <t xml:space="preserve">Existencia final </t>
  </si>
  <si>
    <t>BLOQUEO sum_admitidos_preg 5.1</t>
  </si>
  <si>
    <t>COMP_INS 11</t>
  </si>
  <si>
    <t>COMP INST 12</t>
  </si>
  <si>
    <t>COMP_INS 13</t>
  </si>
  <si>
    <t>COMP INST 14</t>
  </si>
  <si>
    <t>COMP_INS 15</t>
  </si>
  <si>
    <t>COMP INST 16</t>
  </si>
  <si>
    <t>COMP_INS 17</t>
  </si>
  <si>
    <t>COMP INST 18</t>
  </si>
  <si>
    <t>COMP_ADMITIDOS</t>
  </si>
  <si>
    <t>SUMA_PREG 5.3</t>
  </si>
  <si>
    <t>BLANC_TOTAL</t>
  </si>
  <si>
    <t>BLANC_CIVIL</t>
  </si>
  <si>
    <t>BLANC_FAMILIAR</t>
  </si>
  <si>
    <t>BLANC_MERCANTIL</t>
  </si>
  <si>
    <t>BLANC_LABORAL</t>
  </si>
  <si>
    <t>BLANC_PENAL</t>
  </si>
  <si>
    <t xml:space="preserve">BLANC_JUSTICIA PARA PERSONAS ADOLESCENTES </t>
  </si>
  <si>
    <t>BLANC_ADMINI</t>
  </si>
  <si>
    <t>BLANC_INDIGENA</t>
  </si>
  <si>
    <t>BLANC_AMPARO</t>
  </si>
  <si>
    <t>BLANC_AGRARIA</t>
  </si>
  <si>
    <t>BLANC_OTRA MATERIA</t>
  </si>
  <si>
    <t>BLANC_NO INDENT</t>
  </si>
  <si>
    <t>NO IDENTF</t>
  </si>
  <si>
    <t>(2 de 3)</t>
  </si>
  <si>
    <t>(3 de 3)</t>
  </si>
  <si>
    <t>MENSAJES ALERTA</t>
  </si>
  <si>
    <t>5.5.-</t>
  </si>
  <si>
    <t>De acuerdo con el total de asuntos de defensoría pública que reportó como respuesta en las columnas "Atendidos" y "Concluidos" de los apartados "Penal" y "Justicia para personas adolescentes" de la pregunta anterior, anote la cantidad de los mismos especificando el sistema de justicia.</t>
  </si>
  <si>
    <t>Para cada materia, en caso de que la suma de las cantidades reportadas como respuesta en la columna "Atendidos" del respectivo apartado de la pregunta anterior no sea un dato numérico mayor a cero, no puede registrar información en el apartado correspondiente de la tabla I.</t>
  </si>
  <si>
    <t>Para cada materia, en caso de que la suma de las cantidades reportadas como respuesta en la columna "Concluidos" del respectivo apartado de la pregunta anterior no sea un dato numérico mayor a cero, no puede registrar información en el apartado correspondiente de la tabla II.</t>
  </si>
  <si>
    <t>Para cada materia, en caso de que la cantidad reportada como respuesta en la columna "Sistema Tradicional" del respectivo numeral de la pregunta 5.3 no sea un dato numérico mayor a cero, no puede registrar información en la columna "Sistema Tradicional" o "Sistema Escrito o Mixto y Sistema Oral", según sea el caso, del apartado correspondiente de la tabla I. En caso de que esta instrucción no le aplique, justifíquelo en el recuadro que se encuentra al final de dicha tabla de respuesta.</t>
  </si>
  <si>
    <t>Para cada materia, en caso de que la cantidad reportada como respuesta en la columna "Sistema Oral" del respectivo numeral de la pregunta 5.3 no sea un dato numérico mayor a cero, no puede registrar información en la columna "Sistema Penal Acusatorio" o "Sistema Integral de Justicia Penal para Adolescentes", según sea el caso, del apartado correspondiente de la tabla I. En caso de que esta instrucción no le aplique, justifíquelo en el recuadro que se encuentra al final de dicha tabla de respuesta.</t>
  </si>
  <si>
    <t>La suma de las cantidades registradas en las columnas del apartado "Penal" de la tabla I debe ser igual a la suma de las cantidades reportadas como respuesta en la columna "Atendidos" del apartado "Penal" de la pregunta anterior.</t>
  </si>
  <si>
    <t>La suma de las cantidades registradas en las columnas del apartado "Justicia para personas adolescentes" de la tabla I debe ser igual a la suma de las cantidades reportadas como respuesta en la columna "Atendidos" del apartado "Justicia para personas adolescentes" de la pregunta anterior.</t>
  </si>
  <si>
    <t>La suma de las cantidades registradas en las columnas del apartado "Penal" de la tabla II debe ser igual a la suma de las cantidades reportadas como respuesta en la columna "Concluidos" del apartado "Penal" de la pregunta anterior.</t>
  </si>
  <si>
    <t>La suma de las cantidades registradas en las columnas del apartado "Justicia para personas adolescentes" de la tabla II debe ser igual a la suma de las cantidades reportadas como respuesta en la columna "Concluidos" del apartado "Justicia para personas adolescentes" de la pregunta anterior.</t>
  </si>
  <si>
    <t>I) Asuntos de defensoría pública atendidos</t>
  </si>
  <si>
    <t>Asuntos de defensoría pública atendidos, según materia y sistema de justicia</t>
  </si>
  <si>
    <t>BLOQUEO ATENDIDOS PREG 5.4 PENAL</t>
  </si>
  <si>
    <t>BLOQUEO ATENDIDOS PREG 5.4 JUSTICIA</t>
  </si>
  <si>
    <t>BLOQUEO SIST_TRAD PREG 5.3 PENAL</t>
  </si>
  <si>
    <t>BLOQUEO SIST_TRAD PREG 5.3 JUSTICIA</t>
  </si>
  <si>
    <t xml:space="preserve">SUM_PENAL PREG 5.4 </t>
  </si>
  <si>
    <t>SUM_JUSTICIA PREG 5.5</t>
  </si>
  <si>
    <t>BLOQUEO SIST_ORAL PREG 5.3 PENAL</t>
  </si>
  <si>
    <t>BLOQUEO SIST_ORAL PREG 5.3 JUSTICIA</t>
  </si>
  <si>
    <t>Sistema Escrito o Mixto y Sistema Oral</t>
  </si>
  <si>
    <t>BLAN_PENAL</t>
  </si>
  <si>
    <t>BLANC_JUSTICIA</t>
  </si>
  <si>
    <t>II) Asuntos de defensoría pública concluidos</t>
  </si>
  <si>
    <t>Asuntos de defensoría pública concluidos, según materia y sistema de justicia</t>
  </si>
  <si>
    <t>BLOQUEO CONCLUIDOS PREG 5.4 PENAL</t>
  </si>
  <si>
    <t>BLOQUEO CONCLUIDOS PREG 5.4 JUSTICIA</t>
  </si>
  <si>
    <t>SUM_JUSTICIA PREG 5.4</t>
  </si>
  <si>
    <t>5.6.-</t>
  </si>
  <si>
    <t>Anote la cantidad de atenciones realizadas en los asuntos de defensoría pública en materia penal y justicia para personas adolescentes atendidos durante el año 2023 por su institución, según tipo.</t>
  </si>
  <si>
    <t>En caso de que la suma de las cantidades reportadas como respuesta en la columna "Atendidos" del apartado "Penal" de la pregunta 5.4 no sea un dato numérico mayor a cero, no puede registrar información en los tipos de atenciones listadas el numeral 1.</t>
  </si>
  <si>
    <t>En caso de que la suma de las cantidades reportadas como respuesta en la columna "Atendidos" del apartado "Justicia para personas adolescentes" de la pregunta 5.4 no sea un dato numérico mayor a cero, no puede registrar información en los tipos de atenciones listadas en el numeral 2.</t>
  </si>
  <si>
    <t>En los numerales 1.10 y 2.9 no debe considerar las orientaciones, asesorías, o cualquier otro tipo de atención relacionada con la asesoría jurídica en materia penal y justicia para personas adolescentes, respectivamente; toda vez que dicha información se requiere en la sección VI.</t>
  </si>
  <si>
    <t>En los numerales 1.5 y 2.4 debe considerar, según corresponda, la interposición de recursos en materia penal y justicia para personas adolescentes; independientemente de la etapa procesal en la que se hayan interpuesto.</t>
  </si>
  <si>
    <t>En los numerales 1.9 y 2.8 no debe considerar, según corresponda, las intervenciones en los procedimientos disciplinarios en contra de las personas privadas de la libertad en los centros penitenciarios y/ o de las personas adolescentes internadas en los centros especializados de tratamiento o internamiento, ni las intervenciones en los procesos de cumplimiento de resoluciones judiciales de las mismas; toda vez que dicha información debe ser considerada en los numerales 1.6 y 2.5, respectivamente.</t>
  </si>
  <si>
    <t>La suma de las cantidades registradas en los tipos de atenciones listadas en el numeral 1 debe ser igual o mayor a la suma de las cantidades reportadas como respuesta en la columna "Atendidos" del apartado "Penal" de la pregunta 5.4, toda vez que en un asunto pudo haberse realizado más de un tipo de atención.</t>
  </si>
  <si>
    <t>La cantidad registrada en cada uno de los tipos de atenciones listadas en el numeral 1 debe ser igual o menor a la suma de las cantidades reportadas como respuesta en la columna "Atendidos" del apartado "Penal" de la pregunta 5.4. En caso de que esta instrucción no le aplique, justifíquelo en el recuadro que se encuentra al final de la tabla de respuesta.</t>
  </si>
  <si>
    <t>La suma de las cantidades registradas en los tipos de atenciones listadas en el numeral 2 debe ser igual o mayor a la suma de las cantidades reportadas como respuesta en la columna "Atendidos" del apartado "Justicia para personas adolescentes" de la pregunta 5.4, toda vez que en un asunto pudo haberse realizado más de un tipo de atención.</t>
  </si>
  <si>
    <t>La cantidad registrada en cada uno de los tipos de atenciones listadas en el numeral 2 debe ser igual o menor a la suma de las cantidades reportadas como respuesta en la columna "Atendidos" del apartado "Justicia para personas adolescentes" de la pregunta 5.4. En caso de que esta instrucción no le aplique, justifíquelo en el recuadro que se encuentra al final de la tabla de respuesta.</t>
  </si>
  <si>
    <t>En caso de que registre algún valor numérico mayor a cero en el numeral 1.10, debe anotar el nombre de dicho(s) tipo(s) de atenciones en materia penal en el recuadro destinado para tal efecto que se encuentra al final de la tabla de respuesta.</t>
  </si>
  <si>
    <t>En caso de que registre algún valor numérico mayor a cero en el numeral 2.9, debe anotar el nombre de dicho(s) tipo(s) de atenciones en materia de justicia para personas adolescentes en el recuadro destinado para tal efecto que se encuentra al final de la tabla de respuesta.</t>
  </si>
  <si>
    <t>SUM_PENAL PREG 5.4 NUM 1</t>
  </si>
  <si>
    <t>SUM_JUSTICIA PREG 5.4 NUM 2</t>
  </si>
  <si>
    <t>Tipo de atenciones</t>
  </si>
  <si>
    <t>Atenciones realizadas en los asuntos de defensoría pública en materia penal y justicia para personas adolescentes atendidos</t>
  </si>
  <si>
    <t>TIPO DE ATENCIONES</t>
  </si>
  <si>
    <t>COMP_PREG 5.4 PENAL NUM 1</t>
  </si>
  <si>
    <t>COMP_PREG 5.4 JUSTICIA NUM 2</t>
  </si>
  <si>
    <t>NUM 1.10</t>
  </si>
  <si>
    <t>NUM 2.9</t>
  </si>
  <si>
    <t>BLAN_NUM 1</t>
  </si>
  <si>
    <t>BLANC_NUM 2</t>
  </si>
  <si>
    <t>1. Atenciones en materia penal</t>
  </si>
  <si>
    <t>Atenciones en materia penal - Entrevistas a personas defendidas</t>
  </si>
  <si>
    <t>Atenciones en materia penal - Asistencia en actas circunstanciadas</t>
  </si>
  <si>
    <r>
      <t>Atenciones en materia penal - Defensa penal</t>
    </r>
    <r>
      <rPr>
        <i/>
        <sz val="8"/>
        <rFont val="Arial"/>
        <family val="2"/>
      </rPr>
      <t xml:space="preserve"> (etapa de investigación inicial e investigación complementaria)</t>
    </r>
  </si>
  <si>
    <r>
      <t xml:space="preserve">Atenciones en materia penal - Defensa penal en primera instancia </t>
    </r>
    <r>
      <rPr>
        <i/>
        <sz val="8"/>
        <rFont val="Arial"/>
        <family val="2"/>
      </rPr>
      <t>(etapa intermedia y juicio oral)</t>
    </r>
  </si>
  <si>
    <r>
      <t xml:space="preserve">Atenciones en materia penal - Defensa penal en segunda instancia </t>
    </r>
    <r>
      <rPr>
        <i/>
        <sz val="8"/>
        <rFont val="Arial"/>
        <family val="2"/>
      </rPr>
      <t>(incluye interposición de recursos)</t>
    </r>
  </si>
  <si>
    <t>Atenciones en materia penal - Defensa penal en procedimientos de ejecución de sanciones y/ o procedimientos disciplinarios relacionados con las personas privadas de la libertad</t>
  </si>
  <si>
    <t>Atenciones en materia penal - Defensa penal en el Sistema Tradicional</t>
  </si>
  <si>
    <t>Atenciones en materia penal - Juicios de amparo en materia penal</t>
  </si>
  <si>
    <t>Atenciones en materia penal - Visitas a centros penitenciarios</t>
  </si>
  <si>
    <r>
      <t xml:space="preserve">Atenciones en materia penal - Otro tipo </t>
    </r>
    <r>
      <rPr>
        <i/>
        <sz val="8"/>
        <rFont val="Arial"/>
        <family val="2"/>
      </rPr>
      <t>(especifique)</t>
    </r>
  </si>
  <si>
    <t>2.10</t>
  </si>
  <si>
    <t>Atenciones en materia penal - No identificado</t>
  </si>
  <si>
    <t>2. Atenciones en materia de justicia para personas adolescentes</t>
  </si>
  <si>
    <t>2.1</t>
  </si>
  <si>
    <t>Atenciones en materia de justicia para personas adolescentes - Entrevistas a personas adolescentes defendidas</t>
  </si>
  <si>
    <t>2.2</t>
  </si>
  <si>
    <r>
      <t xml:space="preserve">Atenciones en materia de justicia para personas adolescentes - Defensa penal </t>
    </r>
    <r>
      <rPr>
        <i/>
        <sz val="8"/>
        <rFont val="Arial"/>
        <family val="2"/>
      </rPr>
      <t>(etapa de investigación inicial e investigación complementaria)</t>
    </r>
  </si>
  <si>
    <t>2.3</t>
  </si>
  <si>
    <r>
      <t xml:space="preserve">Atenciones en materia de justicia para personas adolescentes - Defensa penal en primera instancia </t>
    </r>
    <r>
      <rPr>
        <i/>
        <sz val="8"/>
        <rFont val="Arial"/>
        <family val="2"/>
      </rPr>
      <t>(etapa intermedia y juicio oral)</t>
    </r>
  </si>
  <si>
    <t>2.4</t>
  </si>
  <si>
    <r>
      <t xml:space="preserve">Atenciones en materia de justicia para personas adolescentes - Defensa penal en segunda instancia </t>
    </r>
    <r>
      <rPr>
        <i/>
        <sz val="8"/>
        <rFont val="Arial"/>
        <family val="2"/>
      </rPr>
      <t>(incluye interposición de recursos)</t>
    </r>
  </si>
  <si>
    <t>2.5</t>
  </si>
  <si>
    <t>Atenciones en materia de justicia para personas adolescentes - Defensa penal en procedimientos de ejecución de sanciones y/ o procedimientos disciplinarios relacionados con las personas adolescentes internadas</t>
  </si>
  <si>
    <t xml:space="preserve"> </t>
  </si>
  <si>
    <t>2.6</t>
  </si>
  <si>
    <t>Atenciones en materia de justicia para personas adolescentes - Defensa penal en el Sistema Escrito o Mixto y Sistema Oral</t>
  </si>
  <si>
    <t>2.7</t>
  </si>
  <si>
    <t>Atenciones en materia de justicia para personas adolescentes - Juicios de amparo en materia de justicia para personas adolescentes</t>
  </si>
  <si>
    <t>2.8</t>
  </si>
  <si>
    <t>Atenciones en materia de justicia para personas adolescentes - Visitas a centros especializados de tratamiento o internamiento</t>
  </si>
  <si>
    <t>2.9</t>
  </si>
  <si>
    <r>
      <t xml:space="preserve">Atenciones en materia de justicia para personas adolescentes - Otro tipo </t>
    </r>
    <r>
      <rPr>
        <i/>
        <sz val="8"/>
        <rFont val="Arial"/>
        <family val="2"/>
      </rPr>
      <t>(especifique)</t>
    </r>
  </si>
  <si>
    <t>Atenciones en materia de justicia para personas adolescentes - No identificado</t>
  </si>
  <si>
    <r>
      <t xml:space="preserve">Atenciones en materia penal - Otro tipo:
</t>
    </r>
    <r>
      <rPr>
        <i/>
        <sz val="8"/>
        <rFont val="Arial"/>
        <family val="2"/>
      </rPr>
      <t>(especifique)</t>
    </r>
  </si>
  <si>
    <r>
      <t xml:space="preserve">Atenciones en materia de justicia para personas adolescentes - Otro tipo:
</t>
    </r>
    <r>
      <rPr>
        <i/>
        <sz val="8"/>
        <rFont val="Arial"/>
        <family val="2"/>
      </rPr>
      <t>(especifique)</t>
    </r>
  </si>
  <si>
    <t>5.7.-</t>
  </si>
  <si>
    <t>Anote la cantidad de personas imputadas que recibieron las atenciones en materia penal y justicia para personas adolescentes realizadas en los asuntos de defensoría pública atendidos durante el año 2023 por su institución, según tipo de acto procesal.</t>
  </si>
  <si>
    <t>En caso de que la suma de las cantidades reportadas como respuesta en la pregunta anterior no sea un dato numérico mayor a cero, no puede registrar información en el presente reactivo.</t>
  </si>
  <si>
    <t>En caso de que una persona imputada haya sido detenida y/ o presentada ante el Ministerio Público y/ u órgano jurisdiccional, y en el mismo acto se haya tomado su declaración, únicamente debe registrarla en el numeral 2.</t>
  </si>
  <si>
    <t>La suma de las cantidades registradas debe ser igual o mayor a la suma de las cantidades reportadas como respuesta en los numerales 1.2, 1.3, 1.4, 1.5, 1.6, 1.7, 1.8, 1.10, 2.2, 2.3, 2.4, 2.5, 2.6, 2.7 y 2.9 de la pregunta anterior. En caso de que esta instrucción no le aplique, justifíquelo en el recuadro que se encuentra al final de la tabla de respuesta.</t>
  </si>
  <si>
    <t>La cantidad registrada para cada tipo de acto procesal debe ser igual o menor a la suma de las cantidades reportadas como respuesta en los numerales 1.2, 1.3, 1.4, 1.5, 1.6, 1.7, 1.8, 1.10, 2.2, 2.3, 2.4, 2.5, 2.6, 2.7 y 2.9 de la pregunta anterior. En caso de que esta instrucción no le aplique, justifíquelo en el recuadro que se encuentra al final de la tabla de respuesta.</t>
  </si>
  <si>
    <t>En caso de que registre algún valor numérico mayor a cero en el numeral 26, debe anotar el nombre de dicho(s) tipo(s) de actos procesales en el recuadro destinado para tal efecto que se encuentra al final de la tabla de respuesta.</t>
  </si>
  <si>
    <t>BLOQUEO SUM PREG 5.6</t>
  </si>
  <si>
    <t>SUM_PREG 5.6</t>
  </si>
  <si>
    <t>Tipo de actos procesales</t>
  </si>
  <si>
    <t>Personas imputadas que recibieron las atenciones en materia penal y justicia para personas adolescentes realizadas en los asuntos de defensoría pública atendidos</t>
  </si>
  <si>
    <t>COMP_PREG 5.6 PENAL NUM 1</t>
  </si>
  <si>
    <t>NUM 26</t>
  </si>
  <si>
    <t>Acompañamiento a la persona imputada en declaraciones ante el Ministerio Público y/ u órgano jurisdiccional</t>
  </si>
  <si>
    <t>Acompañamiento a la persona imputada en la detención y/ o presentación ante el Ministerio Público y/ u órgano jurisdiccional</t>
  </si>
  <si>
    <t>Asistencia a audiencias iniciales</t>
  </si>
  <si>
    <t>Asistencia a audiencias en etapa de investigación</t>
  </si>
  <si>
    <t>Asistencia a audiencias en etapa intermedia</t>
  </si>
  <si>
    <t>Asistencia a audiencias en etapa de juicio oral</t>
  </si>
  <si>
    <t>Personas imputadas a quienes se les determinó su libertad durante el proceso</t>
  </si>
  <si>
    <t>Personas imputadas a quienes se les determinó el indulto</t>
  </si>
  <si>
    <t>Personas imputadas a quienes se les dictó la medida cautelar de prisión preventiva</t>
  </si>
  <si>
    <r>
      <t xml:space="preserve">Personas imputadas a quienes se les dictaron medidas cautelares y medidas precautorias </t>
    </r>
    <r>
      <rPr>
        <i/>
        <sz val="8"/>
        <rFont val="Arial"/>
        <family val="2"/>
      </rPr>
      <t>(sin incluir la prisión preventiva)</t>
    </r>
  </si>
  <si>
    <t>Personas imputadas no vinculadas a proceso</t>
  </si>
  <si>
    <t>Personas imputadas con determinación de sobreseimiento a su favor</t>
  </si>
  <si>
    <t>Personas imputadas con sentencias definitivas en juicio oral</t>
  </si>
  <si>
    <t>Personas imputadas con sentencias definitivas en procedimiento abreviado</t>
  </si>
  <si>
    <t>Personas imputadas con acuerdos reparatorios en los que se decretó la extinción de la acción penal</t>
  </si>
  <si>
    <t>Personas imputadas con suspensión condicional del proceso en los que se decretó la extinción de la acción penal</t>
  </si>
  <si>
    <t>Personas imputadas con presentación de denuncias por maltrato y/ o golpes al momento de su detención</t>
  </si>
  <si>
    <t>Personas imputadas con presentación de denuncias por maltrato y/ o golpes para obtener su declaración</t>
  </si>
  <si>
    <t>Juicios de amparo promovidos</t>
  </si>
  <si>
    <t>Presentación de pruebas</t>
  </si>
  <si>
    <t>Recursos de apelación interpuestos</t>
  </si>
  <si>
    <t>Recursos de revocación interpuestos</t>
  </si>
  <si>
    <t>Recursos en los que se obtuvo la reducción de sanciones</t>
  </si>
  <si>
    <t>Intervenciones en los procedimientos disciplinarios relacionados con las personas privadas de la libertad y/ o personas adolescentes internadas</t>
  </si>
  <si>
    <t>Intervenciones en los procesos de cumplimiento de resoluciones judiciales de las personas privadas de la libertad y/ o de las personas adolescentes internadas</t>
  </si>
  <si>
    <t>V.2 Personas involucradas en los asuntos de defensoría pública atendidos</t>
  </si>
  <si>
    <t>1.- En caso de que la suma de las cantidades que reporte como respuesta en la columna "Total" de la pregunta 5.8 no sea un dato numérico mayor a cero, concluya la sección.</t>
  </si>
  <si>
    <t>2.- En la categoría "No identificado" del sexo de las personas involucradas en los asuntos de defensoría pública atendidos debe considerar la información de aquellos asuntos atendidos a favor de las personas que, al momento de su registro, no fue posible determinar el sexo de las mismas.</t>
  </si>
  <si>
    <t>3.- Para las preguntas 5.9, 5.10, 5.11 y 5.13, la suma de las cantidades registradas en la columna "Total" debe ser igual a la suma de las cantidades reportadas como respuesta en la columna "Total" de la pregunta 5.8, así como corresponder a su desagregación por sexo.</t>
  </si>
  <si>
    <t>5.8.-</t>
  </si>
  <si>
    <t>Anote, por cada una de las unidades de defensoría pública y/ o de asesoría jurídica, la cantidad de personas involucradas en los asuntos de defensoría pública atendidos durante el año 2023 por su institución, según sexo.</t>
  </si>
  <si>
    <t>Para cada unidad de defensoría pública y/ o de asesoría jurídica, en caso de que la cantidad reportada como respuesta en la columna "Atendidos" de la pregunta 5.4 no sea un dato numérico mayor a cero, no puede registrar información en el presente reactivo.</t>
  </si>
  <si>
    <t>Para cada unidad de defensoría pública y/ o de asesoría jurídica, la cantidad registrada en la columna "Total" debe ser igual o mayor a la cantidad reportada como respuesta en la columna "Atendidos" de la pregunta 5.4. En caso de que esta instrucción no le aplique, justifíquelo en el recuadro que se encuentra al final de la tabla de respuesta.</t>
  </si>
  <si>
    <t>Personas involucradas en los asuntos de defensoría pública atendidos, según sexo</t>
  </si>
  <si>
    <t>BLOQUEO PREG 5.4</t>
  </si>
  <si>
    <t>COMP_PREG 5.4</t>
  </si>
  <si>
    <t>5.9.-</t>
  </si>
  <si>
    <t>De acuerdo con el total de personas involucradas en los asuntos de defensoría pública atendidos que reportó como respuesta en la pregunta anterior, anote la cantidad de las mismas especificando su rango de edad y sexo.</t>
  </si>
  <si>
    <t>Debe considerar los años cumplidos de las personas involucradas al momento de su registro en los asuntos de defensoría pública.</t>
  </si>
  <si>
    <t>COMP_5.8</t>
  </si>
  <si>
    <t>NO_IDENTF</t>
  </si>
  <si>
    <t>De 0 a 4 años</t>
  </si>
  <si>
    <t>De 5 a 9 años</t>
  </si>
  <si>
    <t>De 10 a 14 años</t>
  </si>
  <si>
    <t>BLOQUEO PREG 5.8</t>
  </si>
  <si>
    <t>De 15 a 17 años</t>
  </si>
  <si>
    <t>De 18 a 19 años</t>
  </si>
  <si>
    <t>De 20 a 24 años</t>
  </si>
  <si>
    <t>5.10.-</t>
  </si>
  <si>
    <t>De acuerdo con el total de personas involucradas en los asuntos de defensoría pública atendidos que reportó como respuesta en la pregunta 5.8, anote la cantidad de las mismas especificando su nivel de escolaridad y sexo.</t>
  </si>
  <si>
    <t>Debe considerar el grado máximo de estudios del que hayan cursado todos los años las personas involucradas al momento de su registro en los asuntos de defensoría pública, independientemente de que se cuente con el certificado o título del mismo.</t>
  </si>
  <si>
    <t>5.11.-</t>
  </si>
  <si>
    <t>De acuerdo con el total de personas involucradas en los asuntos de defensoría pública atendidos que reportó como respuesta en la pregunta 5.8, anote la cantidad de las mismas especificando su nacionalidad y sexo.</t>
  </si>
  <si>
    <t>Nacionalidad</t>
  </si>
  <si>
    <t>Mexicana</t>
  </si>
  <si>
    <t>Estadounidense</t>
  </si>
  <si>
    <t>Canadiense</t>
  </si>
  <si>
    <t>Beliceña</t>
  </si>
  <si>
    <t>Costarricense</t>
  </si>
  <si>
    <t>Guatemalteca</t>
  </si>
  <si>
    <t>Hondureña</t>
  </si>
  <si>
    <t>Nicaragüense</t>
  </si>
  <si>
    <t>Panameña</t>
  </si>
  <si>
    <t>Salvadoreña</t>
  </si>
  <si>
    <t>Argentina</t>
  </si>
  <si>
    <t>Brasileña</t>
  </si>
  <si>
    <t>Colombiana</t>
  </si>
  <si>
    <r>
      <t xml:space="preserve">Otras nacionalidades sudamericanas </t>
    </r>
    <r>
      <rPr>
        <i/>
        <sz val="8"/>
        <rFont val="Arial"/>
        <family val="2"/>
      </rPr>
      <t>(distintas a las tres anteriores)</t>
    </r>
  </si>
  <si>
    <t>De algún país caribeño*</t>
  </si>
  <si>
    <t>De algún país europeo</t>
  </si>
  <si>
    <t>De algún país asiático</t>
  </si>
  <si>
    <t>De algún país africano</t>
  </si>
  <si>
    <t>De algún país oceánico</t>
  </si>
  <si>
    <t>* En este apartado se deben incluir los países de Cuba, Puerto Rico, República Dominicana, Haití, Martinica, San Vicente, Granada, Barbados y otros que formen parte de la región del Caribe.</t>
  </si>
  <si>
    <t>5.12.-</t>
  </si>
  <si>
    <t>De acuerdo con el total de personas involucradas en los asuntos de defensoría pública atendidos que reportó como respuesta en la pregunta 5.8, anote la cantidad de las mismas especificando su sexo y ocupación ejercida, según nivel de división.</t>
  </si>
  <si>
    <t>El catálogo mostrado únicamente contempla el nivel de división, sin desagregar grupo principal, subgrupo y grupo unitario. Una consulta más detallada puede encontrarse en: 
https://www.inegi.org.mx/contenido/productos/prod_serv/contenidos/espanol/bvinegi/productos/nueva_estruc/702825198411.pdf</t>
  </si>
  <si>
    <t xml:space="preserve">La suma de las cantidades registradas en la columna "Total" debe ser igual o mayor a la suma de las cantidades reportadas como respuesta en la columna "Total" de la pregunta 5.8, así como corresponder a su desagregación por sexo; toda vez que una persona involucrada pudo haber ejercido más de una ocupación al momento de su registro en los asuntos de defensoría pública. </t>
  </si>
  <si>
    <t>La cantidad registrada en la columna "Total" de cada nivel de división debe ser igual o menor a la suma de las cantidades reportadas como respuesta en la columna "Total" de la pregunta 5.8, así como corresponder a su desagregación por sexo. En caso de que esta instrucción no le aplique, justifíquelo en el recuadro que se encuentra al final de la tabla de respuesta.</t>
  </si>
  <si>
    <r>
      <t xml:space="preserve">Ocupación
</t>
    </r>
    <r>
      <rPr>
        <i/>
        <sz val="8"/>
        <rFont val="Arial"/>
        <family val="2"/>
      </rPr>
      <t>(nivel de división)</t>
    </r>
  </si>
  <si>
    <t>NIVEL_DIVISIÓN</t>
  </si>
  <si>
    <t>Personas funcionarias, directoras y jefas</t>
  </si>
  <si>
    <t xml:space="preserve">Personas profesionistas y técnicas </t>
  </si>
  <si>
    <t>Personas trabajadoras auxiliares en actividades administrativas</t>
  </si>
  <si>
    <t>Personas comerciantes, empleadas en ventas y agentes de ventas</t>
  </si>
  <si>
    <t>Personas trabajadoras en servicios personales y de vigilancia</t>
  </si>
  <si>
    <t>Personas trabajadoras en actividades agrícolas, ganaderas, forestales, caza y pesca</t>
  </si>
  <si>
    <t>Personas trabajadoras artesanales, en la construcción y otros oficios</t>
  </si>
  <si>
    <t>Personas operadoras de maquinaria industrial, ensambladores, choferes y conductores de transporte</t>
  </si>
  <si>
    <t>Personas trabajadoras en actividades elementales y de apoyo</t>
  </si>
  <si>
    <t>Ocupación no identificada</t>
  </si>
  <si>
    <t>5.13.-</t>
  </si>
  <si>
    <t>De acuerdo con el total de personas involucradas en los asuntos de defensoría pública atendidos que reportó como respuesta en la pregunta 5.8, anote la cantidad de las mismas especificando su condición de alfabetismo y sexo.</t>
  </si>
  <si>
    <t>Condición de alfabetismo</t>
  </si>
  <si>
    <t>Saben leer y escribir</t>
  </si>
  <si>
    <t>No saben leer ni escribir</t>
  </si>
  <si>
    <t>5.14.-</t>
  </si>
  <si>
    <t>De acuerdo con el total de personas involucradas en los asuntos de defensoría pública atendidos que reportó como respuesta en la pregunta 5.8, anote la cantidad de las mismas especificando la familia lingüística de la lengua indígena que hablan y sexo.</t>
  </si>
  <si>
    <t>La suma de las cantidades registradas en la columna "Total" debe ser igual o mayor a la suma de las cantidades reportadas como respuesta en la columna "Total" de la pregunta 5.8, así como corresponder a su desagregación por sexo; toda vez que una persona puede hablar más de una lengua indígena de diferente familia lingüística.</t>
  </si>
  <si>
    <t>La cantidad registrada en la columna "Total" de cada familia lingüística debe ser igual o menor a la suma de las cantidades reportadas como respuesta en la columna "Total" de la pregunta 5.8, así como corresponder a su desagregación por sexo. En caso de que esta instrucción no le aplique, justifíquelo en el recuadro que se encuentra al final de la tabla de respuesta.</t>
  </si>
  <si>
    <t>NUM_13</t>
  </si>
  <si>
    <t>FAMILIA_LINGUISTICA</t>
  </si>
  <si>
    <t>5.15.-</t>
  </si>
  <si>
    <t>De acuerdo con el total de personas involucradas en los asuntos de defensoría pública atendidos que reportó como respuesta en la pregunta 5.8, anote, por cada una de las unidades de defensoría pública y/ o de asesoría jurídica, la cantidad de las mismas especificando su condición de pertenencia a pueblo indígena y sexo.</t>
  </si>
  <si>
    <t>Para cada unidad de defensoría pública y/ o de asesoría jurídica, en caso de que la cantidad reportada como respuesta en la columna "Total" de la pregunta 5.8 no sea un dato numérico mayor a cero, no puede registrar información en el presente reactivo.</t>
  </si>
  <si>
    <t>Para cada unidad de defensoría pública y/ o de asesoría jurídica, la cantidad registrada en la columna "Total" debe ser igual a la cantidad reportada como respuesta en la columna "Total" de la pregunta 5.8, así como corresponder a su desagregación por sexo.</t>
  </si>
  <si>
    <t>Personas involucradas en los asuntos de defensoría pública atendidos, según condición de pertenencia a pueblo indígena y sexo</t>
  </si>
  <si>
    <t xml:space="preserve">Pertenecen a pueblo indígena </t>
  </si>
  <si>
    <t>No pertenecen a pueblo indígena</t>
  </si>
  <si>
    <t>DES3 COMP:</t>
  </si>
  <si>
    <t>5.16.-</t>
  </si>
  <si>
    <t>De acuerdo con el total de personas involucradas en los asuntos de defensoría pública atendidos que reportó como respuesta en el apartado “Pertenecen a pueblo indígena” de la pregunta anterior, anote la cantidad de las mismas especificando su pueblo indígena de pertenencia y sexo.</t>
  </si>
  <si>
    <t>En caso de que la suma de las cantidades reportadas como respuesta en la columna "Subtotal" del apartado "Pertenecen a pueblo indígena" de la pregunta anterior no sea un dato numérico mayor a cero, no puede registrar información en el presente reactivo.</t>
  </si>
  <si>
    <t>La suma de las cantidades registradas en la columna "Total" debe ser igual a la suma de las cantidades reportadas como respuesta en la columna "Subtotal" del apartado “Pertenecen a pueblo indígena” de la pregunta anterior, así como corresponder a su desagregación por sexo.</t>
  </si>
  <si>
    <t>Pueblo indígena de pertenencia</t>
  </si>
  <si>
    <t>Personas involucradas en los asuntos de defensoría pública atendidos que pertenecen a pueblo indígena, según sexo</t>
  </si>
  <si>
    <t>COMP_5.15</t>
  </si>
  <si>
    <t>BLOQUEO PREG 5.16</t>
  </si>
  <si>
    <t>5.17.-</t>
  </si>
  <si>
    <t>De acuerdo con el total de personas involucradas en los asuntos de defensoría pública atendidos que reportó como respuesta en la pregunta 5.8, anote la cantidad de las mismas especificando su condición de discapacidad y sexo.</t>
  </si>
  <si>
    <t>La suma de las cantidades registradas en la columna "Total" debe ser igual o mayor a la suma de las cantidades reportadas como respuesta en la columna "Total" de la pregunta 5.8, así como corresponder a su desagregación por sexo; toda vez que una persona puede presentar más de un tipo de discapacidad.</t>
  </si>
  <si>
    <t>La cantidad registrada en la columna "Total" de cada tipo de discapacidad debe ser igual o menor a la suma de las cantidades reportadas como respuesta en la columna "Total" de la pregunta 5.8, así como corresponder a su desagregación por sexo. En caso de que esta instrucción no le aplique, justifíquelo en el recuadro que se encuentra al final de la tabla de respuesta.</t>
  </si>
  <si>
    <t>5.18.-</t>
  </si>
  <si>
    <t>De acuerdo con el total de personas involucradas en los asuntos de defensoría pública atendidos que reportó como respuesta en la pregunta 5.8, anote la cantidad de las mismas especificando la materia de los asuntos en los que estuvieron involucradas y sexo.</t>
  </si>
  <si>
    <t>Para cada materia, en caso de que la suma de las cantidades reportadas como respuesta en la columna "Atendidos" del respectivo apartado de la pregunta 5.4 no sea un dato numérico mayor a cero, no puede registrar información en el presente reactivo.</t>
  </si>
  <si>
    <t>La suma de las cantidades registradas en la columna "Total" debe ser igual o mayor a la suma de las cantidades reportadas como respuesta en la columna "Total" de la pregunta 5.8, así como corresponder a su desagregación por sexo; toda vez que una persona pudo haber estado involucrada en un asunto relacionado con más de una materia.</t>
  </si>
  <si>
    <t>La cantidad registrada en la columna "Total" de cada materia debe ser igual o menor a la suma de las cantidades reportadas como respuesta en la columna "Total" de la pregunta 5.8, así como corresponder a su desagregación por sexo. En caso de que esta instrucción no le aplique, justifíquelo en el recuadro que se encuentra al final de la tabla de respuesta.</t>
  </si>
  <si>
    <t>Para cada materia, la cantidad registrada en la columna "Total" debe ser igual o mayor a la suma de las cantidades reportadas como respuesta en la columna "Atendidos" del respectivo apartado de la pregunta 5.4. En caso de que esta instrucción no le aplique, justifíquelo en el recuadro que se encuentra al final de la tabla de respuesta.</t>
  </si>
  <si>
    <t>BLOQUEO_5.4</t>
  </si>
  <si>
    <t>COMP_5.4</t>
  </si>
  <si>
    <t>BLANC_MATERIA</t>
  </si>
  <si>
    <t>5.19.-</t>
  </si>
  <si>
    <t>De acuerdo con el total de personas involucradas en los asuntos de defensoría pública atendidos que reportó como respuesta en los numerales 5 y 6 de la pregunta anterior, anote la cantidad de las mismas especificando la calidad de probables víctimas o personas responsables y sexo.</t>
  </si>
  <si>
    <t>En caso de que la suma de las cantidades reportadas como respuesta en la columna "Total" de los numerales 5 y 6 de la pregunta anterior no sea un dato numérico mayor a cero, no puede registrar información en el presente reactivo.</t>
  </si>
  <si>
    <t>La cantidad registrada en la columna "Total" debe ser igual a la suma de las cantidades reportadas como respuesta en la columna "Total" de los numerales 5 y 6 de la pregunta anterior, así como corresponder a su desagregación por sexo.</t>
  </si>
  <si>
    <t>Personas involucradas en los asuntos de defensoría pública en materia penal y justicia para personas adolescentes atendidos, según calidad de probables víctimas o personas responsables y sexo</t>
  </si>
  <si>
    <t>Probables víctimas</t>
  </si>
  <si>
    <t>Probables personas responsables</t>
  </si>
  <si>
    <t>BLOQUEO PREG 5.18</t>
  </si>
  <si>
    <t>4.- En caso de que haya seleccionado para todas las unidades de defensoría pública y/ o de asesoría jurídica el código "1" en la columna "Función desarrollada" de la pregunta 1.1, no puede registrar información en la presente sección.</t>
  </si>
  <si>
    <r>
      <rPr>
        <i/>
        <sz val="8"/>
        <rFont val="Arial"/>
        <family val="2"/>
      </rPr>
      <t>5.-</t>
    </r>
    <r>
      <rPr>
        <i/>
        <u/>
        <sz val="8"/>
        <rFont val="Arial"/>
        <family val="2"/>
      </rPr>
      <t xml:space="preserve"> No debe considerar la información relacionada con los asuntos de defensoría pública atendidos, toda vez que dicha información se requiere en la sección V.</t>
    </r>
  </si>
  <si>
    <t>6.- Únicamente debe considerar la información de las unidades de defensoría pública y/ o de asesoría jurídica listadas en la pregunta 1.1.</t>
  </si>
  <si>
    <t>7.- Salvo aquellas preguntas que no requieran información por unidad de defensoría pública y/ o de asesoría jurídica, el listado de unidades de defensoría pública y/ o de asesoría jurídica que se despliega es el mismo que registró como respuesta en la pregunta 1.1.</t>
  </si>
  <si>
    <t>8.- Para cada unidad de defensoría pública y/ o de asesoría jurídica, en caso de que haya seleccionado el código "1" en la columna "Función desarrollada" de la pregunta 1.1, no puede registrar información en las preguntas 6.1, 6.4, 6.8 y 6.15.</t>
  </si>
  <si>
    <t>9.- Salvo aquellas preguntas que no requieran información por unidad de defensoría pública y/ o de asesoría jurídica, en caso de que no le sea posible identificar la unidad de defensoría pública y/ o de asesoría jurídica en donde se haya atendido una parcialidad o la totalidad de los servicios de asesoría jurídica, haga uso de la fila "No identificado".</t>
  </si>
  <si>
    <t>10.-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</si>
  <si>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11.-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</si>
  <si>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12.- No deje celdas en blanco, salvo en los casos en que la instrucción así lo solicite.</t>
  </si>
  <si>
    <r>
      <t xml:space="preserve">1.- </t>
    </r>
    <r>
      <rPr>
        <b/>
        <i/>
        <sz val="8"/>
        <rFont val="Arial"/>
        <family val="2"/>
      </rPr>
      <t>Servicios de asesoría jurídica.</t>
    </r>
    <r>
      <rPr>
        <i/>
        <sz val="8"/>
        <rFont val="Arial"/>
        <family val="2"/>
      </rPr>
      <t xml:space="preserve"> Se refiere al desarrollo de las actividades que se brindan en diversas materias con la finalidad de asesorar u orientar de forma gratuita. Estos servicios pueden ser orientaciones, asesorías o asistencias que no impliquen intervenciones en procesos penales o juicios. También contempla aquellos servicios de asesoría o representación jurídica especializada en procesos penales a víctimas o personas ofendidas.</t>
    </r>
  </si>
  <si>
    <t>VI.1 Servicios de asesoría jurídica atendidos</t>
  </si>
  <si>
    <t>VI.1.1 Servicios de asesoría jurídica solicitados</t>
  </si>
  <si>
    <t>1.- En caso de que la suma de las cantidades que reporte como respuesta en la columna "Admitidos" de la pregunta 6.1 no sea un dato numérico mayor a cero, pase a la pregunta 6.4.</t>
  </si>
  <si>
    <t>6.1.-</t>
  </si>
  <si>
    <t>Anote, por cada una de las unidades de defensoría pública y/ o de asesoría jurídica, la cantidad de servicios de asesoría jurídica solicitados durante el año 2023 a su institución, según tipo de admisión.</t>
  </si>
  <si>
    <t>En la columna "No admitidos y/ o incompetentes" debe considerar aquellos servicios de asesoría jurídica solicitados a su institución que no hayan cumplido los requisitos de elegibilidad de acuerdo con la normatividad aplicable, así como los servicios que no hayan sido de su competencia y que, de ser el caso, canalizó a la institución responsable de su atención.</t>
  </si>
  <si>
    <t>Servicios de asesoría jurídica solicitados, según tipo de admisión</t>
  </si>
  <si>
    <t>BLOQUEO_TOTAL_SECC 6</t>
  </si>
  <si>
    <t>6.2.-</t>
  </si>
  <si>
    <t>De acuerdo con el total de servicios de asesoría jurídica admitidos que reportó como respuesta en la pregunta anterior, anote la cantidad de los mismos especificando el tipo de solicitante.</t>
  </si>
  <si>
    <t>La suma de las cantidades registradas debe ser igual o mayor a la suma de las cantidades reportadas como respuesta en la columna "Admitidos" de la pregunta anterior, toda vez que un servicio de asesoría jurídica pudo haber sido solicitado por más de un tipo de solicitante.</t>
  </si>
  <si>
    <t>Servicios de asesoría jurídica admitidos</t>
  </si>
  <si>
    <t>COMP_PREG 6.1 SUM_TOTAL</t>
  </si>
  <si>
    <t>TIPO_SOLICITANTE</t>
  </si>
  <si>
    <t>BLOQUEO SUM_PREG 6.1</t>
  </si>
  <si>
    <t>6.3.-</t>
  </si>
  <si>
    <t>De acuerdo con el total de servicios de asesoría jurídica admitidos que reportó como respuesta en la pregunta 6.1, anote la cantidad de los mismos especificando la materia y el sistema de justicia.</t>
  </si>
  <si>
    <t>En el numeral 9 no debe considerar los servicios de asesoría jurídica atendidos en los procesos en juicio de amparo para las materias penal y justicia para personas adolescentes, toda vez que estos deben ser reportados en los numerales 5 y 6, según corresponda.</t>
  </si>
  <si>
    <t>Con independencia de lo establecido en la instrucción anterior, en los numerales 5 y 6, según corresponda, debe considerar aquellos servicios de asesoría jurídica atendidos que, de ser el caso, hayan implicado alguna atención ante los órganos jurisdiccionales del Poder Judicial, la Fiscalía General o Procuraduría General de Justicia o el órgano especializado en mecanismos alternativos de solución de controversias de la entidad federativa y, en general, todo aquello que haya implicado una atención en dichos servicios; independientemente de la etapa procesal en la que se haya proporcionado la asesoría jurídica (en el caso de los órganos jurisdiccionales y ministeriales).</t>
  </si>
  <si>
    <t>En caso de que registre información para una sola materia, la cantidad registrada en la columna "Total" debe ser igual a la suma de las cantidades reportadas como respuesta en la columna "Admitidos" de la pregunta 6.1. En caso de que esta instrucción no le aplique, justifíquelo en el recuadro que se encuentra al final de la tabla de respuesta.</t>
  </si>
  <si>
    <t>En caso de que registre información para más de una materia, la cantidad registrada en la columna "Total" de cada una de estas debe ser igual o menor a la suma de las cantidades reportadas como respuesta en la columna "Admitidos" de la pregunta 6.1. En caso de que esta instrucción no le aplique, justifíquelo en el recuadro que se encuentra al final de la tabla de respuesta.</t>
  </si>
  <si>
    <t>Servicios de asesoría jurídica admitidos, según sistema de justicia</t>
  </si>
  <si>
    <t>BLOQUEO NUM_4,7,8 Y 10</t>
  </si>
  <si>
    <t>VI.1.2 Servicios de asesoría jurídica conocidos</t>
  </si>
  <si>
    <t>6.4.-</t>
  </si>
  <si>
    <t>Anote, por cada una de las unidades de defensoría pública y/ o de asesoría jurídica, la cantidad de servicios de asesoría jurídica conocidos durante el año 2023 por su institución, según materia y estatus.</t>
  </si>
  <si>
    <t>Para cada unidad de defensoría pública y/ o de asesoría jurídica, en caso de que la cantidad reportada como respuesta en la columna "Admitidos" de la pregunta 6.1 no sea un dato numérico mayor a cero, no puede registrar información en las columnas "Atendidos". En caso de que esta instrucción no le aplique, justifíquelo en el recuadro que se encuentra al final de la tabla de respuesta.</t>
  </si>
  <si>
    <t>Las columnas "Existencia inicial" hacen referencia a aquellos servicios de asesoría jurídica que seguían en curso de atención, o bien, quedaron pendientes de concluir y/ o atender en años anteriores, razón por la cual se tenían en existencia al 01 de enero de 2023.</t>
  </si>
  <si>
    <t>Las columnas "Atendidos" hacen referencia a aquellos servicios de asesoría jurídica que, del 01 de enero al 31 de diciembre de 2023, se les dio curso de atención; independientemente de que los servicios hayan ingresado durante el año o en ejercicios anteriores.</t>
  </si>
  <si>
    <t>En las columnas "Atendidos" de los apartados "Penal" y "Justicia para personas adolescentes" debe considerar la información de aquellos servicios de asesoría jurídica atendidos, en su caso, en procesos jurisdiccionales de primera instancia, segunda instancia y de ejecución de sentencia, además de los procesos en juicios de amparo y los asuntos y diligencias que se realizan ante el Ministerio Público.</t>
  </si>
  <si>
    <t>Las columnas "Concluidos" hacen referencia a aquellos servicios de asesoría jurídica que, del 01 de enero al 31 de diciembre de 2023, se les dio por finalizados, ya sea por la conclusión del proceso jurisdiccional, el término del servicio proporcionado, o por cualquier otra circunstancia; independientemente de que hayan ingresado durante el año o en ejercicios anteriores.</t>
  </si>
  <si>
    <t>Las columnas "Existencia final" hacen referencia a aquellos servicios de asesoría jurídica que seguían en curso de atención, o bien, quedaron pendientes de concluir y/ o atender al 31 de diciembre de 2023; independientemente de que hayan ingresado durante el año o en ejercicios anteriores.</t>
  </si>
  <si>
    <t>En el apartado "Amparo" no debe considerar los servicios de asesoría jurídica atendidos, en su caso, en los procesos en juicio de amparo para las materias penal y justicia para personas adolescentes, toda vez que estos deben ser reportados en los apartados "Penal" y "Justicia para personas adolescentes", según corresponda.</t>
  </si>
  <si>
    <t>Con independencia de lo establecido en la instrucción anterior, en los apartados "Penal" y "Justicia para personas adolescentes", según corresponda, debe considerar aquellos servicios atendidos ante los órganos jurisdiccionales del Poder Judicial, la Fiscalía General o Procuraduría General de Justicia o el órgano especializado en mecanismos alternativos de solución de controversias de la entidad federativa y, en general, todo aquello que haya implicado una atención en dichos servicios; independientemente de la etapa procesal en la que se haya proporcionado la asesoría jurídica (en el caso de los órganos jurisdiccionales y ministeriales).</t>
  </si>
  <si>
    <t>Para cada unidad de defensoría pública y/ o de asesoría jurídica, la cantidad registrada en la columna "Existencia inicial" debe ser igual o menor a la suma de las cantidades reportadas como respuesta en la columna "Existencia inicial" de cada materia; toda vez que un servicio pudo haber estado relacionado con más de una materia.</t>
  </si>
  <si>
    <t>Para cada unidad de defensoría pública y/ o de asesoría jurídica, la cantidad registrada en la columna "Atendidos" debe ser igual o menor a la suma de las cantidades reportadas como respuesta en la columna "Atendidos" de cada materia; toda vez que un servicio pudo haber estado relacionado con más de una materia.</t>
  </si>
  <si>
    <t>Para cada unidad de defensoría pública y/ o de asesoría jurídica, la cantidad registrada en la columna "Concluidos" debe ser igual o menor a la suma de las cantidades reportadas como respuesta en la columna "Concluidos" de cada materia; toda vez que un servicio pudo haber estado relacionado con más de una materia.</t>
  </si>
  <si>
    <t>Para cada unidad de defensoría pública y/ o de asesoría jurídica, la cantidad registrada en la columna "Existencia final" debe ser igual o menor a la suma de las cantidades reportadas como respuesta en la columna "Existencia final" de cada materia; toda vez que un servicio pudo haber estado relacionado con más de una materia.</t>
  </si>
  <si>
    <t>Para cada unidad de defensoría pública y/ o de asesoría jurídica, la cantidad registrada en la columna "Atendidos" debe ser igual o mayor a la cantidad reportada como respuesta en la columna "Admitidos" de la pregunta 6.1. En caso de que esta instrucción no le aplique, justifíquelo en el recuadro que se encuentra al final de la tabla de respuesta.</t>
  </si>
  <si>
    <t>Servicios de asesoría jurídica, según materia y estatus</t>
  </si>
  <si>
    <t>BLOQUEO sum_admitidos_preg 6.1</t>
  </si>
  <si>
    <t>6.5.-</t>
  </si>
  <si>
    <t>De acuerdo con el total de servicios de asesoría jurídica que reportó como respuesta en las columnas "Atendidos" y "Concluidos" de los apartados "Penal" y "Justicia para personas adolescentes" de la pregunta anterior, anote la cantidad de los mismos especificando el sistema de justicia.</t>
  </si>
  <si>
    <t>Para cada materia, en caso de que la cantidad reportada como respuesta en la columna "Sistema Tradicional" del respectivo numeral de la pregunta 6.3 no sea un dato numérico mayor a cero, no puede registrar información en la columna "Sistema Tradicional" o "Sistema Escrito o Mixto y Sistema Oral", según sea el caso, del apartado correspondiente de la tabla I. En caso de que esta instrucción no le aplique, justifíquelo en el recuadro que se encuentra al final de dicha tabla de respuesta.</t>
  </si>
  <si>
    <t>Para cada materia, en caso de que la cantidad reportada como respuesta en la columna "Sistema Oral" del respectivo numeral de la pregunta 6.3 no sea un dato numérico mayor a cero, no puede registrar información en la columna "Sistema Penal Acusatorio" o "Sistema Integral de Justicia Penal para Adolescentes", según sea el caso, del apartado correspondiente de la tabla I. En caso de que esta instrucción no le aplique, justifíquelo en el recuadro que se encuentra al final de dicha tabla de respuesta.</t>
  </si>
  <si>
    <t>I) Servicios de asesoría jurídica atendidos</t>
  </si>
  <si>
    <t>Servicios de asesoría jurídica atendidos, según materia y sistema de justicia</t>
  </si>
  <si>
    <t>BLOQUEO ATENDIDOS PREG 6.4 PENAL</t>
  </si>
  <si>
    <t>BLOQUEO ATENDIDOS PREG 6.4 JUSTICIA</t>
  </si>
  <si>
    <t>BLOQUEO SIST_TRAD PREG 6.3 PENAL</t>
  </si>
  <si>
    <t>BLOQUEO SIST_TRAD PREG 6.3 JUSTICIA</t>
  </si>
  <si>
    <t>SUM_PENAL PREG 6.4</t>
  </si>
  <si>
    <t>SUM_JUSTICIA PREG6.4</t>
  </si>
  <si>
    <t>BLOQUEO SIST_ORAL PREG 6.3 PENAL</t>
  </si>
  <si>
    <t>BLOQUEO SIST_ORAL PREG 6.3 JUSTICIA</t>
  </si>
  <si>
    <t>II) Servicios de asesoría jurídica concluidos</t>
  </si>
  <si>
    <t>Servicios de asesoría jurídica concluidos, según materia y sistema de justicia</t>
  </si>
  <si>
    <t>BLOQUEO CONCLUIDOS PREG 6.4 PENAL</t>
  </si>
  <si>
    <t>BLOQUEO CONCLUIDOS PREG 6.4 JUSTICIA</t>
  </si>
  <si>
    <t xml:space="preserve">SUM_PENAL PREG 6.4 </t>
  </si>
  <si>
    <t>SUM_JUSTICIA PREG 6.4</t>
  </si>
  <si>
    <t>6.6.-</t>
  </si>
  <si>
    <t>Anote la cantidad de atenciones realizadas en los servicios de asesoría jurídica en materia penal y justicia para personas adolescentes atendidos durante el año 2023 por su institución, según tipo.</t>
  </si>
  <si>
    <t>En caso de que la suma de las cantidades reportadas como respuesta en la columna "Atendidos" del apartado "Penal" de la pregunta 6.4 no sea un dato numérico mayor a cero, no puede registrar información en los tipos de atenciones listadas el numeral 1.</t>
  </si>
  <si>
    <t>En caso de que la suma de las cantidades reportadas como respuesta en la columna "Atendidos" del apartado "Justicia para personas adolescentes" de la pregunta 6.4 no sea un dato numérico mayor a cero, no puede registrar información en los tipos de atenciones listadas el numeral 2.</t>
  </si>
  <si>
    <t>En los numerales 1.5 y 2.5 no debe considerar la defensa, representación, patrocinio, o cualquier otro tipo de atención relacionada con la defensa pública en materia penal y justicia para personas adolescentes, respectivamente; toda vez que dicha información se requiere en la sección V.</t>
  </si>
  <si>
    <t>En los numerales 1.2 y 2.2 únicamente debe considerar la información de aquellas atenciones brindadas a las víctimas y personas ofendidas en procesos penales ante los órganos jurisdiccionales, por lo que no debe considerar las atenciones brindadas sin algún tipo de relación con dichos procesos.</t>
  </si>
  <si>
    <t>La suma de las cantidades registradas en los tipos de atenciones listadas en el numeral 1 debe ser igual o mayor a la suma de las cantidades reportadas como respuesta en la columna "Atendidos" del apartado "Penal" de la pregunta 6.4, toda vez que en un servicio pudo haberse realizado más de un tipo de atención.</t>
  </si>
  <si>
    <t>La cantidad registrada en cada uno de los tipos de atenciones listadas en el numeral 1 debe ser igual o menor a la suma de las cantidades reportadas como respuesta en la columna "Atendidos" del apartado "Penal" de la pregunta 6.4. En caso de que esta instrucción no le aplique, justifíquelo en el recuadro que se encuentra al final de la tabla de respuesta.</t>
  </si>
  <si>
    <t>La suma de las cantidades registradas en los tipos de atenciones listadas en el numeral 2 debe ser igual o mayor a la suma de las cantidades reportadas como respuesta en la columna "Atendidos" del apartado "Justicia para personas adolescentes" de la pregunta 6.4, toda vez que en un servicio pudo haberse realizado más de un tipo de atención.</t>
  </si>
  <si>
    <t>La cantidad registrada en cada uno de los tipos de atenciones listadas en el numeral 2 debe ser igual o menor a la suma de las cantidades reportadas como respuesta en la columna "Atendidos" del apartado "Justicia para personas adolescentes" de la pregunta 6.4. En caso de que esta instrucción no le aplique, justifíquelo en el recuadro que se encuentra al final de la tabla de respuesta.</t>
  </si>
  <si>
    <t>En caso de que registre algún valor numérico mayor a cero en el numeral 1.5, debe anotar el nombre de dicho(s) tipo(s) de atenciones en materia penal en el recuadro destinado para tal efecto que se encuentra al final de la tabla de respuesta.</t>
  </si>
  <si>
    <t>En caso de que registre algún valor numérico mayor a cero en el numeral 2.5, debe anotar el nombre de dicho(s) tipo(s) de atenciones en materia de justicia para personas adolescentes en el recuadro destinado para tal efecto que se encuentra al final de la tabla de respuesta.</t>
  </si>
  <si>
    <t>SUM_PENAL PREG 6.4 NUM 1</t>
  </si>
  <si>
    <t>SUM_JUSTICIA PREG 6.4 NUM 2</t>
  </si>
  <si>
    <t>Atenciones realizadas en los servicios de asesoría jurídica en materia penal y justicia para personas adolescentes atendidos</t>
  </si>
  <si>
    <t>COMP_PREG 6.4 PENAL NUM 1</t>
  </si>
  <si>
    <t>COMP_PREG 6.4 JUSTICIA NUM 2</t>
  </si>
  <si>
    <t>NUM 1.5</t>
  </si>
  <si>
    <t>NUM 2.5</t>
  </si>
  <si>
    <t>Atenciones en materia penal - Entrevistas a personas asesoradas</t>
  </si>
  <si>
    <t>Atenciones en materia penal - Asesoría y/ o representación jurídica a probables víctimas o personas ofendidas en los procedimientos penales</t>
  </si>
  <si>
    <t>Atenciones en materia penal - Orientación y/ o asesoría jurídica a probables personas responsables</t>
  </si>
  <si>
    <t>Atenciones en materia penal - Orientación y/ o asesoría jurídica en juicios de amparo en materia penal</t>
  </si>
  <si>
    <t>Atenciones en materia de justicia para personas adolescentes - Entrevistas a personas adolescentes asesoradas</t>
  </si>
  <si>
    <t>Atenciones en materia de justicia para personas adolescentes - Asesoría y/ o representación jurídica a probables víctimas o personas ofendidas en los procedimientos penales</t>
  </si>
  <si>
    <t>Atenciones en materia de justicia para personas adolescentes - Orientación y/ o asesoría jurídica a probables personas adolescentes responsables</t>
  </si>
  <si>
    <t>Atenciones en materia de justicia para personas adolescentes - Orientación y/ o asesoría jurídica en juicios de amparo en materia de justicia para adolescentes</t>
  </si>
  <si>
    <t>6.7.-</t>
  </si>
  <si>
    <t>Anote la cantidad de víctimas y personas ofendidas que recibieron las atenciones en materia penal y justicia para personas adolescentes realizadas en los servicios de asesoría jurídica atendidos durante el año 2023 por su institución, según tipo de acto procesal.</t>
  </si>
  <si>
    <t>En caso de que la suma de las cantidades reportadas como respuesta en los numerales 1.2 y 2.2 de la pregunta anterior no sea un dato numérico mayor a cero, no puede registrar información en el presente reactivo.</t>
  </si>
  <si>
    <t>La suma de las cantidades registradas debe ser igual o mayor a la suma de las cantidades reportadas como respuesta en los numerales 1.2 y 2.2 de la pregunta anterior. En caso de que esta instrucción no le aplique, justifíquelo en el recuadro que se encuentra al final de la tabla de respuesta.</t>
  </si>
  <si>
    <t>La cantidad registrada para cada tipo de acto procesal debe ser igual o menor a la suma de las cantidades reportadas como respuesta en los numerales 1.2 y 2.2 de la pregunta anterior. En caso de que esta instrucción no le aplique, justifíquelo en el recuadro que se encuentra al final de la tabla de respuesta.</t>
  </si>
  <si>
    <t>En caso de que registre algún valor numérico mayor a cero en el numeral 14, debe anotar el nombre de dicho(s) tipo(s) de actos procesales en el recuadro destinado para tal efecto que se encuentra al final de la tabla de respuesta.</t>
  </si>
  <si>
    <t>Víctimas y personas ofendidas que recibieron las atenciones en materia penal y justicia para personas adolescentes realizadas en los servicios de asesoría jurídica atendidos</t>
  </si>
  <si>
    <t>BLOQUEO SUM PREG 6.6</t>
  </si>
  <si>
    <t>SUM_PREG 6.6</t>
  </si>
  <si>
    <t>COMP_PREG 6.6 PENAL NUM 1</t>
  </si>
  <si>
    <t>Acompañamiento a la víctima o persona ofendida en declaraciones y/ o presentación ante el Ministerio Público y/ u órgano jurisdiccional</t>
  </si>
  <si>
    <t>NUM 14</t>
  </si>
  <si>
    <t>Asistencia a la víctima o persona ofendida en audiencias iniciales</t>
  </si>
  <si>
    <t>Asistencia a la víctima o persona ofendida en audiencias en etapa de investigación</t>
  </si>
  <si>
    <t>Asistencia a la víctima o persona ofendida en audiencias en etapa intermedia</t>
  </si>
  <si>
    <t>Asistencia a la víctima o persona ofendida en audiencias en etapa de juicio oral</t>
  </si>
  <si>
    <t>Víctimas o personas ofendidas a quienes se les dictaron medidas de protección</t>
  </si>
  <si>
    <t>Víctimas o personas ofendidas a quienes se les dictó a su favor la reparación del daño en sentencia definitiva en procedimiento abreviado y/ o en juicio oral</t>
  </si>
  <si>
    <t>Víctimas o personas ofendidas a quienes se les realizó la reparación del daño mediante acuerdos reparatorios en los que se decretó la extinción de la acción penal</t>
  </si>
  <si>
    <t>Medios de impugnación contra determinaciones del Ministerio Público</t>
  </si>
  <si>
    <r>
      <t xml:space="preserve">Otro tipo </t>
    </r>
    <r>
      <rPr>
        <i/>
        <sz val="8"/>
        <color theme="1"/>
        <rFont val="Arial"/>
        <family val="2"/>
      </rPr>
      <t>(especifique)</t>
    </r>
  </si>
  <si>
    <t>VI.2 Personas involucradas en los servicios de asesoría jurídica atendidos</t>
  </si>
  <si>
    <t>1.- En caso de que la suma de las cantidades que reporte como respuesta en la columna "Total" de la pregunta 6.8 no sea un dato numérico mayor a cero, concluya la sección.</t>
  </si>
  <si>
    <t>2.- En la categoría "No identificado" del sexo de las personas involucradas en los servicios de asesoría jurídica atendidos debe considerar la información de aquellos servicios atendidos a favor de las personas que, al momento de su registro, no fue posible determinar el sexo de las mismas.</t>
  </si>
  <si>
    <t>3.- Para las preguntas 6.9, 6.10, 6.11 y 6.13, la suma de las cantidades registradas en la columna "Total" debe ser igual a la suma de las cantidades reportadas como respuesta en la columna "Total" de la pregunta 6.8, así como corresponder a su desagregación por sexo.</t>
  </si>
  <si>
    <t>6.8.-</t>
  </si>
  <si>
    <t>Anote, por cada una de las unidades de defensoría pública y/ o de asesoría jurídica, la cantidad de personas involucradas en los servicios de asesoría jurídica atendidos durante el año 2023 por su institución, según sexo.</t>
  </si>
  <si>
    <t>Para cada unidad de defensoría pública y/ o de asesoría jurídica, en caso de que la cantidad reportada como respuesta en la columna "Atendidos" de la pregunta 6.4 no sea un dato numérico mayor a cero, no puede registrar información en el presente reactivo.</t>
  </si>
  <si>
    <t>Para cada unidad de defensoría pública y/ o de asesoría jurídica, la cantidad registrada en la columna "Total" debe ser igual o mayor a la cantidad reportada como respuesta en la columna "Atendidos" de la pregunta 6.4. En caso de que esta instrucción no le aplique, justifíquelo en el recuadro que se encuentra al final de la tabla de respuesta.</t>
  </si>
  <si>
    <t>Personas involucradas en los servicios de asesoría jurídica atendidos, según sexo</t>
  </si>
  <si>
    <t>BLOQUEO PREG 6.4</t>
  </si>
  <si>
    <t>COMP_PREG 6.4</t>
  </si>
  <si>
    <t>6.9.-</t>
  </si>
  <si>
    <t>De acuerdo con el total de personas involucradas en los servicios de asesoría jurídica atendidos que reportó como respuesta en la pregunta anterior, anote la cantidad de las mismas especificando su rango de edad y sexo.</t>
  </si>
  <si>
    <t>Debe considerar los años cumplidos de las personas involucradas al momento de su registro en los servicios de asesoría jurídica.</t>
  </si>
  <si>
    <t>COMP_6.8</t>
  </si>
  <si>
    <t>BLOQUEO PREG 6.8</t>
  </si>
  <si>
    <t>6.10.-</t>
  </si>
  <si>
    <t>De acuerdo con el total de personas involucradas en los servicios de asesoría jurídica atendidos que reportó como respuesta en la pregunta 6.8, anote la cantidad de las mismas especificando su nivel de escolaridad y sexo.</t>
  </si>
  <si>
    <t>Debe considerar el grado máximo de estudios del que hayan cursado todos los años las personas involucradas al momento de su registro en los servicios de asesoría jurídica, independientemente de que se cuente con el certificado o título del mismo.</t>
  </si>
  <si>
    <t>6.11.-</t>
  </si>
  <si>
    <t>De acuerdo con el total de personas involucradas en los servicios de asesoría jurídica atendidos que reportó como respuesta en la pregunta 6.8, anote la cantidad de las mismas especificando su nacionalidad y sexo.</t>
  </si>
  <si>
    <t>6.12.-</t>
  </si>
  <si>
    <t>De acuerdo con el total de personas involucradas en los servicios de asesoría jurídica atendidos que reportó como respuesta en la pregunta 6.8, anote la cantidad de las mismas especificando su sexo y ocupación ejercida, según nivel de división.</t>
  </si>
  <si>
    <t xml:space="preserve">La suma de las cantidades registradas en la columna "Total" debe ser igual o mayor a la suma de las cantidades reportadas como respuesta en la columna "Total" de la pregunta 6.8, así como corresponder a su desagregación por sexo; toda vez que una persona involucrada pudo haber ejercido más de una ocupación al momento de su registro en los servicios de asesoría jurídica. </t>
  </si>
  <si>
    <t>La cantidad registrada en la columna "Total" de cada nivel de división debe ser igual o menor a la suma de las cantidades reportadas como respuesta en la columna "Total" de la pregunta 6.8, así como corresponder a su desagregación por sexo. En caso de que esta instrucción no le aplique, justifíquelo en el recuadro que se encuentra al final de la tabla de respuesta.</t>
  </si>
  <si>
    <t>6.13.-</t>
  </si>
  <si>
    <t>De acuerdo con el total de personas involucradas en los servicios de asesoría jurídica atendidos que reportó como respuesta en la pregunta 6.8, anote la cantidad de las mismas especificando su condición de alfabetismo y sexo.</t>
  </si>
  <si>
    <t>6.14.-</t>
  </si>
  <si>
    <t>De acuerdo con el total de personas involucradas en los servicios de asesoría jurídica atendidos que reportó como respuesta en la pregunta 6.8, anote la cantidad de las mismas especificando la familia lingüística de la lengua indígena que hablan y sexo.</t>
  </si>
  <si>
    <t>La suma de las cantidades registradas en la columna "Total" debe ser igual o mayor a la suma de las cantidades reportadas como respuesta en la columna "Total" de la pregunta 6.8, así como corresponder a su desagregación por sexo; toda vez que una persona puede hablar más de una lengua indígena de diferente familia lingüística.</t>
  </si>
  <si>
    <t>La cantidad registrada en la columna "Total" de cada familia lingüística debe ser igual o menor a la suma de las cantidades reportadas como respuesta en la columna "Total" de la pregunta 6.8, así como corresponder a su desagregación por sexo. En caso de que esta instrucción no le aplique, justifíquelo en el recuadro que se encuentra al final de la tabla de respuesta.</t>
  </si>
  <si>
    <r>
      <rPr>
        <sz val="9"/>
        <rFont val="Arial"/>
        <family val="2"/>
      </rPr>
      <t>Otra familia lingüística:</t>
    </r>
    <r>
      <rPr>
        <sz val="8"/>
        <rFont val="Arial"/>
        <family val="2"/>
      </rPr>
      <t xml:space="preserve">
</t>
    </r>
    <r>
      <rPr>
        <i/>
        <sz val="8"/>
        <rFont val="Arial"/>
        <family val="2"/>
      </rPr>
      <t>(especifique)</t>
    </r>
  </si>
  <si>
    <t>6.15.-</t>
  </si>
  <si>
    <t>De acuerdo con el total de personas involucradas en los servicios de asesoría jurídica atendidos que reportó como respuesta en la pregunta 6.8, anote, por cada una de las unidades de defensoría pública y/ o de asesoría jurídica, la cantidad de las mismas especificando su condición de pertenencia a pueblo indígena y sexo.</t>
  </si>
  <si>
    <t>Para cada unidad de defensoría pública y/ o de asesoría jurídica, en caso de que la cantidad reportada como respuesta en la columna "Total" de la pregunta 6.8 no sea un dato numérico mayor a cero, no puede registrar información en el presente reactivo.</t>
  </si>
  <si>
    <t>Para cada unidad de defensoría pública y/ o de asesoría jurídica, la cantidad registrada en la columna "Total" debe ser igual a la cantidad reportada como respuesta en la columna "Total" de la pregunta 6.8, así como corresponder a su desagregación por sexo.</t>
  </si>
  <si>
    <t>Personas involucradas en los servicios de asesoría jurídica atendidos, según condición de pertenencia a pueblo indígena y sexo</t>
  </si>
  <si>
    <t>6.16.-</t>
  </si>
  <si>
    <t>De acuerdo con el total de personas involucradas en los servicios de asesoría jurídica atendidos que reportó como respuesta en el apartado “Pertenecen a pueblo indígena” de la pregunta anterior, anote la cantidad de las mismas especificando su pueblo indígena de pertenencia y sexo.</t>
  </si>
  <si>
    <t>Personas involucradas en los servicios de asesoría jurídica atendidos que pertenecen a pueblo indígena, según sexo</t>
  </si>
  <si>
    <t>COMP_6.15</t>
  </si>
  <si>
    <t>BLOQUEO PREG 6.15</t>
  </si>
  <si>
    <t>6.17.-</t>
  </si>
  <si>
    <t>De acuerdo con el total de personas involucradas en los servicios de asesoría jurídica atendidos que reportó como respuesta en la pregunta 6.8, anote la cantidad de las mismas especificando su condición de discapacidad y sexo.</t>
  </si>
  <si>
    <t>La suma de las cantidades registradas en la columna "Total" debe ser igual o mayor a la suma de las cantidades reportadas como respuesta en la columna "Total" de la pregunta 6.8, así como corresponder a su desagregación por sexo; toda vez que una persona puede presentar más de un tipo de discapacidad.</t>
  </si>
  <si>
    <t>La cantidad registrada en la columna "Total" de cada tipo de discapacidad debe ser igual o menor a la suma de las cantidades reportadas como respuesta en la columna "Total" de la pregunta 6.8, así como corresponder a su desagregación por sexo. En caso de que esta instrucción no le aplique, justifíquelo en el recuadro que se encuentra al final de la tabla de respuesta.</t>
  </si>
  <si>
    <t>6.18.-</t>
  </si>
  <si>
    <t>De acuerdo con el total de personas involucradas en los servicios de asesoría jurídica atendidos que reportó como respuesta en la pregunta 6.8, anote la cantidad de las mismas especificando la materia de los servicios en los que estuvieron involucradas y sexo.</t>
  </si>
  <si>
    <t>Para cada materia, en caso de que la suma de las cantidades reportadas como respuesta en la columna "Atendidos" del respectivo apartado de la pregunta 6.4 no sea un dato numérico mayor a cero, no puede registrar información en el presente reactivo.</t>
  </si>
  <si>
    <t>La suma de las cantidades registradas en la columna "Total" debe ser igual o mayor a la suma de las cantidades reportadas como respuesta en la columna "Total" de la pregunta 6.8, así como corresponder a su desagregación por sexo; toda vez que una persona pudo haber estado involucrada en un servicio relacionado con más de una materia.</t>
  </si>
  <si>
    <t>La cantidad registrada en la columna "Total" de cada materia debe ser igual o menor a la suma de las cantidades reportadas como respuesta en la columna "Total" de la pregunta 6.8, así como corresponder a su desagregación por sexo. En caso de que esta instrucción no le aplique, justifíquelo en el recuadro que se encuentra al final de la tabla de respuesta.</t>
  </si>
  <si>
    <t>Para cada materia, la cantidad registrada en la columna "Total" debe ser igual o mayor a la suma de las cantidades reportadas como respuesta en la columna "Atendidos" del respectivo apartado de la pregunta 6.4. En caso de que esta instrucción no le aplique, justifíquelo en el recuadro que se encuentra al final de la tabla de respuesta.</t>
  </si>
  <si>
    <t>BLOQUEO_6.4</t>
  </si>
  <si>
    <t>COMP_6.4</t>
  </si>
  <si>
    <t>6.19.-</t>
  </si>
  <si>
    <t>De acuerdo con el total de personas involucradas en los servicios de asesoría jurídica atendidos que reportó como respuesta en los numerales 5 y 6 de la pregunta anterior, anote la cantidad de las mismas especificando la calidad de probables víctimas o personas responsables y sexo.</t>
  </si>
  <si>
    <t>Personas involucradas en los servicios de asesoría jurídica en materia penal y justicia para personas adolescentes atendidos, según calidad de probables víctimas o personas responsables y sexo</t>
  </si>
  <si>
    <t>BLOQUEO PREG 6.18</t>
  </si>
  <si>
    <t>Pregunta 1.1</t>
  </si>
  <si>
    <t>Instrucciones generales:</t>
  </si>
  <si>
    <t>1.- El listado de unidades de defensoría pública y/ o de asesoría jurídica que se despliega es el mismo que registró como respuesta en la pregunta 1.1.</t>
  </si>
  <si>
    <t>2.- En el apartado "Municipio o demarcación territorial" seleccione el municipio o demarcación territorial donde se encuentra ubicada la unidad de defensoría pública y/ o de asesoría jurídica.</t>
  </si>
  <si>
    <t>3.- En la columna "Colonia" anote el nombre de la colonia o localidad donde se encuentra ubicada la unidad de defensoría pública y/ o de asesoría jurídica.</t>
  </si>
  <si>
    <t>4.- En las columnas "Latitud" y "Longitud" anote las coordenadas geográficas donde se encuentra ubicada la unidad de defensoría pública y/ o de asesoría jurídica. Las coordenadas de latitud constan de hasta ocho dígitos, mientras que las relacionadas con la longitud constan de hasta nueve dígitos.</t>
  </si>
  <si>
    <t>5.- En la columna "Horario de atención" anote la información correspondiente en formato de 24 horas. Por ejemplo: en caso de que la unidad de defensoría pública y/ o de asesoría jurídica tenga un horario de atención de las 9 de la mañana a las 3 de la tarde, anote "9:00 - 15:00" en la referida columna.</t>
  </si>
  <si>
    <t>6.-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la unidad de defensoría pública y/ o de asesoría jurídica. En consecuencia, no deben reportarse los datos de contacto particulares de las personas servidoras públicas.</t>
  </si>
  <si>
    <t>7.- Para cada unidad de defensoría pública y/ o de asesoría jurídica, en caso de que su ubicación geográfica no sea la misma que la de otra unidad de defensoría pública y/ o de asesoría jurídica, deje la columna "Unidad de defensoría pública y/ o de asesoría jurídica con la misma ubicación geográfica" en blanco.</t>
  </si>
  <si>
    <t>8.- En caso de que dos o más unidades de defensoría pública y/ o de asesoría jurídica tengan la misma ubicación geográfica, únicamente debe registrar la información correspondiente en una de ellas. En el resto, en la columna "Unidad de defensoría pública y/ o de asesoría jurídica con la misma ubicación geográfica" anote el numeral de la unidad de defensoría pública y/ o de asesoría jurídica en la haya reportado la información, y deje el apartado "Municipio o demarcación territorial", así como las columnas "Colonia", "Latitud" y "Longitud" en blanco.</t>
  </si>
  <si>
    <r>
      <t xml:space="preserve">ID unidad de defensoría pública y/ o de asesoría jurídica
</t>
    </r>
    <r>
      <rPr>
        <i/>
        <sz val="8"/>
        <color theme="1"/>
        <rFont val="Arial"/>
        <family val="2"/>
      </rPr>
      <t>(para uso exclusivo del personal del INEGI)</t>
    </r>
  </si>
  <si>
    <r>
      <t xml:space="preserve">Tipo de posesión
</t>
    </r>
    <r>
      <rPr>
        <i/>
        <sz val="8"/>
        <color theme="1"/>
        <rFont val="Arial"/>
        <family val="2"/>
      </rPr>
      <t>(1. Propio / 2. En arrendamiento / 3. Otro tipo de posesión / 9. No identificado)</t>
    </r>
  </si>
  <si>
    <t>Municipio o demarcación territorial</t>
  </si>
  <si>
    <t>Colonia</t>
  </si>
  <si>
    <t>Latitud</t>
  </si>
  <si>
    <t>,</t>
  </si>
  <si>
    <t>Longitud</t>
  </si>
  <si>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</si>
  <si>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</si>
  <si>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</si>
  <si>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Unidad de defensoría pública y/ o de asesoría jurídica con la misma ubicación geográfica</t>
  </si>
  <si>
    <t>Clave</t>
  </si>
  <si>
    <t>Nombre</t>
  </si>
  <si>
    <t>TEL</t>
  </si>
  <si>
    <t>LAT</t>
  </si>
  <si>
    <t>LONG</t>
  </si>
  <si>
    <t>VAL LAT</t>
  </si>
  <si>
    <t>VAL LONG</t>
  </si>
  <si>
    <t>BLOQUEO_COMPL 1</t>
  </si>
  <si>
    <t>Acciones formativas</t>
  </si>
  <si>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</si>
  <si>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r>
      <rPr>
        <b/>
        <sz val="9"/>
        <color theme="1"/>
        <rFont val="Arial"/>
        <family val="2"/>
      </rPr>
      <t xml:space="preserve">Presencial. </t>
    </r>
    <r>
      <rPr>
        <sz val="9"/>
        <color theme="1"/>
        <rFont val="Arial"/>
        <family val="2"/>
      </rPr>
      <t>Se refiere a las acciones formativas impartidas presencialmente en un horario y lugar establecido.</t>
    </r>
  </si>
  <si>
    <r>
      <rPr>
        <b/>
        <sz val="9"/>
        <rFont val="Arial"/>
        <family val="2"/>
      </rPr>
      <t xml:space="preserve">En línea. </t>
    </r>
    <r>
      <rPr>
        <sz val="9"/>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</si>
  <si>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sz val="9"/>
        <color theme="1"/>
        <rFont val="Arial"/>
        <family val="2"/>
      </rPr>
      <t xml:space="preserve">Síncrono. </t>
    </r>
    <r>
      <rPr>
        <sz val="9"/>
        <color theme="1"/>
        <rFont val="Arial"/>
        <family val="2"/>
      </rPr>
      <t>Se refiere a las acciones formativas impartidas en línea que hacen uso de herramientas de comunicación en tiempo real y bajo un horario establecido.</t>
    </r>
  </si>
  <si>
    <t>Se refiere a la prestación de los servicios de asesoría jurídica y orientación en asuntos que no requieren la intervención en un proceso en materia civil, familiar, mercantil, laboral, penal, justicia para personas adolescentes, entre otras materias, con la finalidad de garantizar el derecho de acceso a la justicia. Asimismo, contempla aquellos servicios de asesoría o representación jurídica especializada en procesos penales a víctimas o personas ofendidas. Los servicios son gratuitos y se brindan a las personas elegibles de acuerdo con la normatividad aplicable.</t>
  </si>
  <si>
    <t>Asuntos de defensoría pública</t>
  </si>
  <si>
    <t>Se refiere al desarrollo de las actividades que se brindan en diversas materias con la finalidad de intervenir en la defensa, representación jurídica o patrocinio de procesos de índole penal, civil, familiar, mercantil, entre otras materias. Estos asuntos pueden ser controversias, procesos penales o juicios, ya sea de primera o segunda instancia, o de la etapa de ejecución. Asimismo, los asuntos, según corresponda, versan sobre la defensa o asistencia en procedimientos en materia administrativa o de mecanismos alternativos de solución de controversias.</t>
  </si>
  <si>
    <t>Clasificador por Objeto del Gasto</t>
  </si>
  <si>
    <t>Se refiere al instrumento que permite registrar de manera ordenada, sistemática y homogénea las compras, los pagos y las erogaciones autorizadas a las instituciones gubernamentales, en capítulos, conceptos y partidas con base en la clasificación económica del gasto. Los capítulos que lo integran son los siguientes:</t>
  </si>
  <si>
    <r>
      <rPr>
        <b/>
        <sz val="9"/>
        <rFont val="Arial"/>
        <family val="2"/>
      </rPr>
      <t>Capítulo 1000. Servicios personales.</t>
    </r>
    <r>
      <rPr>
        <sz val="9"/>
        <rFont val="Arial"/>
        <family val="2"/>
      </rPr>
      <t xml:space="preserve"> 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</si>
  <si>
    <r>
      <rPr>
        <b/>
        <sz val="9"/>
        <rFont val="Arial"/>
        <family val="2"/>
      </rPr>
      <t>Capítulo 2000. Materiales y suministros.</t>
    </r>
    <r>
      <rPr>
        <sz val="9"/>
        <rFont val="Arial"/>
        <family val="2"/>
      </rPr>
      <t xml:space="preserve"> Agrupa las asignaciones destinadas a la adquisición de toda clase de insumos y suministros requeridos para la prestación de bienes, servicios y para el desempeño de las actividades administrativas.</t>
    </r>
  </si>
  <si>
    <r>
      <rPr>
        <b/>
        <sz val="9"/>
        <rFont val="Arial"/>
        <family val="2"/>
      </rPr>
      <t>Capítulo 3000. Servicios generales.</t>
    </r>
    <r>
      <rPr>
        <sz val="9"/>
        <rFont val="Arial"/>
        <family val="2"/>
      </rPr>
      <t xml:space="preserve"> Se refiere a las asignaciones destinadas a cubrir el costo de todo tipo de servicios que se contraten con particulares o instituciones del propio sector público, así como los servicios oficiales requeridos para el desempeño de actividades vinculadas con la función pública.</t>
    </r>
  </si>
  <si>
    <r>
      <rPr>
        <b/>
        <sz val="9"/>
        <rFont val="Arial"/>
        <family val="2"/>
      </rPr>
      <t>Capítulo 4000. Transferencias, asignaciones, subsidios y otras ayudas.</t>
    </r>
    <r>
      <rPr>
        <sz val="9"/>
        <rFont val="Arial"/>
        <family val="2"/>
      </rPr>
      <t xml:space="preserve"> Se refiere a las asignaciones destinadas en forma directa o indirecta a los sectores público, privado, externo, organismos y empresas paraestatales y apoyos como parte de su política económica y social, de acuerdo con las estrategias y prioridades de desarrollo para el sostenimiento y desempeño de sus actividades.</t>
    </r>
  </si>
  <si>
    <r>
      <rPr>
        <b/>
        <sz val="9"/>
        <rFont val="Arial"/>
        <family val="2"/>
      </rPr>
      <t>Capítulo 5000. Bienes muebles, inmuebles e intangibles.</t>
    </r>
    <r>
      <rPr>
        <sz val="9"/>
        <rFont val="Arial"/>
        <family val="2"/>
      </rPr>
      <t xml:space="preserve"> 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</si>
  <si>
    <r>
      <rPr>
        <b/>
        <sz val="9"/>
        <rFont val="Arial"/>
        <family val="2"/>
      </rPr>
      <t>Capítulo 6000. Inversión pública.</t>
    </r>
    <r>
      <rPr>
        <sz val="9"/>
        <rFont val="Arial"/>
        <family val="2"/>
      </rPr>
      <t xml:space="preserve"> Se refiere a las asignaciones destinadas a obras por contrato y proyectos productivos y acciones de fomento. Incluye los gastos en estudios de pre-inversión y preparación del proyecto.</t>
    </r>
  </si>
  <si>
    <r>
      <rPr>
        <b/>
        <sz val="9"/>
        <rFont val="Arial"/>
        <family val="2"/>
      </rPr>
      <t>Capítulo 7000. Inversiones financieras y otras provisiones.</t>
    </r>
    <r>
      <rPr>
        <sz val="9"/>
        <rFont val="Arial"/>
        <family val="2"/>
      </rPr>
      <t xml:space="preserve"> Se refiere a las erogaciones que se realizan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</si>
  <si>
    <r>
      <rPr>
        <b/>
        <sz val="9"/>
        <rFont val="Arial"/>
        <family val="2"/>
      </rPr>
      <t>Capítulo 8000. Participaciones y aportaciones.</t>
    </r>
    <r>
      <rPr>
        <sz val="9"/>
        <rFont val="Arial"/>
        <family val="2"/>
      </rPr>
      <t xml:space="preserve"> Se refiere a las 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estas.</t>
    </r>
  </si>
  <si>
    <r>
      <rPr>
        <b/>
        <sz val="9"/>
        <rFont val="Arial"/>
        <family val="2"/>
      </rPr>
      <t>Capítulo 9000. Deuda pública.</t>
    </r>
    <r>
      <rPr>
        <sz val="9"/>
        <rFont val="Arial"/>
        <family val="2"/>
      </rPr>
      <t xml:space="preserve"> Se refiere a las 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</si>
  <si>
    <t>CNGE 2024</t>
  </si>
  <si>
    <t>Se refiere a las siglas con las que se identifica al Censo Nacional de Gobiernos Estatales 2024.</t>
  </si>
  <si>
    <t>Defensoría pública</t>
  </si>
  <si>
    <t>Se refiere a la prestación de los servicios de defensa y representación jurídica en procesos que requieren dicha intervención a efecto de garantizar el derecho a la defensa en juicios en materia civil, familiar, mercantil, laboral, penal, justicia para personas adolescentes, entre otras materias. Los servicios son gratuitos y se brindan a las personas elegibles de acuerdo con la normatividad aplicable.</t>
  </si>
  <si>
    <t>Informante básico</t>
  </si>
  <si>
    <t>Se refiere a la persona titular o servidora pública de la institución designada para atender la solicitud de información del presente módulo, y que tiene el carácter de figura responsable de entregar oficialmente la información. Cuando menos, se encuentra en el segundo o tercer nivel jerárquico.</t>
  </si>
  <si>
    <t>Informante complementario 1</t>
  </si>
  <si>
    <t>Se refiere a la persona servidora pública -titular o designada- adscrita al área que es la principal productora de la información correspondiente al presente módulo.</t>
  </si>
  <si>
    <t>Informante complementario 2</t>
  </si>
  <si>
    <t>Se refiere a la persona servidora pública -titular o designada- adscrita al área que es la segunda principal productora de la información correspondiente al presente módulo.</t>
  </si>
  <si>
    <t>Multifuncional</t>
  </si>
  <si>
    <t>Se refiere al dispositivo que tiene la particularidad de integrar, en una máquina, las funciones de varios dispositivos, permitiendo realizar varias tareas de modo simultáneo. Incorpora diferentes funciones de otros equipos o multitareas que permiten escanear, imprimir y fotocopiar a la vez, además de la capacidad de almacenar documentos en red.</t>
  </si>
  <si>
    <t>Se refiere a todo el personal que desempeña funciones de asistencia al personal directivo, de logística, de soporte técnico, de gestión de recursos humanos, materiales, financieros y tecnológicos, u otras similares. Dentro de esta categoría debe considerar al personal secretarial, de mensajería, de conducción de vehículos, de limpieza, o cualquier otro que realice funciones similares.</t>
  </si>
  <si>
    <t>Se refiere a todo el personal que ocupa algún puesto de mando, coordinación y/ o dirección. Dentro de esta categoría debe considerar a las personas titulares de las coordinaciones o direcciones de área, subdirecciones de área y/ o jefaturas de departamento.</t>
  </si>
  <si>
    <t>Se refiere, en el caso de la materia penal o justicia para personas adolescentes, a las personas servidoras públicas capacitadas y autorizadas para que, de forma gratuita, orienten, asesoren y, en su caso, representen jurídicamente en el procedimiento penal a las víctimas o personas ofendidas. Para el resto de las materias, se refiere a aquellas que, de forma gratuita, orienten y asesoren a las personas que así lo soliciten.</t>
  </si>
  <si>
    <t>Se refiere, en el caso de la materia penal o justicia para personas adolescentes, a las personas servidoras públicas capacitadas y autorizadas para que, de forma gratuita, representen legalmente en el procedimiento penal a las personas imputadas o procesadas que lo requieran, ello derivado de la solicitud formulada por la persona destinataria de los servicios, por el Ministerio Público, o bien, por la persona juzgadora, según sea el caso. Para el resto de las materias, se refiere a aquellas que, de forma gratuita, representen legalmente en procesos judiciales a quienes lo requieran, o bien, les brinden asesoría u orientación.</t>
  </si>
  <si>
    <t>Se refiere a las personas servidoras públicas expertas en alguna ciencia, técnica o arte, con competencia para llevar a cabo una investigación pericial y emitir su análisis respecto de alguna materia o asunto encomendado por determinado ente público.</t>
  </si>
  <si>
    <t>Se refiere a las personas servidoras públicas encargadas, entre otras actividades, de brindar asistencia a la ciudadanía al interior de los entes públicos.</t>
  </si>
  <si>
    <t>Se refiere al importe total erogado, el cual se encuentra respaldado por documentos comprobatorios presentados ante las dependencias o entidades autorizadas, con cargo al presupuesto aprobado.</t>
  </si>
  <si>
    <t>Registro administrativo</t>
  </si>
  <si>
    <t>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</si>
  <si>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Servicio Profesional de Carrera u homólogo para personas defensoras públicas y/ o personas asesoras jurídicas</t>
  </si>
  <si>
    <t>Se refiere al conjunto de acciones sistemáticas mediante las cuales las personas defensoras públicas y/ o personas asesoras jurídicas, según corresponda, pueden ingresar, permanecer y desarrollarse profesionalmente dentro de la institución, proporcionando a su vez niveles altos de eficiencia y eficacia que redunden en el cumplimiento óptimo de los objetivos institucionales, con base en las disposiciones normativas vigentes que rigen y estandarizan dichas acciones en el servicio público.</t>
  </si>
  <si>
    <t>Servicios de asesoría jurídica</t>
  </si>
  <si>
    <t>Se refiere al desarrollo de las actividades que se brindan en diversas materias con la finalidad de asesorar u orientar de forma gratuita. Estos servicios pueden ser orientaciones, asesorías o asistencias que no impliquen intervenciones en procesos penales o juicios. También contempla aquellos servicios de asesoría o representación jurídica especializada en procesos penales a víctimas o personas ofendidas.</t>
  </si>
  <si>
    <t>Servicios de conexión remota</t>
  </si>
  <si>
    <r>
      <t xml:space="preserve">Se refiere a los servicios que posibilitan a los usuarios conectarse por red a otro ordenador como si se accediera desde el propio ordenador, permitiendo utilizar y/ o extraer información y datos. Un ejemplo de estos servicios es la </t>
    </r>
    <r>
      <rPr>
        <i/>
        <sz val="9"/>
        <rFont val="Arial"/>
        <family val="2"/>
      </rPr>
      <t>VPN</t>
    </r>
    <r>
      <rPr>
        <sz val="9"/>
        <rFont val="Arial"/>
        <family val="2"/>
      </rPr>
      <t>, que permite conectar una o más computadoras a una red privada utilizando internet.</t>
    </r>
  </si>
  <si>
    <t>Sistema de Justicia Escrito</t>
  </si>
  <si>
    <t>Se refiere a aquel sistema de justicia para todas las materias (con excepción de la penal y justicia para personas adolescentes) en el cual el tribunal solamente toma en cuenta el material suministrado por escrito o recogido en actas para las actuaciones del proceso y su resolución.</t>
  </si>
  <si>
    <t>Sistema de Justicia Oral</t>
  </si>
  <si>
    <t>Se refiere a aquel sistema de justicia para todas las materias (con excepción de la penal y justicia para personas adolescentes) en el cual predomina la argumentación oral de las partes, el desahogo de las pruebas y el dictado de la sentencia a través de audiencia pública, no obstante que se conservan documentos como los acuerdos y la sentencia, entre otros.</t>
  </si>
  <si>
    <t>Sistema Escrito o Mixto</t>
  </si>
  <si>
    <t>Se refiere al sistema de justicia penal para personas adolescentes existente hasta antes de la publicación de la Ley Nacional del Sistema Integral de Justicia Penal para Adolescentes. En este se aplica un esquema tradicional, o bien, el esquema tradicional junto con un esquema oral.</t>
  </si>
  <si>
    <t>Se refiere al actual sistema que rige el proceso de justicia penal para personas adolescentes, mismo que se encuentra previsto en la Ley Nacional del Sistema Integral de Justicia Penal para Adolescentes, y que es aplicable a las personas, de entre doce años cumplidos y menos de dieciocho años, a quienes se les atribuya la realización de delitos tipificados por las leyes penales. Se encuentra basado en un proceso acusatorio y oral.</t>
  </si>
  <si>
    <t>Se refiere a un sistema de justicia penal para personas adolescentes existente hasta antes de la publicación de la Ley Nacional del Sistema Integral de Justicia Penal para Adolescentes, el cual fue implementado solo en algunas entidades federativas. Es un proceso cuyas actuaciones son preponderantemente orales.</t>
  </si>
  <si>
    <t>Se refiere al actual sistema de justicia penal por el cual se da el establecimiento de los juicios orales. En este se encuentran separadas las funciones de investigación, acusación y resolución de un hecho ilícito. La investigación de los delitos está a cargo del Ministerio Público y la policía, la cual actuará bajo la conducción y mando de aquel en el ejercicio de esta función. La acusación la lleva a cabo el Ministerio Público con la intervención de la persona juzgadora denominada de control o garantías, quien verifica el debido proceso en la investigación ministerial, mientras que la resolución del proceso penal solo le compete al Tribunal de Enjuiciamiento. En este sistema predomina la argumentación oral de las partes, las actuaciones procesales, el desahogo de las pruebas y el dictado de la sentencia a través de audiencias públicas.</t>
  </si>
  <si>
    <t>Se refiere al sistema de justicia penal existente hasta antes de lo establecido por el Decreto de reforma constitucional publicado en el Diario Oficial de la Federación el 18 de junio de 2008. En este sistema, el órgano ministerial es el único que tiene la función de investigar y acusar, por lo que sus actuaciones tienen valor probatorio pleno. Al órgano jurisdiccional únicamente le corresponden las funciones de juzgar, al solo valorar las pruebas y dictar sentencia, sin que intervenga en la investigación ministerial; además de que sus procedimientos son escritos y reservados.</t>
  </si>
  <si>
    <t>Unidades de defensoría pública y/ o de asesoría jurídica</t>
  </si>
  <si>
    <t>Se refiere a las instalaciones en donde se llevan a cabo las actividades sustantivas destinadas a brindar los servicios de defensoría pública y de asesoría jurídica que proporciona la institución responsable de atender dichos temas en la entidad federativa.</t>
  </si>
  <si>
    <t>SUM COM</t>
  </si>
  <si>
    <t>NS_total</t>
  </si>
  <si>
    <t>SUMA_total</t>
  </si>
  <si>
    <t>COMP_total</t>
  </si>
  <si>
    <t>NS_Hombres</t>
  </si>
  <si>
    <t>SUMA_Hombres</t>
  </si>
  <si>
    <t>COMP_Hombres</t>
  </si>
  <si>
    <t>NS_Mujeres</t>
  </si>
  <si>
    <t>SUMA_Mujeres</t>
  </si>
  <si>
    <t>COMP_Mujeres</t>
  </si>
  <si>
    <t>NS_No identif</t>
  </si>
  <si>
    <t>SUMA_No identif</t>
  </si>
  <si>
    <t>COMP_No identif</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</si>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</sst>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15"/>
      <color theme="1"/>
      <name val="Arial"/>
      <family val="2"/>
    </font>
    <font>
      <i/>
      <sz val="9"/>
      <color theme="1"/>
      <name val="Arial"/>
      <family val="2"/>
    </font>
    <font>
      <u/>
      <sz val="12"/>
      <color rgb="FF002060"/>
      <name val="Arial"/>
      <family val="2"/>
    </font>
    <font>
      <sz val="12"/>
      <color rgb="FF003057"/>
      <name val="Arial"/>
      <family val="2"/>
    </font>
    <font>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sz val="9"/>
      <name val="Arial"/>
      <family val="2"/>
    </font>
    <font>
      <i/>
      <sz val="9"/>
      <name val="Arial"/>
      <family val="2"/>
    </font>
    <font>
      <sz val="11"/>
      <color theme="1"/>
      <name val="Arial"/>
      <family val="2"/>
    </font>
    <font>
      <b/>
      <sz val="9"/>
      <name val="Arial"/>
      <family val="2"/>
    </font>
    <font>
      <sz val="8"/>
      <color theme="1"/>
      <name val="Arial"/>
      <family val="2"/>
    </font>
    <font>
      <i/>
      <sz val="8"/>
      <color theme="1"/>
      <name val="Arial"/>
      <family val="2"/>
    </font>
    <font>
      <i/>
      <sz val="8"/>
      <name val="Arial"/>
      <family val="2"/>
    </font>
    <font>
      <sz val="11"/>
      <name val="Calibri"/>
      <family val="2"/>
      <scheme val="minor"/>
    </font>
    <font>
      <b/>
      <sz val="15"/>
      <name val="Arial"/>
      <family val="2"/>
    </font>
    <font>
      <sz val="11"/>
      <name val="Arial"/>
      <family val="2"/>
    </font>
    <font>
      <sz val="11"/>
      <name val="Calibri"/>
      <family val="2"/>
    </font>
    <font>
      <b/>
      <i/>
      <sz val="8"/>
      <name val="Arial"/>
      <family val="2"/>
    </font>
    <font>
      <b/>
      <i/>
      <u/>
      <sz val="8"/>
      <name val="Arial"/>
      <family val="2"/>
    </font>
    <font>
      <u/>
      <sz val="9"/>
      <color theme="10"/>
      <name val="Arial"/>
      <family val="2"/>
    </font>
    <font>
      <sz val="9"/>
      <name val="Arial "/>
    </font>
    <font>
      <b/>
      <i/>
      <sz val="8"/>
      <color theme="1"/>
      <name val="Arial"/>
      <family val="2"/>
    </font>
    <font>
      <i/>
      <u/>
      <sz val="8"/>
      <color theme="1"/>
      <name val="Arial"/>
      <family val="2"/>
    </font>
    <font>
      <b/>
      <sz val="8"/>
      <name val="Arial"/>
      <family val="2"/>
    </font>
    <font>
      <u/>
      <sz val="12"/>
      <color theme="1"/>
      <name val="Arial"/>
      <family val="2"/>
    </font>
    <font>
      <sz val="12"/>
      <color theme="1"/>
      <name val="Arial"/>
      <family val="2"/>
    </font>
    <font>
      <b/>
      <sz val="9"/>
      <color rgb="FFFFFFFF"/>
      <name val="Arial"/>
      <family val="2"/>
    </font>
    <font>
      <sz val="8"/>
      <name val="Arial"/>
      <family val="2"/>
    </font>
    <font>
      <i/>
      <u/>
      <sz val="8"/>
      <name val="Arial"/>
      <family val="2"/>
    </font>
    <font>
      <b/>
      <sz val="11"/>
      <name val="Symbol"/>
      <family val="1"/>
      <charset val="2"/>
    </font>
    <font>
      <b/>
      <i/>
      <sz val="9"/>
      <color theme="1"/>
      <name val="Arial"/>
      <family val="2"/>
    </font>
    <font>
      <b/>
      <sz val="11"/>
      <color theme="1"/>
      <name val="Symbol"/>
      <family val="1"/>
      <charset val="2"/>
    </font>
    <font>
      <u/>
      <sz val="11"/>
      <name val="Arial"/>
      <family val="2"/>
    </font>
    <font>
      <b/>
      <sz val="11"/>
      <name val="Arial"/>
      <family val="2"/>
    </font>
    <font>
      <b/>
      <sz val="11"/>
      <name val="Calibri"/>
      <family val="2"/>
      <scheme val="minor"/>
    </font>
    <font>
      <sz val="10"/>
      <color theme="1"/>
      <name val="Arial"/>
      <family val="2"/>
    </font>
    <font>
      <sz val="10"/>
      <name val="Arial"/>
      <family val="2"/>
    </font>
    <font>
      <b/>
      <sz val="16"/>
      <name val="Arial"/>
      <family val="2"/>
    </font>
    <font>
      <sz val="11"/>
      <color indexed="8"/>
      <name val="Calibri"/>
      <family val="2"/>
    </font>
    <font>
      <sz val="8"/>
      <name val="Calibri"/>
      <family val="2"/>
      <scheme val="minor"/>
    </font>
    <font>
      <b/>
      <u/>
      <sz val="9"/>
      <color rgb="FF0070C0"/>
      <name val="Arial"/>
      <family val="2"/>
    </font>
    <font>
      <b/>
      <u/>
      <sz val="9"/>
      <color theme="10"/>
      <name val="Arial"/>
      <family val="2"/>
    </font>
    <font>
      <b/>
      <sz val="9"/>
      <color rgb="FFFF0000"/>
      <name val="Arial"/>
      <family val="2"/>
    </font>
    <font>
      <b/>
      <sz val="9"/>
      <color theme="7" tint="-0.249977111117893"/>
      <name val="Arial"/>
      <family val="2"/>
    </font>
    <font>
      <sz val="6"/>
      <color theme="1"/>
      <name val="Arial"/>
      <family val="2"/>
    </font>
    <font>
      <sz val="7"/>
      <color theme="1"/>
      <name val="Arial"/>
      <family val="2"/>
    </font>
    <font>
      <sz val="9"/>
      <color theme="1"/>
      <name val="Calibri"/>
      <family val="2"/>
      <scheme val="minor"/>
    </font>
    <font>
      <sz val="8"/>
      <color theme="1"/>
      <name val="Calibri"/>
      <family val="2"/>
      <scheme val="minor"/>
    </font>
    <font>
      <sz val="10"/>
      <color theme="1"/>
      <name val="Calibri"/>
      <family val="2"/>
      <scheme val="minor"/>
    </font>
    <font>
      <sz val="7"/>
      <color theme="1"/>
      <name val="Calibri"/>
      <family val="2"/>
      <scheme val="minor"/>
    </font>
    <font>
      <sz val="11"/>
      <color rgb="FFFF0000"/>
      <name val="Calibri"/>
      <family val="2"/>
      <scheme val="minor"/>
    </font>
    <font>
      <sz val="11"/>
      <color indexed="8"/>
      <name val="Calibri"/>
      <family val="2"/>
      <scheme val="minor"/>
    </font>
    <font>
      <u/>
      <sz val="11"/>
      <name val="Calibri"/>
      <family val="2"/>
      <scheme val="minor"/>
    </font>
    <font>
      <sz val="7"/>
      <name val="Arial"/>
      <family val="2"/>
    </font>
  </fonts>
  <fills count="103">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706F6F"/>
        <bgColor indexed="64"/>
      </patternFill>
    </fill>
    <fill>
      <patternFill patternType="solid">
        <fgColor rgb="FFFFFF6D"/>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6699"/>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C84EC"/>
        <bgColor indexed="64"/>
      </patternFill>
    </fill>
    <fill>
      <patternFill patternType="solid">
        <fgColor rgb="FF8BFF8B"/>
        <bgColor indexed="64"/>
      </patternFill>
    </fill>
    <fill>
      <patternFill patternType="solid">
        <fgColor theme="2" tint="-0.499984740745262"/>
        <bgColor indexed="64"/>
      </patternFill>
    </fill>
    <fill>
      <patternFill patternType="solid">
        <fgColor rgb="FFCC99FF"/>
        <bgColor indexed="64"/>
      </patternFill>
    </fill>
    <fill>
      <patternFill patternType="solid">
        <fgColor rgb="FFFF9966"/>
        <bgColor indexed="64"/>
      </patternFill>
    </fill>
    <fill>
      <patternFill patternType="solid">
        <fgColor theme="9" tint="0.59999389629810485"/>
        <bgColor indexed="64"/>
      </patternFill>
    </fill>
    <fill>
      <patternFill patternType="solid">
        <fgColor rgb="FFFFA7C4"/>
        <bgColor indexed="64"/>
      </patternFill>
    </fill>
    <fill>
      <patternFill patternType="solid">
        <fgColor rgb="FFCC66FF"/>
        <bgColor indexed="64"/>
      </patternFill>
    </fill>
    <fill>
      <patternFill patternType="solid">
        <fgColor rgb="FFCCCCFF"/>
        <bgColor indexed="64"/>
      </patternFill>
    </fill>
    <fill>
      <patternFill patternType="solid">
        <fgColor rgb="FFFFCC99"/>
        <bgColor indexed="64"/>
      </patternFill>
    </fill>
    <fill>
      <patternFill patternType="solid">
        <fgColor rgb="FFFCF97B"/>
        <bgColor indexed="64"/>
      </patternFill>
    </fill>
    <fill>
      <patternFill patternType="solid">
        <fgColor rgb="FF89B0FF"/>
        <bgColor indexed="64"/>
      </patternFill>
    </fill>
    <fill>
      <patternFill patternType="solid">
        <fgColor rgb="FFFF99FF"/>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0AFFF"/>
        <bgColor indexed="64"/>
      </patternFill>
    </fill>
    <fill>
      <patternFill patternType="solid">
        <fgColor rgb="FFFFFFAB"/>
        <bgColor indexed="64"/>
      </patternFill>
    </fill>
    <fill>
      <patternFill patternType="solid">
        <fgColor rgb="FFCCFFFF"/>
        <bgColor indexed="64"/>
      </patternFill>
    </fill>
    <fill>
      <patternFill patternType="solid">
        <fgColor rgb="FF00B050"/>
        <bgColor indexed="64"/>
      </patternFill>
    </fill>
    <fill>
      <patternFill patternType="solid">
        <fgColor rgb="FF66CCFF"/>
        <bgColor indexed="64"/>
      </patternFill>
    </fill>
    <fill>
      <patternFill patternType="solid">
        <fgColor rgb="FF00CC66"/>
        <bgColor indexed="64"/>
      </patternFill>
    </fill>
    <fill>
      <patternFill patternType="solid">
        <fgColor rgb="FFFF99CC"/>
        <bgColor indexed="64"/>
      </patternFill>
    </fill>
    <fill>
      <patternFill patternType="solid">
        <fgColor rgb="FFFFCCFF"/>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6600"/>
        <bgColor indexed="64"/>
      </patternFill>
    </fill>
    <fill>
      <patternFill patternType="solid">
        <fgColor rgb="FFFF5050"/>
        <bgColor indexed="64"/>
      </patternFill>
    </fill>
    <fill>
      <patternFill patternType="solid">
        <fgColor rgb="FFFF7C80"/>
        <bgColor indexed="64"/>
      </patternFill>
    </fill>
    <fill>
      <patternFill patternType="solid">
        <fgColor rgb="FFFF9999"/>
        <bgColor indexed="64"/>
      </patternFill>
    </fill>
    <fill>
      <patternFill patternType="solid">
        <fgColor rgb="FFFFFF00"/>
        <bgColor indexed="64"/>
      </patternFill>
    </fill>
    <fill>
      <patternFill patternType="solid">
        <fgColor rgb="FF9999FF"/>
        <bgColor indexed="64"/>
      </patternFill>
    </fill>
    <fill>
      <patternFill patternType="solid">
        <fgColor rgb="FF33CCCC"/>
        <bgColor indexed="64"/>
      </patternFill>
    </fill>
    <fill>
      <patternFill patternType="solid">
        <fgColor rgb="FF7030A0"/>
        <bgColor indexed="64"/>
      </patternFill>
    </fill>
    <fill>
      <patternFill patternType="solid">
        <fgColor rgb="FF00CC99"/>
        <bgColor indexed="64"/>
      </patternFill>
    </fill>
    <fill>
      <patternFill patternType="solid">
        <fgColor rgb="FF9966FF"/>
        <bgColor indexed="64"/>
      </patternFill>
    </fill>
    <fill>
      <patternFill patternType="solid">
        <fgColor rgb="FF99CCFF"/>
        <bgColor indexed="64"/>
      </patternFill>
    </fill>
    <fill>
      <patternFill patternType="solid">
        <fgColor rgb="FFCCFF33"/>
        <bgColor indexed="64"/>
      </patternFill>
    </fill>
    <fill>
      <patternFill patternType="solid">
        <fgColor theme="9" tint="0.39997558519241921"/>
        <bgColor indexed="64"/>
      </patternFill>
    </fill>
    <fill>
      <patternFill patternType="solid">
        <fgColor rgb="FF009999"/>
        <bgColor indexed="64"/>
      </patternFill>
    </fill>
    <fill>
      <patternFill patternType="solid">
        <fgColor rgb="FFFF9933"/>
        <bgColor indexed="64"/>
      </patternFill>
    </fill>
    <fill>
      <patternFill patternType="solid">
        <fgColor rgb="FF339966"/>
        <bgColor indexed="64"/>
      </patternFill>
    </fill>
    <fill>
      <patternFill patternType="solid">
        <fgColor rgb="FF6699FF"/>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C00"/>
        <bgColor indexed="64"/>
      </patternFill>
    </fill>
    <fill>
      <patternFill patternType="solid">
        <fgColor rgb="FFFFCC66"/>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CCECFF"/>
        <bgColor indexed="64"/>
      </patternFill>
    </fill>
    <fill>
      <patternFill patternType="solid">
        <fgColor rgb="FFFFFFCC"/>
        <bgColor indexed="64"/>
      </patternFill>
    </fill>
    <fill>
      <patternFill patternType="solid">
        <fgColor rgb="FF99FFCC"/>
        <bgColor indexed="64"/>
      </patternFill>
    </fill>
    <fill>
      <patternFill patternType="solid">
        <fgColor rgb="FFCCFFCC"/>
        <bgColor indexed="64"/>
      </patternFill>
    </fill>
    <fill>
      <patternFill patternType="solid">
        <fgColor rgb="FFF79B9B"/>
        <bgColor indexed="64"/>
      </patternFill>
    </fill>
    <fill>
      <patternFill patternType="solid">
        <fgColor rgb="FFFFBD5B"/>
        <bgColor indexed="64"/>
      </patternFill>
    </fill>
    <fill>
      <patternFill patternType="solid">
        <fgColor rgb="FF00E6AA"/>
        <bgColor indexed="64"/>
      </patternFill>
    </fill>
    <fill>
      <patternFill patternType="solid">
        <fgColor rgb="FF97B9F1"/>
        <bgColor indexed="64"/>
      </patternFill>
    </fill>
    <fill>
      <patternFill patternType="solid">
        <fgColor rgb="FF00B0F0"/>
        <bgColor indexed="64"/>
      </patternFill>
    </fill>
    <fill>
      <patternFill patternType="solid">
        <fgColor rgb="FFFF66FF"/>
        <bgColor indexed="64"/>
      </patternFill>
    </fill>
    <fill>
      <patternFill patternType="solid">
        <fgColor rgb="FF00E271"/>
        <bgColor indexed="64"/>
      </patternFill>
    </fill>
    <fill>
      <patternFill patternType="solid">
        <fgColor rgb="FFD72FFF"/>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9F5FCF"/>
        <bgColor indexed="64"/>
      </patternFill>
    </fill>
    <fill>
      <patternFill patternType="solid">
        <fgColor rgb="FF66FF99"/>
        <bgColor indexed="64"/>
      </patternFill>
    </fill>
    <fill>
      <patternFill patternType="solid">
        <fgColor rgb="FF99CC00"/>
        <bgColor indexed="64"/>
      </patternFill>
    </fill>
    <fill>
      <patternFill patternType="solid">
        <fgColor rgb="FF99FF9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499984740745262"/>
        <bgColor indexed="64"/>
      </patternFill>
    </fill>
    <fill>
      <patternFill patternType="solid">
        <fgColor rgb="FFFFCCCC"/>
        <bgColor indexed="64"/>
      </patternFill>
    </fill>
    <fill>
      <patternFill patternType="solid">
        <fgColor rgb="FF99FF66"/>
        <bgColor indexed="64"/>
      </patternFill>
    </fill>
    <fill>
      <patternFill patternType="solid">
        <fgColor rgb="FF666699"/>
        <bgColor indexed="64"/>
      </patternFill>
    </fill>
    <fill>
      <patternFill patternType="solid">
        <fgColor rgb="FF6666FF"/>
        <bgColor indexed="64"/>
      </patternFill>
    </fill>
    <fill>
      <patternFill patternType="solid">
        <fgColor rgb="FFCC0099"/>
        <bgColor indexed="64"/>
      </patternFill>
    </fill>
    <fill>
      <patternFill patternType="solid">
        <fgColor rgb="FFFF3399"/>
        <bgColor indexed="64"/>
      </patternFill>
    </fill>
    <fill>
      <patternFill patternType="solid">
        <fgColor rgb="FF9900CC"/>
        <bgColor indexed="64"/>
      </patternFill>
    </fill>
    <fill>
      <patternFill patternType="solid">
        <fgColor theme="0" tint="-0.249977111117893"/>
        <bgColor indexed="64"/>
      </patternFill>
    </fill>
    <fill>
      <patternFill patternType="solid">
        <fgColor rgb="FF8BD9B2"/>
        <bgColor indexed="64"/>
      </patternFill>
    </fill>
    <fill>
      <patternFill patternType="solid">
        <fgColor rgb="FF7FCFC7"/>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bgColor indexed="64"/>
      </patternFill>
    </fill>
  </fills>
  <borders count="90">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medium">
        <color rgb="FFBFBFBF"/>
      </left>
      <right/>
      <top/>
      <bottom/>
      <diagonal/>
    </border>
    <border>
      <left/>
      <right style="medium">
        <color rgb="FFBFBFB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right/>
      <top style="medium">
        <color theme="0" tint="-0.249977111117893"/>
      </top>
      <bottom/>
      <diagonal/>
    </border>
    <border>
      <left/>
      <right/>
      <top style="thin">
        <color indexed="64"/>
      </top>
      <bottom/>
      <diagonal/>
    </border>
    <border>
      <left/>
      <right/>
      <top style="medium">
        <color theme="0" tint="-0.24994659260841701"/>
      </top>
      <bottom style="medium">
        <color theme="0" tint="-0.24994659260841701"/>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bottom/>
      <diagonal/>
    </border>
    <border>
      <left/>
      <right style="thin">
        <color theme="1"/>
      </right>
      <top/>
      <bottom style="thin">
        <color indexed="64"/>
      </bottom>
      <diagonal/>
    </border>
    <border>
      <left style="thin">
        <color theme="1"/>
      </left>
      <right/>
      <top style="medium">
        <color rgb="FFBFBFBF"/>
      </top>
      <bottom/>
      <diagonal/>
    </border>
    <border>
      <left/>
      <right style="thin">
        <color theme="1"/>
      </right>
      <top style="medium">
        <color rgb="FFBFBFBF"/>
      </top>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9" fontId="46" fillId="0" borderId="0" applyFont="0" applyFill="0" applyBorder="0" applyAlignment="0" applyProtection="0"/>
  </cellStyleXfs>
  <cellXfs count="841">
    <xf numFmtId="0" fontId="0" fillId="0" borderId="0" xfId="0"/>
    <xf numFmtId="0" fontId="3" fillId="0" borderId="0" xfId="0" applyFont="1" applyAlignment="1">
      <alignment vertical="center" wrapText="1"/>
    </xf>
    <xf numFmtId="0" fontId="5" fillId="0" borderId="0" xfId="0" applyFont="1" applyAlignment="1">
      <alignment vertical="center"/>
    </xf>
    <xf numFmtId="0" fontId="8" fillId="0" borderId="0" xfId="0" applyFont="1" applyAlignment="1">
      <alignment horizontal="justify" vertical="center" wrapText="1"/>
    </xf>
    <xf numFmtId="0" fontId="10" fillId="2" borderId="4" xfId="0" applyFont="1" applyFill="1" applyBorder="1"/>
    <xf numFmtId="0" fontId="11" fillId="2" borderId="5" xfId="0" applyFont="1" applyFill="1" applyBorder="1"/>
    <xf numFmtId="0" fontId="10" fillId="2" borderId="5" xfId="0" applyFont="1" applyFill="1" applyBorder="1"/>
    <xf numFmtId="0" fontId="10" fillId="2" borderId="6"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10" fillId="2" borderId="7" xfId="0" applyFont="1" applyFill="1" applyBorder="1"/>
    <xf numFmtId="0" fontId="10" fillId="2" borderId="9" xfId="0" applyFont="1" applyFill="1" applyBorder="1"/>
    <xf numFmtId="0" fontId="3" fillId="2" borderId="7" xfId="0" applyFont="1" applyFill="1" applyBorder="1"/>
    <xf numFmtId="0" fontId="3" fillId="2" borderId="9" xfId="0" applyFont="1" applyFill="1" applyBorder="1"/>
    <xf numFmtId="0" fontId="3" fillId="0" borderId="4" xfId="0" applyFont="1" applyBorder="1"/>
    <xf numFmtId="0" fontId="3" fillId="0" borderId="5" xfId="0" applyFont="1" applyBorder="1"/>
    <xf numFmtId="0" fontId="3" fillId="0" borderId="6" xfId="0" applyFont="1" applyBorder="1"/>
    <xf numFmtId="0" fontId="3" fillId="0" borderId="10" xfId="0" applyFont="1" applyBorder="1"/>
    <xf numFmtId="0" fontId="3" fillId="0" borderId="0" xfId="0" applyFont="1" applyAlignment="1">
      <alignment horizontal="justify" vertical="center" wrapText="1"/>
    </xf>
    <xf numFmtId="0" fontId="3" fillId="0" borderId="11" xfId="0" applyFont="1" applyBorder="1"/>
    <xf numFmtId="0" fontId="3" fillId="0" borderId="0" xfId="0" applyFont="1"/>
    <xf numFmtId="0" fontId="14" fillId="0" borderId="0" xfId="0" applyFont="1" applyAlignment="1">
      <alignment horizontal="justify" vertical="center" wrapText="1"/>
    </xf>
    <xf numFmtId="0" fontId="16" fillId="0" borderId="0" xfId="0" applyFont="1"/>
    <xf numFmtId="0" fontId="16" fillId="0" borderId="12" xfId="0" applyFont="1" applyBorder="1"/>
    <xf numFmtId="0" fontId="16" fillId="0" borderId="13" xfId="0" applyFont="1" applyBorder="1" applyAlignment="1">
      <alignment horizontal="justify"/>
    </xf>
    <xf numFmtId="0" fontId="3" fillId="0" borderId="0" xfId="0" applyFont="1" applyAlignment="1">
      <alignment vertical="center"/>
    </xf>
    <xf numFmtId="0" fontId="16" fillId="0" borderId="0" xfId="0" applyFont="1" applyAlignment="1">
      <alignment horizontal="justify"/>
    </xf>
    <xf numFmtId="0" fontId="14" fillId="0" borderId="0" xfId="0" applyFont="1"/>
    <xf numFmtId="0" fontId="3" fillId="0" borderId="7" xfId="0" applyFont="1" applyBorder="1"/>
    <xf numFmtId="0" fontId="3" fillId="0" borderId="8" xfId="0" applyFont="1" applyBorder="1"/>
    <xf numFmtId="0" fontId="3" fillId="0" borderId="9" xfId="0" applyFont="1" applyBorder="1"/>
    <xf numFmtId="0" fontId="16" fillId="0" borderId="6" xfId="0" applyFont="1" applyBorder="1"/>
    <xf numFmtId="0" fontId="16" fillId="0" borderId="10" xfId="0" applyFont="1" applyBorder="1"/>
    <xf numFmtId="0" fontId="16" fillId="0" borderId="11" xfId="0" applyFont="1" applyBorder="1"/>
    <xf numFmtId="0" fontId="14" fillId="0" borderId="0" xfId="0" applyFont="1" applyAlignment="1">
      <alignment horizontal="left" vertical="center" wrapText="1"/>
    </xf>
    <xf numFmtId="0" fontId="17" fillId="0" borderId="0" xfId="0" applyFont="1" applyAlignment="1">
      <alignment vertical="center"/>
    </xf>
    <xf numFmtId="0" fontId="14" fillId="0" borderId="0" xfId="0" applyFont="1" applyAlignment="1">
      <alignment horizontal="justify" vertical="top" wrapText="1"/>
    </xf>
    <xf numFmtId="0" fontId="17" fillId="0" borderId="0" xfId="0" applyFont="1" applyAlignment="1">
      <alignment vertical="top" wrapText="1"/>
    </xf>
    <xf numFmtId="0" fontId="14" fillId="0" borderId="0" xfId="0" applyFont="1" applyAlignment="1">
      <alignment vertical="top" wrapText="1"/>
    </xf>
    <xf numFmtId="0" fontId="17" fillId="0" borderId="0" xfId="0"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vertical="center" wrapText="1"/>
    </xf>
    <xf numFmtId="0" fontId="16" fillId="0" borderId="7" xfId="0" applyFont="1" applyBorder="1"/>
    <xf numFmtId="0" fontId="16" fillId="0" borderId="8" xfId="0" applyFont="1" applyBorder="1"/>
    <xf numFmtId="0" fontId="16" fillId="0" borderId="9" xfId="0" applyFont="1" applyBorder="1"/>
    <xf numFmtId="0" fontId="14" fillId="0" borderId="0" xfId="0" applyFont="1" applyAlignment="1">
      <alignment vertical="center"/>
    </xf>
    <xf numFmtId="0" fontId="7" fillId="0" borderId="0" xfId="0" applyFont="1" applyAlignment="1">
      <alignment horizontal="justify" vertical="center" wrapText="1"/>
    </xf>
    <xf numFmtId="0" fontId="3" fillId="0" borderId="0" xfId="0" applyFont="1" applyAlignment="1">
      <alignment horizontal="center" vertical="center"/>
    </xf>
    <xf numFmtId="0" fontId="3" fillId="0" borderId="0" xfId="0" applyFont="1" applyAlignment="1">
      <alignment horizontal="justify"/>
    </xf>
    <xf numFmtId="0" fontId="1" fillId="0" borderId="0" xfId="0" applyFont="1" applyAlignment="1">
      <alignment vertical="center" textRotation="90" wrapText="1"/>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7" fillId="0" borderId="29" xfId="0" applyFont="1" applyBorder="1" applyAlignment="1">
      <alignment vertical="center"/>
    </xf>
    <xf numFmtId="0" fontId="17" fillId="0" borderId="31" xfId="0" applyFont="1" applyBorder="1" applyAlignment="1">
      <alignment vertical="center"/>
    </xf>
    <xf numFmtId="0" fontId="21" fillId="0" borderId="0" xfId="0" applyFont="1"/>
    <xf numFmtId="0" fontId="23" fillId="0" borderId="0" xfId="0" applyFont="1"/>
    <xf numFmtId="0" fontId="24" fillId="0" borderId="0" xfId="0" applyFont="1"/>
    <xf numFmtId="0" fontId="15" fillId="0" borderId="0" xfId="0" applyFont="1" applyAlignment="1">
      <alignment vertical="center"/>
    </xf>
    <xf numFmtId="0" fontId="21" fillId="0" borderId="0" xfId="0" applyFont="1" applyAlignment="1">
      <alignment vertical="top"/>
    </xf>
    <xf numFmtId="0" fontId="25" fillId="0" borderId="34" xfId="0" applyFont="1" applyBorder="1" applyAlignment="1">
      <alignment horizontal="left" vertical="center"/>
    </xf>
    <xf numFmtId="0" fontId="20" fillId="0" borderId="0" xfId="0" applyFont="1" applyAlignment="1">
      <alignment horizontal="justify" vertical="center" wrapText="1"/>
    </xf>
    <xf numFmtId="0" fontId="20" fillId="0" borderId="0" xfId="0" applyFont="1" applyAlignment="1">
      <alignment vertical="center" wrapText="1"/>
    </xf>
    <xf numFmtId="0" fontId="21" fillId="0" borderId="0" xfId="0" applyFont="1" applyAlignment="1">
      <alignment horizontal="left" vertical="center" indent="4"/>
    </xf>
    <xf numFmtId="0" fontId="5" fillId="4" borderId="41" xfId="0" applyFont="1" applyFill="1" applyBorder="1" applyAlignment="1">
      <alignment horizontal="center" vertical="center" wrapText="1"/>
    </xf>
    <xf numFmtId="0" fontId="28" fillId="0" borderId="52" xfId="0" applyFont="1" applyBorder="1" applyAlignment="1">
      <alignment horizontal="center" vertical="center" wrapText="1"/>
    </xf>
    <xf numFmtId="0" fontId="28" fillId="0" borderId="55" xfId="0" applyFont="1" applyBorder="1" applyAlignment="1">
      <alignment horizontal="center" vertical="center" wrapText="1"/>
    </xf>
    <xf numFmtId="0" fontId="14" fillId="0" borderId="34" xfId="0" applyFont="1" applyBorder="1"/>
    <xf numFmtId="0" fontId="14" fillId="0" borderId="34" xfId="0" applyFont="1" applyBorder="1" applyAlignment="1">
      <alignment horizontal="left" vertical="center" indent="4"/>
    </xf>
    <xf numFmtId="0" fontId="14" fillId="0" borderId="36" xfId="0" applyFont="1" applyBorder="1"/>
    <xf numFmtId="0" fontId="20" fillId="0" borderId="18" xfId="0" applyFont="1" applyBorder="1" applyAlignment="1">
      <alignment horizontal="justify" vertical="center" wrapText="1"/>
    </xf>
    <xf numFmtId="0" fontId="13" fillId="0" borderId="0" xfId="0" applyFont="1" applyAlignment="1">
      <alignment horizontal="center" vertical="top" wrapText="1"/>
    </xf>
    <xf numFmtId="0" fontId="3" fillId="0" borderId="0" xfId="0" applyFont="1" applyAlignment="1">
      <alignment wrapText="1"/>
    </xf>
    <xf numFmtId="0" fontId="0" fillId="0" borderId="0" xfId="0" applyAlignment="1">
      <alignment wrapText="1"/>
    </xf>
    <xf numFmtId="0" fontId="3" fillId="0" borderId="34" xfId="0" applyFont="1" applyBorder="1" applyAlignment="1">
      <alignment wrapText="1"/>
    </xf>
    <xf numFmtId="0" fontId="3" fillId="0" borderId="34" xfId="0" applyFont="1" applyBorder="1" applyAlignment="1">
      <alignment vertical="center" wrapText="1"/>
    </xf>
    <xf numFmtId="0" fontId="16" fillId="0" borderId="34" xfId="0" applyFont="1" applyBorder="1" applyAlignment="1">
      <alignment vertical="center" wrapText="1"/>
    </xf>
    <xf numFmtId="0" fontId="16" fillId="0" borderId="0" xfId="0" applyFont="1" applyAlignment="1">
      <alignment wrapText="1"/>
    </xf>
    <xf numFmtId="0" fontId="31" fillId="0" borderId="34" xfId="0" applyFont="1" applyBorder="1" applyAlignment="1">
      <alignment horizontal="center" vertical="top" wrapText="1"/>
    </xf>
    <xf numFmtId="0" fontId="3" fillId="0" borderId="36" xfId="0" applyFont="1" applyBorder="1" applyAlignment="1">
      <alignment wrapText="1"/>
    </xf>
    <xf numFmtId="0" fontId="19" fillId="0" borderId="36"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32" fillId="0" borderId="0" xfId="0" applyFont="1" applyAlignment="1">
      <alignment wrapText="1"/>
    </xf>
    <xf numFmtId="0" fontId="16" fillId="0" borderId="34" xfId="0" applyFont="1" applyBorder="1" applyAlignment="1">
      <alignment vertical="center"/>
    </xf>
    <xf numFmtId="0" fontId="33" fillId="0" borderId="0" xfId="0" applyFont="1" applyAlignment="1">
      <alignment wrapText="1"/>
    </xf>
    <xf numFmtId="0" fontId="3" fillId="0" borderId="36" xfId="0" applyFont="1" applyBorder="1"/>
    <xf numFmtId="0" fontId="13" fillId="0" borderId="0" xfId="0" applyFont="1" applyAlignment="1">
      <alignment horizontal="justify" vertical="top" wrapText="1"/>
    </xf>
    <xf numFmtId="0" fontId="16" fillId="0" borderId="0" xfId="0" applyFont="1" applyAlignment="1">
      <alignment vertical="center" wrapText="1"/>
    </xf>
    <xf numFmtId="0" fontId="17" fillId="0" borderId="0" xfId="0" applyFont="1" applyAlignment="1">
      <alignment horizontal="left" vertical="center"/>
    </xf>
    <xf numFmtId="0" fontId="14" fillId="0" borderId="0" xfId="0" applyFont="1" applyAlignment="1">
      <alignment wrapText="1"/>
    </xf>
    <xf numFmtId="49" fontId="14" fillId="0" borderId="70" xfId="0" applyNumberFormat="1" applyFont="1" applyBorder="1" applyAlignment="1">
      <alignment horizontal="center" vertical="center" wrapText="1"/>
    </xf>
    <xf numFmtId="0" fontId="21" fillId="0" borderId="0" xfId="0" applyFont="1" applyAlignment="1">
      <alignment wrapText="1"/>
    </xf>
    <xf numFmtId="49" fontId="14" fillId="0" borderId="17" xfId="0" applyNumberFormat="1" applyFont="1" applyBorder="1" applyAlignment="1">
      <alignment horizontal="center" vertical="center" wrapText="1"/>
    </xf>
    <xf numFmtId="0" fontId="13" fillId="0" borderId="0" xfId="0" applyFont="1" applyAlignment="1">
      <alignment horizontal="center" vertical="center" wrapText="1"/>
    </xf>
    <xf numFmtId="0" fontId="17" fillId="0" borderId="0" xfId="0" applyFont="1" applyAlignment="1">
      <alignment horizontal="justify" vertical="top"/>
    </xf>
    <xf numFmtId="0" fontId="14" fillId="0" borderId="17" xfId="0" applyFont="1" applyBorder="1" applyAlignment="1">
      <alignment horizontal="center" vertical="center" textRotation="90" wrapText="1"/>
    </xf>
    <xf numFmtId="0" fontId="23" fillId="0" borderId="0" xfId="0" applyFont="1" applyAlignment="1">
      <alignment wrapText="1"/>
    </xf>
    <xf numFmtId="49" fontId="14" fillId="0" borderId="74" xfId="0" applyNumberFormat="1" applyFont="1" applyBorder="1" applyAlignment="1">
      <alignment horizontal="center" vertical="center" wrapText="1"/>
    </xf>
    <xf numFmtId="0" fontId="17" fillId="0" borderId="0" xfId="0" applyFont="1" applyAlignment="1">
      <alignment horizontal="center" vertical="center" wrapText="1"/>
    </xf>
    <xf numFmtId="49" fontId="14" fillId="0" borderId="0" xfId="0" applyNumberFormat="1" applyFont="1" applyAlignment="1">
      <alignment horizontal="center" vertical="center" wrapText="1"/>
    </xf>
    <xf numFmtId="0" fontId="23" fillId="0" borderId="0" xfId="0" applyFont="1" applyAlignment="1">
      <alignment vertical="center" wrapText="1"/>
    </xf>
    <xf numFmtId="0" fontId="23" fillId="0" borderId="34" xfId="0" applyFont="1" applyBorder="1"/>
    <xf numFmtId="0" fontId="3" fillId="0" borderId="34" xfId="0" applyFont="1" applyBorder="1"/>
    <xf numFmtId="0" fontId="16" fillId="0" borderId="34" xfId="0" applyFont="1" applyBorder="1"/>
    <xf numFmtId="0" fontId="16" fillId="0" borderId="34" xfId="0" applyFont="1" applyBorder="1" applyAlignment="1">
      <alignment wrapText="1"/>
    </xf>
    <xf numFmtId="0" fontId="17" fillId="0" borderId="0" xfId="0" applyFont="1" applyAlignment="1">
      <alignment horizontal="justify" vertical="top" wrapText="1"/>
    </xf>
    <xf numFmtId="0" fontId="37" fillId="0" borderId="0" xfId="0" applyFont="1" applyAlignment="1">
      <alignment horizontal="right" vertical="center" wrapText="1"/>
    </xf>
    <xf numFmtId="0" fontId="14" fillId="0" borderId="0" xfId="0" applyFont="1" applyAlignment="1">
      <alignment horizontal="center" vertical="center" wrapText="1"/>
    </xf>
    <xf numFmtId="0" fontId="13" fillId="0" borderId="17"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35" fillId="0" borderId="17" xfId="0" applyFont="1" applyBorder="1" applyAlignment="1">
      <alignment horizontal="center" vertical="center" wrapText="1"/>
    </xf>
    <xf numFmtId="49" fontId="14" fillId="0" borderId="75"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0" fontId="25" fillId="0" borderId="0" xfId="0" applyFont="1" applyAlignment="1">
      <alignment horizontal="left" vertical="center" wrapText="1"/>
    </xf>
    <xf numFmtId="49" fontId="14" fillId="0" borderId="0" xfId="0" applyNumberFormat="1" applyFont="1" applyAlignment="1">
      <alignment vertical="center" wrapText="1"/>
    </xf>
    <xf numFmtId="0" fontId="17" fillId="0" borderId="0" xfId="0" applyFont="1" applyAlignment="1">
      <alignment vertical="center" wrapText="1"/>
    </xf>
    <xf numFmtId="0" fontId="17" fillId="0" borderId="0" xfId="0" applyFont="1" applyAlignment="1">
      <alignment vertical="top"/>
    </xf>
    <xf numFmtId="49" fontId="3" fillId="0" borderId="36"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right" vertical="center" wrapText="1"/>
    </xf>
    <xf numFmtId="0" fontId="39" fillId="0" borderId="0" xfId="0" applyFont="1" applyAlignment="1">
      <alignment horizontal="right" vertical="center" wrapText="1"/>
    </xf>
    <xf numFmtId="0" fontId="17" fillId="0" borderId="0" xfId="0" applyFont="1" applyAlignment="1">
      <alignment horizontal="left" vertical="center" wrapText="1"/>
    </xf>
    <xf numFmtId="0" fontId="14" fillId="0" borderId="34" xfId="0" applyFont="1" applyBorder="1" applyAlignment="1">
      <alignment vertical="center" wrapText="1"/>
    </xf>
    <xf numFmtId="0" fontId="25" fillId="0" borderId="36" xfId="0" applyFont="1" applyBorder="1" applyAlignment="1">
      <alignment horizontal="justify" vertical="center" wrapText="1"/>
    </xf>
    <xf numFmtId="0" fontId="17" fillId="0" borderId="17" xfId="0" applyFont="1" applyBorder="1" applyAlignment="1">
      <alignment horizontal="center" vertical="center" wrapText="1"/>
    </xf>
    <xf numFmtId="0" fontId="14" fillId="0" borderId="34" xfId="0" applyFont="1" applyBorder="1" applyAlignment="1">
      <alignment wrapText="1"/>
    </xf>
    <xf numFmtId="0" fontId="23" fillId="0" borderId="34" xfId="0" applyFont="1" applyBorder="1" applyAlignment="1">
      <alignment vertical="center" wrapText="1"/>
    </xf>
    <xf numFmtId="0" fontId="14" fillId="0" borderId="36" xfId="0" applyFont="1" applyBorder="1" applyAlignment="1">
      <alignment wrapText="1"/>
    </xf>
    <xf numFmtId="0" fontId="25" fillId="0" borderId="36" xfId="0" applyFont="1" applyBorder="1" applyAlignment="1">
      <alignment horizontal="left" vertical="center" wrapText="1"/>
    </xf>
    <xf numFmtId="49" fontId="14" fillId="0" borderId="17" xfId="0" applyNumberFormat="1" applyFont="1" applyBorder="1" applyAlignment="1">
      <alignment horizontal="center" vertical="center"/>
    </xf>
    <xf numFmtId="0" fontId="41" fillId="0" borderId="0" xfId="0" applyFont="1" applyAlignment="1">
      <alignment horizontal="right" vertical="center" wrapText="1"/>
    </xf>
    <xf numFmtId="0" fontId="25" fillId="0" borderId="76" xfId="0" applyFont="1" applyBorder="1" applyAlignment="1">
      <alignment horizontal="left" vertical="center" wrapText="1"/>
    </xf>
    <xf numFmtId="0" fontId="17" fillId="0" borderId="0" xfId="0" applyFont="1" applyAlignment="1">
      <alignment horizontal="justify" vertical="justify" wrapText="1"/>
    </xf>
    <xf numFmtId="0" fontId="23" fillId="0" borderId="0" xfId="0" applyFont="1" applyAlignment="1">
      <alignment horizontal="left" vertical="center" wrapText="1"/>
    </xf>
    <xf numFmtId="0" fontId="23" fillId="0" borderId="0" xfId="0" applyFont="1" applyAlignment="1">
      <alignment horizontal="justify" vertical="center" wrapText="1"/>
    </xf>
    <xf numFmtId="0" fontId="14" fillId="0" borderId="0" xfId="0" applyFont="1" applyAlignment="1">
      <alignment horizontal="right" vertical="center" wrapText="1"/>
    </xf>
    <xf numFmtId="0" fontId="13" fillId="0" borderId="0" xfId="0" applyFont="1" applyAlignment="1">
      <alignment horizontal="justify" vertical="top"/>
    </xf>
    <xf numFmtId="49" fontId="3" fillId="0" borderId="17" xfId="0" applyNumberFormat="1" applyFont="1" applyBorder="1" applyAlignment="1">
      <alignment horizontal="center" vertical="center" wrapText="1"/>
    </xf>
    <xf numFmtId="0" fontId="25" fillId="0" borderId="36" xfId="0" applyFont="1" applyBorder="1" applyAlignment="1">
      <alignment horizontal="left" vertical="center"/>
    </xf>
    <xf numFmtId="0" fontId="35" fillId="0" borderId="0" xfId="0" applyFont="1" applyAlignment="1">
      <alignment vertical="center" wrapText="1"/>
    </xf>
    <xf numFmtId="0" fontId="14" fillId="0" borderId="10" xfId="0" applyFont="1" applyBorder="1"/>
    <xf numFmtId="0" fontId="42" fillId="0" borderId="0" xfId="0" applyFont="1" applyAlignment="1">
      <alignment horizontal="center" vertical="center" wrapText="1"/>
    </xf>
    <xf numFmtId="0" fontId="20" fillId="0" borderId="18" xfId="0" applyFont="1" applyBorder="1" applyAlignment="1">
      <alignment vertical="center" wrapText="1"/>
    </xf>
    <xf numFmtId="0" fontId="21" fillId="0" borderId="0" xfId="0" applyFont="1" applyAlignment="1">
      <alignment vertical="center"/>
    </xf>
    <xf numFmtId="0" fontId="21" fillId="0" borderId="0" xfId="0" applyFont="1" applyAlignment="1">
      <alignment vertical="center" wrapText="1"/>
    </xf>
    <xf numFmtId="0" fontId="43" fillId="0" borderId="34" xfId="0" applyFont="1" applyBorder="1" applyAlignment="1">
      <alignment wrapText="1"/>
    </xf>
    <xf numFmtId="0" fontId="44" fillId="0" borderId="34" xfId="0" applyFont="1" applyBorder="1" applyAlignment="1">
      <alignment horizontal="justify" vertical="center" wrapText="1"/>
    </xf>
    <xf numFmtId="0" fontId="25" fillId="0" borderId="34" xfId="0" applyFont="1" applyBorder="1" applyAlignment="1">
      <alignment horizontal="justify" vertical="center" wrapText="1"/>
    </xf>
    <xf numFmtId="0" fontId="23" fillId="0" borderId="34" xfId="0" applyFont="1" applyBorder="1" applyAlignment="1">
      <alignment horizontal="justify" vertical="center" wrapText="1"/>
    </xf>
    <xf numFmtId="0" fontId="23" fillId="0" borderId="36" xfId="0" applyFont="1" applyBorder="1" applyAlignment="1">
      <alignment horizontal="justify" vertical="center" wrapText="1"/>
    </xf>
    <xf numFmtId="0" fontId="14" fillId="0" borderId="0" xfId="0" applyFont="1" applyAlignment="1">
      <alignment horizontal="justify" vertical="center"/>
    </xf>
    <xf numFmtId="0" fontId="13" fillId="0" borderId="0" xfId="0" applyFont="1" applyAlignment="1">
      <alignment vertical="center"/>
    </xf>
    <xf numFmtId="0" fontId="31" fillId="0" borderId="34" xfId="0" applyFont="1" applyBorder="1" applyAlignment="1">
      <alignment horizontal="center" vertical="top"/>
    </xf>
    <xf numFmtId="0" fontId="3" fillId="0" borderId="74" xfId="0" applyFont="1" applyBorder="1"/>
    <xf numFmtId="9" fontId="17" fillId="0" borderId="0" xfId="2" applyFont="1" applyFill="1" applyAlignment="1">
      <alignment horizontal="center" vertical="top" wrapText="1"/>
    </xf>
    <xf numFmtId="9" fontId="16" fillId="0" borderId="0" xfId="2" applyFont="1" applyFill="1"/>
    <xf numFmtId="0" fontId="33" fillId="0" borderId="0" xfId="0" applyFont="1"/>
    <xf numFmtId="0" fontId="21" fillId="0" borderId="0" xfId="0" applyFont="1" applyProtection="1">
      <protection locked="0"/>
    </xf>
    <xf numFmtId="49" fontId="14" fillId="0" borderId="84" xfId="0" applyNumberFormat="1" applyFont="1" applyBorder="1" applyAlignment="1">
      <alignment horizontal="center" vertical="center" wrapText="1"/>
    </xf>
    <xf numFmtId="0" fontId="3" fillId="0" borderId="0" xfId="0" applyFont="1" applyAlignment="1">
      <alignment horizontal="left" vertical="center" wrapText="1"/>
    </xf>
    <xf numFmtId="0" fontId="14" fillId="0" borderId="4" xfId="0" applyFont="1" applyBorder="1"/>
    <xf numFmtId="0" fontId="14" fillId="0" borderId="5" xfId="0" applyFont="1" applyBorder="1"/>
    <xf numFmtId="0" fontId="14" fillId="0" borderId="6" xfId="0" applyFont="1" applyBorder="1"/>
    <xf numFmtId="0" fontId="14" fillId="0" borderId="11" xfId="0" applyFont="1" applyBorder="1"/>
    <xf numFmtId="0" fontId="16" fillId="0" borderId="11" xfId="0" applyFont="1" applyBorder="1" applyAlignment="1">
      <alignment horizontal="justify"/>
    </xf>
    <xf numFmtId="0" fontId="20" fillId="0" borderId="19" xfId="0" applyFont="1" applyBorder="1" applyAlignment="1">
      <alignment wrapText="1"/>
    </xf>
    <xf numFmtId="0" fontId="20" fillId="0" borderId="21" xfId="0" applyFont="1" applyBorder="1" applyAlignment="1">
      <alignment wrapText="1"/>
    </xf>
    <xf numFmtId="0" fontId="23" fillId="0" borderId="22" xfId="0" applyFont="1" applyBorder="1"/>
    <xf numFmtId="0" fontId="23" fillId="0" borderId="24" xfId="0" applyFont="1" applyBorder="1"/>
    <xf numFmtId="0" fontId="23" fillId="0" borderId="23" xfId="0" applyFont="1" applyBorder="1"/>
    <xf numFmtId="0" fontId="23" fillId="0" borderId="27" xfId="0" applyFont="1" applyBorder="1"/>
    <xf numFmtId="0" fontId="23" fillId="0" borderId="28" xfId="0" applyFont="1" applyBorder="1"/>
    <xf numFmtId="0" fontId="14" fillId="0" borderId="25" xfId="0" applyFont="1" applyBorder="1"/>
    <xf numFmtId="0" fontId="23" fillId="0" borderId="29" xfId="0" applyFont="1" applyBorder="1"/>
    <xf numFmtId="0" fontId="23" fillId="0" borderId="30" xfId="0" applyFont="1" applyBorder="1"/>
    <xf numFmtId="0" fontId="23" fillId="0" borderId="31" xfId="0" applyFont="1" applyBorder="1"/>
    <xf numFmtId="0" fontId="17" fillId="0" borderId="22" xfId="0" applyFont="1" applyBorder="1" applyAlignment="1">
      <alignment vertical="center"/>
    </xf>
    <xf numFmtId="0" fontId="17" fillId="0" borderId="24" xfId="0" applyFont="1" applyBorder="1" applyAlignment="1">
      <alignment vertical="center"/>
    </xf>
    <xf numFmtId="0" fontId="17" fillId="0" borderId="23" xfId="0" applyFont="1" applyBorder="1" applyAlignment="1">
      <alignment vertical="center"/>
    </xf>
    <xf numFmtId="0" fontId="12" fillId="0" borderId="0" xfId="0" applyFont="1" applyAlignment="1">
      <alignment vertical="center" wrapText="1"/>
    </xf>
    <xf numFmtId="0" fontId="1" fillId="0" borderId="0" xfId="0" applyFont="1" applyAlignment="1">
      <alignment vertical="center"/>
    </xf>
    <xf numFmtId="0" fontId="0" fillId="0" borderId="0" xfId="0" applyAlignment="1">
      <alignment vertical="top"/>
    </xf>
    <xf numFmtId="0" fontId="40" fillId="0" borderId="0" xfId="0" applyFont="1"/>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38" fillId="0" borderId="34" xfId="0" applyFont="1" applyBorder="1" applyAlignment="1">
      <alignment horizontal="justify" vertical="center"/>
    </xf>
    <xf numFmtId="0" fontId="35" fillId="0" borderId="0" xfId="0" applyFont="1" applyAlignment="1">
      <alignment vertical="center"/>
    </xf>
    <xf numFmtId="0" fontId="3" fillId="0" borderId="0" xfId="0" applyFont="1" applyAlignment="1">
      <alignment horizontal="center" vertical="center" wrapText="1"/>
    </xf>
    <xf numFmtId="0" fontId="23" fillId="0" borderId="34" xfId="0" applyFont="1" applyBorder="1" applyAlignment="1">
      <alignment wrapText="1"/>
    </xf>
    <xf numFmtId="0" fontId="16" fillId="0" borderId="36" xfId="0" applyFont="1" applyBorder="1"/>
    <xf numFmtId="0" fontId="31" fillId="0" borderId="0" xfId="0" applyFont="1" applyAlignment="1">
      <alignment horizontal="center" vertical="center" wrapText="1"/>
    </xf>
    <xf numFmtId="0" fontId="17" fillId="0" borderId="0" xfId="0" applyFont="1" applyAlignment="1">
      <alignment horizontal="right" vertical="top"/>
    </xf>
    <xf numFmtId="0" fontId="15" fillId="0" borderId="0" xfId="0" applyFont="1" applyAlignment="1">
      <alignment horizontal="justify" vertical="center" wrapText="1"/>
    </xf>
    <xf numFmtId="0" fontId="20" fillId="0" borderId="0" xfId="0" applyFont="1" applyAlignment="1">
      <alignment horizontal="justify" vertical="top" wrapText="1"/>
    </xf>
    <xf numFmtId="0" fontId="37" fillId="0" borderId="59" xfId="0" applyFont="1" applyBorder="1" applyAlignment="1">
      <alignment horizontal="right" vertical="center" wrapText="1"/>
    </xf>
    <xf numFmtId="0" fontId="25" fillId="0" borderId="76" xfId="0" applyFont="1" applyBorder="1" applyAlignment="1">
      <alignment horizontal="justify" vertical="center" wrapText="1"/>
    </xf>
    <xf numFmtId="0" fontId="17" fillId="0" borderId="14" xfId="0" applyFont="1" applyBorder="1" applyAlignment="1">
      <alignment horizontal="center" vertical="center" textRotation="90" wrapText="1"/>
    </xf>
    <xf numFmtId="0" fontId="25" fillId="0" borderId="34" xfId="0" applyFont="1" applyBorder="1" applyAlignment="1">
      <alignment horizontal="left" vertical="center" wrapText="1"/>
    </xf>
    <xf numFmtId="0" fontId="16" fillId="0" borderId="0" xfId="0" applyFont="1" applyAlignment="1">
      <alignment horizontal="left" vertical="center" wrapText="1"/>
    </xf>
    <xf numFmtId="0" fontId="19" fillId="0" borderId="0" xfId="0" applyFont="1" applyAlignment="1">
      <alignment horizontal="justify" vertical="center" wrapText="1"/>
    </xf>
    <xf numFmtId="0" fontId="23" fillId="0" borderId="36" xfId="0" applyFont="1" applyBorder="1" applyAlignment="1">
      <alignment wrapText="1"/>
    </xf>
    <xf numFmtId="0" fontId="3" fillId="0" borderId="16" xfId="0" applyFont="1" applyBorder="1" applyAlignment="1">
      <alignment horizontal="center" vertical="center" textRotation="90" wrapText="1"/>
    </xf>
    <xf numFmtId="0" fontId="20" fillId="0" borderId="0" xfId="0" applyFont="1" applyAlignment="1">
      <alignment vertical="top"/>
    </xf>
    <xf numFmtId="0" fontId="37" fillId="0" borderId="35" xfId="0" applyFont="1" applyBorder="1" applyAlignment="1">
      <alignment horizontal="right" vertical="center" wrapText="1"/>
    </xf>
    <xf numFmtId="0" fontId="20" fillId="0" borderId="0" xfId="0" applyFont="1" applyAlignment="1">
      <alignment horizontal="justify" vertical="center"/>
    </xf>
    <xf numFmtId="0" fontId="23" fillId="0" borderId="0" xfId="0" applyFont="1" applyAlignment="1">
      <alignment vertical="center"/>
    </xf>
    <xf numFmtId="0" fontId="14" fillId="0" borderId="0" xfId="0" applyFont="1" applyAlignment="1">
      <alignment horizontal="justify"/>
    </xf>
    <xf numFmtId="0" fontId="23" fillId="0" borderId="0" xfId="0" applyFont="1" applyAlignment="1">
      <alignment horizontal="justify" vertical="center"/>
    </xf>
    <xf numFmtId="0" fontId="3" fillId="0" borderId="36" xfId="0" applyFont="1" applyBorder="1" applyAlignment="1">
      <alignment vertical="center"/>
    </xf>
    <xf numFmtId="0" fontId="14" fillId="0" borderId="85" xfId="0"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3" fillId="7" borderId="0" xfId="0" applyFont="1" applyFill="1" applyAlignment="1">
      <alignment horizontal="center" vertical="center" wrapText="1"/>
    </xf>
    <xf numFmtId="0" fontId="3" fillId="8" borderId="0" xfId="0" applyFont="1" applyFill="1" applyAlignment="1">
      <alignment horizontal="center" vertical="center" wrapText="1"/>
    </xf>
    <xf numFmtId="0" fontId="3" fillId="9" borderId="0" xfId="0" applyFont="1" applyFill="1" applyAlignment="1">
      <alignment horizontal="center" vertical="center" wrapText="1"/>
    </xf>
    <xf numFmtId="0" fontId="0" fillId="10" borderId="0" xfId="0" applyFill="1" applyAlignment="1">
      <alignment textRotation="90" wrapText="1"/>
    </xf>
    <xf numFmtId="0" fontId="3" fillId="11" borderId="0" xfId="0" applyFont="1" applyFill="1" applyAlignment="1">
      <alignment horizontal="center" vertical="center" wrapText="1"/>
    </xf>
    <xf numFmtId="0" fontId="3" fillId="7" borderId="0" xfId="0" applyFont="1" applyFill="1" applyAlignment="1">
      <alignment vertical="center" wrapText="1"/>
    </xf>
    <xf numFmtId="0" fontId="16" fillId="12" borderId="0" xfId="0" applyFont="1" applyFill="1" applyAlignment="1">
      <alignment vertical="center" wrapText="1"/>
    </xf>
    <xf numFmtId="0" fontId="16" fillId="13" borderId="0" xfId="0" applyFont="1" applyFill="1" applyAlignment="1">
      <alignment vertical="center" wrapText="1"/>
    </xf>
    <xf numFmtId="0" fontId="16" fillId="14" borderId="0" xfId="0" applyFont="1" applyFill="1" applyAlignment="1">
      <alignment vertical="center" wrapText="1"/>
    </xf>
    <xf numFmtId="0" fontId="35" fillId="12" borderId="0" xfId="0" applyFont="1" applyFill="1" applyAlignment="1">
      <alignment vertical="center" wrapText="1"/>
    </xf>
    <xf numFmtId="0" fontId="3" fillId="14" borderId="0" xfId="0" applyFont="1" applyFill="1" applyAlignment="1">
      <alignment vertical="center" wrapText="1"/>
    </xf>
    <xf numFmtId="0" fontId="18" fillId="14" borderId="0" xfId="0" applyFont="1" applyFill="1" applyAlignment="1">
      <alignment vertical="center" wrapText="1"/>
    </xf>
    <xf numFmtId="0" fontId="3" fillId="12" borderId="0" xfId="0" applyFont="1" applyFill="1" applyAlignment="1">
      <alignment vertical="center" wrapText="1"/>
    </xf>
    <xf numFmtId="0" fontId="3" fillId="13" borderId="0" xfId="0" applyFont="1" applyFill="1" applyAlignment="1">
      <alignment vertical="center" wrapText="1"/>
    </xf>
    <xf numFmtId="0" fontId="3" fillId="11" borderId="0" xfId="0" applyFont="1" applyFill="1" applyAlignment="1">
      <alignment vertical="center" wrapText="1"/>
    </xf>
    <xf numFmtId="0" fontId="3" fillId="15" borderId="0" xfId="0" applyFont="1" applyFill="1" applyAlignment="1">
      <alignment horizontal="center" vertical="center"/>
    </xf>
    <xf numFmtId="0" fontId="3" fillId="15" borderId="0" xfId="0" applyFont="1" applyFill="1" applyAlignment="1">
      <alignment horizontal="center" vertical="center" wrapText="1"/>
    </xf>
    <xf numFmtId="0" fontId="18" fillId="15" borderId="0" xfId="0" applyFont="1" applyFill="1" applyAlignment="1">
      <alignment horizontal="center" vertical="center" wrapText="1"/>
    </xf>
    <xf numFmtId="0" fontId="52" fillId="16" borderId="0" xfId="0" applyFont="1" applyFill="1" applyAlignment="1">
      <alignment vertical="center" wrapText="1"/>
    </xf>
    <xf numFmtId="0" fontId="23" fillId="16" borderId="0" xfId="0" applyFont="1" applyFill="1" applyAlignment="1">
      <alignment vertical="center" wrapText="1"/>
    </xf>
    <xf numFmtId="0" fontId="3" fillId="0" borderId="0" xfId="0" applyFont="1" applyAlignment="1">
      <alignment vertical="center" textRotation="90" wrapText="1"/>
    </xf>
    <xf numFmtId="0" fontId="3" fillId="7" borderId="0" xfId="0" applyFont="1" applyFill="1" applyAlignment="1">
      <alignment vertical="center" textRotation="90" wrapText="1"/>
    </xf>
    <xf numFmtId="0" fontId="16" fillId="12" borderId="0" xfId="0" applyFont="1" applyFill="1" applyAlignment="1">
      <alignment vertical="center" textRotation="90" wrapText="1"/>
    </xf>
    <xf numFmtId="0" fontId="16" fillId="18" borderId="0" xfId="0" applyFont="1" applyFill="1" applyAlignment="1">
      <alignment vertical="center" textRotation="90" wrapText="1"/>
    </xf>
    <xf numFmtId="0" fontId="16" fillId="19" borderId="0" xfId="0" applyFont="1" applyFill="1" applyAlignment="1">
      <alignment horizontal="center" vertical="center" textRotation="90"/>
    </xf>
    <xf numFmtId="0" fontId="0" fillId="20" borderId="0" xfId="0" applyFill="1" applyAlignment="1">
      <alignment horizontal="center" vertical="center" textRotation="90"/>
    </xf>
    <xf numFmtId="0" fontId="0" fillId="16" borderId="0" xfId="0" applyFill="1" applyAlignment="1">
      <alignment horizontal="center" vertical="center" textRotation="90"/>
    </xf>
    <xf numFmtId="0" fontId="0" fillId="21" borderId="0" xfId="0" applyFill="1" applyAlignment="1">
      <alignment horizontal="center" vertical="center" textRotation="90"/>
    </xf>
    <xf numFmtId="0" fontId="54" fillId="22" borderId="0" xfId="0" applyFont="1" applyFill="1" applyAlignment="1">
      <alignment horizontal="center" vertical="center" textRotation="90"/>
    </xf>
    <xf numFmtId="0" fontId="18" fillId="23" borderId="0" xfId="0" applyFont="1" applyFill="1" applyAlignment="1">
      <alignment vertical="center" textRotation="90" wrapText="1"/>
    </xf>
    <xf numFmtId="0" fontId="0" fillId="24" borderId="0" xfId="0" applyFill="1" applyAlignment="1">
      <alignment horizontal="center" vertical="center" textRotation="90"/>
    </xf>
    <xf numFmtId="0" fontId="54" fillId="21" borderId="0" xfId="0" applyFont="1" applyFill="1" applyAlignment="1">
      <alignment horizontal="center" vertical="center" textRotation="90"/>
    </xf>
    <xf numFmtId="0" fontId="55" fillId="25" borderId="0" xfId="0" applyFont="1" applyFill="1" applyAlignment="1">
      <alignment horizontal="center" vertical="center" textRotation="90" wrapText="1"/>
    </xf>
    <xf numFmtId="0" fontId="0" fillId="26" borderId="0" xfId="0" applyFill="1" applyAlignment="1">
      <alignment horizontal="center" vertical="center"/>
    </xf>
    <xf numFmtId="0" fontId="0" fillId="27" borderId="0" xfId="0" applyFill="1" applyAlignment="1">
      <alignment vertical="center"/>
    </xf>
    <xf numFmtId="0" fontId="16" fillId="0" borderId="0" xfId="0" applyFont="1" applyAlignment="1">
      <alignment vertical="center"/>
    </xf>
    <xf numFmtId="3" fontId="16" fillId="0" borderId="0" xfId="0" applyNumberFormat="1" applyFont="1" applyAlignment="1">
      <alignment vertical="center" wrapText="1"/>
    </xf>
    <xf numFmtId="0" fontId="0" fillId="0" borderId="0" xfId="0" applyAlignment="1">
      <alignment vertical="center"/>
    </xf>
    <xf numFmtId="0" fontId="54" fillId="15" borderId="0" xfId="0" applyFont="1" applyFill="1" applyAlignment="1">
      <alignment horizontal="center" vertical="center" textRotation="90"/>
    </xf>
    <xf numFmtId="0" fontId="54" fillId="0" borderId="0" xfId="0" applyFont="1"/>
    <xf numFmtId="0" fontId="3" fillId="23" borderId="0" xfId="0" applyFont="1" applyFill="1" applyAlignment="1">
      <alignment vertical="center" wrapText="1"/>
    </xf>
    <xf numFmtId="0" fontId="14" fillId="28" borderId="0" xfId="0" applyFont="1" applyFill="1" applyAlignment="1">
      <alignment vertical="center" wrapText="1"/>
    </xf>
    <xf numFmtId="0" fontId="3" fillId="29" borderId="0" xfId="0" applyFont="1" applyFill="1" applyAlignment="1">
      <alignment vertical="center" wrapText="1"/>
    </xf>
    <xf numFmtId="0" fontId="18" fillId="29" borderId="0" xfId="0" applyFont="1" applyFill="1" applyAlignment="1">
      <alignment vertical="center" wrapText="1"/>
    </xf>
    <xf numFmtId="0" fontId="18" fillId="0" borderId="0" xfId="0" applyFont="1" applyAlignment="1">
      <alignment vertical="center" wrapText="1"/>
    </xf>
    <xf numFmtId="0" fontId="55" fillId="16" borderId="0" xfId="0" applyFont="1" applyFill="1" applyAlignment="1">
      <alignment wrapText="1"/>
    </xf>
    <xf numFmtId="0" fontId="55" fillId="0" borderId="0" xfId="0" applyFont="1" applyAlignment="1">
      <alignment textRotation="90" wrapText="1"/>
    </xf>
    <xf numFmtId="0" fontId="0" fillId="32" borderId="0" xfId="0" applyFill="1"/>
    <xf numFmtId="0" fontId="0" fillId="11" borderId="0" xfId="0" applyFill="1"/>
    <xf numFmtId="0" fontId="0" fillId="30" borderId="0" xfId="0" applyFill="1"/>
    <xf numFmtId="0" fontId="0" fillId="0" borderId="0" xfId="0" applyProtection="1">
      <protection locked="0"/>
    </xf>
    <xf numFmtId="0" fontId="0" fillId="33" borderId="0" xfId="0" applyFill="1"/>
    <xf numFmtId="0" fontId="56" fillId="0" borderId="0" xfId="0" applyFont="1"/>
    <xf numFmtId="0" fontId="0" fillId="34" borderId="0" xfId="0" applyFill="1"/>
    <xf numFmtId="0" fontId="0" fillId="36" borderId="0" xfId="0" applyFill="1"/>
    <xf numFmtId="0" fontId="0" fillId="27" borderId="0" xfId="0" applyFill="1"/>
    <xf numFmtId="0" fontId="0" fillId="37" borderId="0" xfId="0" applyFill="1"/>
    <xf numFmtId="0" fontId="0" fillId="38" borderId="0" xfId="0" applyFill="1"/>
    <xf numFmtId="0" fontId="0" fillId="39" borderId="0" xfId="0" applyFill="1" applyAlignment="1">
      <alignment horizontal="center" vertical="center"/>
    </xf>
    <xf numFmtId="0" fontId="0" fillId="38" borderId="0" xfId="0" applyFill="1" applyAlignment="1">
      <alignment horizontal="center" vertical="center"/>
    </xf>
    <xf numFmtId="0" fontId="0" fillId="41" borderId="0" xfId="0" applyFill="1"/>
    <xf numFmtId="0" fontId="0" fillId="42" borderId="0" xfId="0" applyFill="1"/>
    <xf numFmtId="0" fontId="0" fillId="43" borderId="0" xfId="0" applyFill="1"/>
    <xf numFmtId="0" fontId="0" fillId="0" borderId="0" xfId="0" applyAlignment="1">
      <alignment textRotation="90"/>
    </xf>
    <xf numFmtId="0" fontId="0" fillId="45" borderId="0" xfId="0" applyFill="1" applyAlignment="1">
      <alignment textRotation="90"/>
    </xf>
    <xf numFmtId="0" fontId="0" fillId="16" borderId="0" xfId="0" applyFill="1" applyAlignment="1">
      <alignment textRotation="90"/>
    </xf>
    <xf numFmtId="0" fontId="0" fillId="16" borderId="0" xfId="0" applyFill="1" applyAlignment="1">
      <alignment textRotation="90" wrapText="1"/>
    </xf>
    <xf numFmtId="0" fontId="0" fillId="46" borderId="0" xfId="0" applyFill="1"/>
    <xf numFmtId="0" fontId="55" fillId="45" borderId="0" xfId="0" applyFont="1" applyFill="1" applyAlignment="1">
      <alignment wrapText="1"/>
    </xf>
    <xf numFmtId="0" fontId="55" fillId="15" borderId="0" xfId="0" applyFont="1" applyFill="1" applyAlignment="1">
      <alignment wrapText="1"/>
    </xf>
    <xf numFmtId="0" fontId="0" fillId="15" borderId="0" xfId="0" applyFill="1" applyAlignment="1">
      <alignment wrapText="1"/>
    </xf>
    <xf numFmtId="0" fontId="55" fillId="0" borderId="0" xfId="0" applyFont="1" applyAlignment="1">
      <alignment wrapText="1"/>
    </xf>
    <xf numFmtId="0" fontId="0" fillId="21" borderId="0" xfId="0" applyFill="1"/>
    <xf numFmtId="0" fontId="0" fillId="51" borderId="0" xfId="0" applyFill="1"/>
    <xf numFmtId="0" fontId="0" fillId="20" borderId="0" xfId="0" applyFill="1"/>
    <xf numFmtId="0" fontId="0" fillId="17" borderId="0" xfId="0" applyFill="1"/>
    <xf numFmtId="0" fontId="56" fillId="35" borderId="0" xfId="0" applyFont="1" applyFill="1"/>
    <xf numFmtId="0" fontId="56" fillId="49" borderId="0" xfId="0" applyFont="1" applyFill="1"/>
    <xf numFmtId="0" fontId="0" fillId="50" borderId="0" xfId="0" applyFill="1"/>
    <xf numFmtId="0" fontId="56" fillId="10" borderId="0" xfId="0" applyFont="1" applyFill="1"/>
    <xf numFmtId="0" fontId="56" fillId="53" borderId="0" xfId="0" applyFont="1" applyFill="1"/>
    <xf numFmtId="0" fontId="56" fillId="53" borderId="0" xfId="0" applyFont="1" applyFill="1" applyAlignment="1">
      <alignment horizontal="left"/>
    </xf>
    <xf numFmtId="0" fontId="0" fillId="54" borderId="0" xfId="0" applyFill="1"/>
    <xf numFmtId="0" fontId="0" fillId="55" borderId="0" xfId="0" applyFill="1"/>
    <xf numFmtId="0" fontId="0" fillId="56" borderId="0" xfId="0" applyFill="1"/>
    <xf numFmtId="0" fontId="0" fillId="58" borderId="0" xfId="0" applyFill="1"/>
    <xf numFmtId="0" fontId="55" fillId="59" borderId="0" xfId="0" applyFont="1" applyFill="1" applyAlignment="1">
      <alignment wrapText="1"/>
    </xf>
    <xf numFmtId="0" fontId="0" fillId="44" borderId="0" xfId="0" applyFill="1"/>
    <xf numFmtId="0" fontId="56" fillId="44" borderId="0" xfId="0" applyFont="1" applyFill="1"/>
    <xf numFmtId="0" fontId="56" fillId="61" borderId="0" xfId="0" applyFont="1" applyFill="1"/>
    <xf numFmtId="0" fontId="0" fillId="53" borderId="0" xfId="0" applyFill="1"/>
    <xf numFmtId="0" fontId="0" fillId="60" borderId="0" xfId="0" applyFill="1"/>
    <xf numFmtId="0" fontId="0" fillId="61" borderId="0" xfId="0" applyFill="1"/>
    <xf numFmtId="0" fontId="0" fillId="63" borderId="0" xfId="0" applyFill="1"/>
    <xf numFmtId="0" fontId="0" fillId="31" borderId="0" xfId="0" applyFill="1"/>
    <xf numFmtId="0" fontId="0" fillId="64" borderId="0" xfId="0" applyFill="1"/>
    <xf numFmtId="0" fontId="0" fillId="18" borderId="0" xfId="0" applyFill="1"/>
    <xf numFmtId="0" fontId="54" fillId="15" borderId="0" xfId="0" applyFont="1" applyFill="1" applyAlignment="1">
      <alignment horizontal="center" vertical="center" wrapText="1"/>
    </xf>
    <xf numFmtId="0" fontId="54" fillId="66" borderId="0" xfId="0" applyFont="1" applyFill="1" applyAlignment="1">
      <alignment horizontal="center" vertical="center" wrapText="1"/>
    </xf>
    <xf numFmtId="0" fontId="54" fillId="44" borderId="0" xfId="0" applyFont="1" applyFill="1" applyAlignment="1">
      <alignment textRotation="90" wrapText="1"/>
    </xf>
    <xf numFmtId="0" fontId="56" fillId="62" borderId="0" xfId="0" applyFont="1" applyFill="1" applyAlignment="1">
      <alignment textRotation="90" wrapText="1"/>
    </xf>
    <xf numFmtId="0" fontId="23" fillId="12" borderId="0" xfId="0" applyFont="1" applyFill="1" applyAlignment="1">
      <alignment vertical="center" wrapText="1"/>
    </xf>
    <xf numFmtId="0" fontId="18" fillId="45" borderId="0" xfId="0" applyFont="1" applyFill="1" applyAlignment="1">
      <alignment vertical="center" wrapText="1"/>
    </xf>
    <xf numFmtId="0" fontId="18" fillId="16" borderId="0" xfId="0" applyFont="1" applyFill="1" applyAlignment="1">
      <alignment vertical="center" wrapText="1"/>
    </xf>
    <xf numFmtId="0" fontId="18" fillId="67" borderId="0" xfId="0" applyFont="1" applyFill="1" applyAlignment="1">
      <alignment vertical="center" wrapText="1"/>
    </xf>
    <xf numFmtId="0" fontId="18" fillId="68" borderId="0" xfId="0" applyFont="1" applyFill="1" applyAlignment="1">
      <alignment vertical="center" wrapText="1"/>
    </xf>
    <xf numFmtId="0" fontId="3" fillId="69" borderId="0" xfId="0" applyFont="1" applyFill="1" applyAlignment="1">
      <alignment vertical="center" wrapText="1"/>
    </xf>
    <xf numFmtId="0" fontId="16" fillId="70" borderId="0" xfId="0" applyFont="1" applyFill="1" applyAlignment="1">
      <alignment vertical="center" wrapText="1"/>
    </xf>
    <xf numFmtId="0" fontId="16" fillId="28" borderId="0" xfId="0" applyFont="1" applyFill="1" applyAlignment="1">
      <alignment vertical="center" wrapText="1"/>
    </xf>
    <xf numFmtId="0" fontId="16" fillId="72" borderId="0" xfId="0" applyFont="1" applyFill="1"/>
    <xf numFmtId="0" fontId="16" fillId="74" borderId="0" xfId="0" applyFont="1" applyFill="1" applyAlignment="1">
      <alignment vertical="center" wrapText="1"/>
    </xf>
    <xf numFmtId="0" fontId="16" fillId="12" borderId="0" xfId="0" applyFont="1" applyFill="1"/>
    <xf numFmtId="0" fontId="16" fillId="9" borderId="0" xfId="0" applyFont="1" applyFill="1"/>
    <xf numFmtId="0" fontId="0" fillId="75" borderId="0" xfId="0" applyFill="1"/>
    <xf numFmtId="0" fontId="16" fillId="76" borderId="0" xfId="0" applyFont="1" applyFill="1"/>
    <xf numFmtId="0" fontId="16" fillId="25" borderId="0" xfId="0" applyFont="1" applyFill="1"/>
    <xf numFmtId="0" fontId="16" fillId="35" borderId="0" xfId="0" applyFont="1" applyFill="1"/>
    <xf numFmtId="0" fontId="3" fillId="71" borderId="0" xfId="0" applyFont="1" applyFill="1" applyAlignment="1">
      <alignment vertical="center" wrapText="1"/>
    </xf>
    <xf numFmtId="0" fontId="16" fillId="77" borderId="0" xfId="0" applyFont="1" applyFill="1"/>
    <xf numFmtId="0" fontId="16" fillId="78" borderId="0" xfId="0" applyFont="1" applyFill="1"/>
    <xf numFmtId="0" fontId="16" fillId="78" borderId="0" xfId="0" applyFont="1" applyFill="1" applyAlignment="1">
      <alignment vertical="center" wrapText="1"/>
    </xf>
    <xf numFmtId="0" fontId="0" fillId="66" borderId="0" xfId="0" applyFill="1"/>
    <xf numFmtId="0" fontId="16" fillId="66" borderId="0" xfId="0" applyFont="1" applyFill="1" applyAlignment="1">
      <alignment vertical="center" wrapText="1"/>
    </xf>
    <xf numFmtId="0" fontId="16" fillId="15" borderId="0" xfId="0" applyFont="1" applyFill="1" applyAlignment="1">
      <alignment vertical="center" wrapText="1"/>
    </xf>
    <xf numFmtId="0" fontId="54" fillId="80" borderId="0" xfId="0" applyFont="1" applyFill="1" applyAlignment="1">
      <alignment horizontal="center" vertical="center" wrapText="1"/>
    </xf>
    <xf numFmtId="0" fontId="55" fillId="81" borderId="0" xfId="0" applyFont="1" applyFill="1" applyAlignment="1">
      <alignment wrapText="1"/>
    </xf>
    <xf numFmtId="0" fontId="53" fillId="55" borderId="0" xfId="0" applyFont="1" applyFill="1" applyAlignment="1">
      <alignment horizontal="center" vertical="center" textRotation="90"/>
    </xf>
    <xf numFmtId="0" fontId="16" fillId="55" borderId="0" xfId="0" applyFont="1" applyFill="1" applyAlignment="1">
      <alignment vertical="center" wrapText="1"/>
    </xf>
    <xf numFmtId="0" fontId="16" fillId="44" borderId="0" xfId="0" applyFont="1" applyFill="1" applyAlignment="1">
      <alignment vertical="center" wrapText="1"/>
    </xf>
    <xf numFmtId="0" fontId="16" fillId="61" borderId="0" xfId="0" applyFont="1" applyFill="1" applyAlignment="1">
      <alignment vertical="center" wrapText="1"/>
    </xf>
    <xf numFmtId="3" fontId="3" fillId="0" borderId="0" xfId="0" applyNumberFormat="1" applyFont="1" applyAlignment="1">
      <alignment vertical="center" wrapText="1"/>
    </xf>
    <xf numFmtId="0" fontId="3" fillId="61" borderId="0" xfId="0" applyFont="1" applyFill="1" applyAlignment="1">
      <alignment vertical="center" wrapText="1"/>
    </xf>
    <xf numFmtId="0" fontId="16" fillId="81" borderId="0" xfId="0" applyFont="1" applyFill="1" applyAlignment="1">
      <alignment vertical="center" wrapText="1"/>
    </xf>
    <xf numFmtId="3" fontId="16" fillId="12" borderId="0" xfId="0" applyNumberFormat="1" applyFont="1" applyFill="1" applyAlignment="1">
      <alignment vertical="center" wrapText="1"/>
    </xf>
    <xf numFmtId="0" fontId="3" fillId="81" borderId="0" xfId="0" applyFont="1" applyFill="1" applyAlignment="1">
      <alignment vertical="center" wrapText="1"/>
    </xf>
    <xf numFmtId="0" fontId="3" fillId="63" borderId="0" xfId="0" applyFont="1" applyFill="1" applyAlignment="1">
      <alignment vertical="center" wrapText="1"/>
    </xf>
    <xf numFmtId="3" fontId="0" fillId="52" borderId="0" xfId="0" applyNumberFormat="1" applyFill="1"/>
    <xf numFmtId="0" fontId="3" fillId="41" borderId="0" xfId="0" applyFont="1" applyFill="1" applyAlignment="1">
      <alignment horizontal="center" vertical="center"/>
    </xf>
    <xf numFmtId="0" fontId="3" fillId="17" borderId="0" xfId="0" applyFont="1" applyFill="1" applyAlignment="1">
      <alignment horizontal="center" vertical="center"/>
    </xf>
    <xf numFmtId="0" fontId="3" fillId="54" borderId="0" xfId="0" applyFont="1" applyFill="1" applyAlignment="1">
      <alignment horizontal="center" vertical="center" wrapText="1"/>
    </xf>
    <xf numFmtId="0" fontId="3" fillId="82" borderId="0" xfId="0" applyFont="1" applyFill="1" applyAlignment="1">
      <alignment horizontal="center" vertical="center" wrapText="1"/>
    </xf>
    <xf numFmtId="0" fontId="16" fillId="12" borderId="0" xfId="0" applyFont="1" applyFill="1" applyAlignment="1">
      <alignment horizontal="center" vertical="center" wrapText="1"/>
    </xf>
    <xf numFmtId="0" fontId="56" fillId="51" borderId="0" xfId="0" applyFont="1" applyFill="1" applyAlignment="1">
      <alignment wrapText="1"/>
    </xf>
    <xf numFmtId="0" fontId="56" fillId="83" borderId="0" xfId="0" applyFont="1" applyFill="1" applyAlignment="1">
      <alignment wrapText="1"/>
    </xf>
    <xf numFmtId="0" fontId="23" fillId="83" borderId="0" xfId="0" applyFont="1" applyFill="1" applyAlignment="1">
      <alignment vertical="center" wrapText="1"/>
    </xf>
    <xf numFmtId="0" fontId="3" fillId="83" borderId="0" xfId="0" applyFont="1" applyFill="1" applyAlignment="1">
      <alignment vertical="center" wrapText="1"/>
    </xf>
    <xf numFmtId="0" fontId="16" fillId="16" borderId="0" xfId="0" applyFont="1" applyFill="1" applyAlignment="1">
      <alignment vertical="center" wrapText="1"/>
    </xf>
    <xf numFmtId="0" fontId="3" fillId="84" borderId="0" xfId="0" applyFont="1" applyFill="1" applyAlignment="1">
      <alignment vertical="center" wrapText="1"/>
    </xf>
    <xf numFmtId="0" fontId="56" fillId="15" borderId="0" xfId="0" applyFont="1" applyFill="1" applyAlignment="1">
      <alignment vertical="center" wrapText="1"/>
    </xf>
    <xf numFmtId="0" fontId="23" fillId="15" borderId="0" xfId="0" applyFont="1" applyFill="1" applyAlignment="1">
      <alignment vertical="center" wrapText="1"/>
    </xf>
    <xf numFmtId="0" fontId="3" fillId="27" borderId="0" xfId="0" applyFont="1" applyFill="1" applyAlignment="1">
      <alignment vertical="center" wrapText="1"/>
    </xf>
    <xf numFmtId="0" fontId="3" fillId="39" borderId="0" xfId="0" applyFont="1" applyFill="1" applyAlignment="1">
      <alignment horizontal="center" vertical="center" wrapText="1"/>
    </xf>
    <xf numFmtId="0" fontId="23" fillId="54" borderId="0" xfId="0" applyFont="1" applyFill="1" applyAlignment="1">
      <alignment vertical="center" wrapText="1"/>
    </xf>
    <xf numFmtId="0" fontId="3" fillId="38" borderId="0" xfId="0" applyFont="1" applyFill="1" applyAlignment="1">
      <alignment vertical="center" wrapText="1"/>
    </xf>
    <xf numFmtId="0" fontId="3" fillId="63" borderId="0" xfId="0" applyFont="1" applyFill="1" applyAlignment="1">
      <alignment horizontal="center" vertical="center" wrapText="1"/>
    </xf>
    <xf numFmtId="0" fontId="23" fillId="63" borderId="0" xfId="0" applyFont="1" applyFill="1" applyAlignment="1">
      <alignment vertical="center" wrapText="1"/>
    </xf>
    <xf numFmtId="0" fontId="3" fillId="52" borderId="0" xfId="0" applyFont="1" applyFill="1" applyAlignment="1">
      <alignment vertical="center" wrapText="1"/>
    </xf>
    <xf numFmtId="0" fontId="3" fillId="87" borderId="0" xfId="0" applyFont="1" applyFill="1" applyAlignment="1">
      <alignment horizontal="center" vertical="center" wrapText="1"/>
    </xf>
    <xf numFmtId="0" fontId="23" fillId="87" borderId="0" xfId="0" applyFont="1" applyFill="1" applyAlignment="1">
      <alignment vertical="center" wrapText="1"/>
    </xf>
    <xf numFmtId="0" fontId="3" fillId="65" borderId="0" xfId="0" applyFont="1" applyFill="1" applyAlignment="1">
      <alignment vertical="center" wrapText="1"/>
    </xf>
    <xf numFmtId="0" fontId="3" fillId="36" borderId="0" xfId="0" applyFont="1" applyFill="1" applyAlignment="1">
      <alignment horizontal="center" vertical="center" wrapText="1"/>
    </xf>
    <xf numFmtId="0" fontId="23" fillId="36" borderId="0" xfId="0" applyFont="1" applyFill="1" applyAlignment="1">
      <alignment vertical="center" wrapText="1"/>
    </xf>
    <xf numFmtId="0" fontId="18" fillId="76" borderId="0" xfId="0" applyFont="1" applyFill="1" applyAlignment="1">
      <alignment vertical="center" textRotation="90"/>
    </xf>
    <xf numFmtId="0" fontId="3" fillId="76" borderId="0" xfId="0" applyFont="1" applyFill="1" applyAlignment="1">
      <alignment vertical="center" wrapText="1"/>
    </xf>
    <xf numFmtId="0" fontId="3" fillId="45" borderId="0" xfId="0" applyFont="1" applyFill="1" applyAlignment="1">
      <alignment horizontal="center" vertical="center" wrapText="1"/>
    </xf>
    <xf numFmtId="0" fontId="56" fillId="53" borderId="0" xfId="0" applyFont="1" applyFill="1" applyAlignment="1">
      <alignment vertical="center" wrapText="1"/>
    </xf>
    <xf numFmtId="0" fontId="3" fillId="53" borderId="0" xfId="0" applyFont="1" applyFill="1" applyAlignment="1">
      <alignment vertical="center" wrapText="1"/>
    </xf>
    <xf numFmtId="0" fontId="3" fillId="45" borderId="0" xfId="0" applyFont="1" applyFill="1" applyAlignment="1">
      <alignment vertical="center" wrapText="1"/>
    </xf>
    <xf numFmtId="0" fontId="55" fillId="27" borderId="0" xfId="0" applyFont="1" applyFill="1" applyAlignment="1">
      <alignment wrapText="1"/>
    </xf>
    <xf numFmtId="0" fontId="55" fillId="88" borderId="0" xfId="0" applyFont="1" applyFill="1" applyAlignment="1">
      <alignment wrapText="1"/>
    </xf>
    <xf numFmtId="0" fontId="23" fillId="44" borderId="0" xfId="0" applyFont="1" applyFill="1" applyAlignment="1">
      <alignment vertical="center" wrapText="1"/>
    </xf>
    <xf numFmtId="0" fontId="56" fillId="89" borderId="0" xfId="0" applyFont="1" applyFill="1" applyAlignment="1">
      <alignment vertical="center" wrapText="1"/>
    </xf>
    <xf numFmtId="0" fontId="3" fillId="89" borderId="0" xfId="0" applyFont="1" applyFill="1" applyAlignment="1">
      <alignment vertical="center" wrapText="1"/>
    </xf>
    <xf numFmtId="0" fontId="3" fillId="79" borderId="0" xfId="0" applyFont="1" applyFill="1" applyAlignment="1">
      <alignment horizontal="center" vertical="center" wrapText="1"/>
    </xf>
    <xf numFmtId="0" fontId="3" fillId="79" borderId="0" xfId="0" applyFont="1" applyFill="1" applyAlignment="1">
      <alignment vertical="center" wrapText="1"/>
    </xf>
    <xf numFmtId="0" fontId="18" fillId="7" borderId="0" xfId="0" applyFont="1" applyFill="1" applyAlignment="1">
      <alignment vertical="center" wrapText="1"/>
    </xf>
    <xf numFmtId="0" fontId="3" fillId="86" borderId="0" xfId="0" applyFont="1" applyFill="1" applyAlignment="1">
      <alignment vertical="center" wrapText="1"/>
    </xf>
    <xf numFmtId="49" fontId="3" fillId="86" borderId="0" xfId="0" applyNumberFormat="1" applyFont="1" applyFill="1" applyAlignment="1">
      <alignment horizontal="right" vertical="center" wrapText="1"/>
    </xf>
    <xf numFmtId="0" fontId="3" fillId="85" borderId="0" xfId="0" applyFont="1" applyFill="1" applyAlignment="1">
      <alignment vertical="center" wrapText="1"/>
    </xf>
    <xf numFmtId="0" fontId="18" fillId="86" borderId="0" xfId="0" applyFont="1" applyFill="1" applyAlignment="1">
      <alignment vertical="center" wrapText="1"/>
    </xf>
    <xf numFmtId="0" fontId="18" fillId="63" borderId="0" xfId="0" applyFont="1" applyFill="1" applyAlignment="1">
      <alignment vertical="center" wrapText="1"/>
    </xf>
    <xf numFmtId="49" fontId="3" fillId="63" borderId="0" xfId="0" applyNumberFormat="1" applyFont="1" applyFill="1" applyAlignment="1">
      <alignment horizontal="right" vertical="center" wrapText="1"/>
    </xf>
    <xf numFmtId="0" fontId="3" fillId="25" borderId="0" xfId="0" applyFont="1" applyFill="1" applyAlignment="1">
      <alignment vertical="center" wrapText="1"/>
    </xf>
    <xf numFmtId="0" fontId="3" fillId="49" borderId="0" xfId="0" applyFont="1" applyFill="1" applyAlignment="1">
      <alignment vertical="center" wrapText="1"/>
    </xf>
    <xf numFmtId="0" fontId="18" fillId="49" borderId="0" xfId="0" applyFont="1" applyFill="1" applyAlignment="1">
      <alignment vertical="center" wrapText="1"/>
    </xf>
    <xf numFmtId="0" fontId="3" fillId="21" borderId="0" xfId="0" applyFont="1" applyFill="1" applyAlignment="1">
      <alignment vertical="center" wrapText="1"/>
    </xf>
    <xf numFmtId="0" fontId="16" fillId="89" borderId="0" xfId="0" applyFont="1" applyFill="1" applyAlignment="1">
      <alignment vertical="center" wrapText="1"/>
    </xf>
    <xf numFmtId="0" fontId="16" fillId="90" borderId="0" xfId="0" applyFont="1" applyFill="1" applyAlignment="1">
      <alignment vertical="center" wrapText="1"/>
    </xf>
    <xf numFmtId="0" fontId="18" fillId="79" borderId="0" xfId="0" applyFont="1" applyFill="1" applyAlignment="1">
      <alignment vertical="center" wrapText="1"/>
    </xf>
    <xf numFmtId="0" fontId="16" fillId="79" borderId="0" xfId="0" applyFont="1" applyFill="1" applyAlignment="1">
      <alignment vertical="center" wrapText="1"/>
    </xf>
    <xf numFmtId="0" fontId="0" fillId="22" borderId="0" xfId="0" applyFill="1"/>
    <xf numFmtId="0" fontId="0" fillId="35" borderId="0" xfId="0" applyFill="1"/>
    <xf numFmtId="0" fontId="0" fillId="90" borderId="0" xfId="0" applyFill="1"/>
    <xf numFmtId="0" fontId="3" fillId="49" borderId="0" xfId="0" applyFont="1" applyFill="1" applyAlignment="1">
      <alignment horizontal="center" vertical="center"/>
    </xf>
    <xf numFmtId="0" fontId="3" fillId="48" borderId="0" xfId="0" applyFont="1" applyFill="1" applyAlignment="1">
      <alignment vertical="center" wrapText="1"/>
    </xf>
    <xf numFmtId="0" fontId="3" fillId="16" borderId="0" xfId="0" applyFont="1" applyFill="1" applyAlignment="1">
      <alignment vertical="center" wrapText="1"/>
    </xf>
    <xf numFmtId="0" fontId="0" fillId="16" borderId="0" xfId="0" applyFill="1"/>
    <xf numFmtId="0" fontId="0" fillId="91" borderId="0" xfId="0" applyFill="1"/>
    <xf numFmtId="0" fontId="0" fillId="92" borderId="0" xfId="0" applyFill="1"/>
    <xf numFmtId="0" fontId="0" fillId="93" borderId="0" xfId="0" applyFill="1"/>
    <xf numFmtId="0" fontId="3" fillId="93" borderId="0" xfId="0" applyFont="1" applyFill="1" applyAlignment="1">
      <alignment vertical="center" wrapText="1"/>
    </xf>
    <xf numFmtId="0" fontId="3" fillId="94" borderId="0" xfId="0" applyFont="1" applyFill="1" applyAlignment="1">
      <alignment vertical="center" wrapText="1"/>
    </xf>
    <xf numFmtId="0" fontId="16" fillId="57" borderId="0" xfId="0" applyFont="1" applyFill="1" applyAlignment="1">
      <alignment vertical="center" wrapText="1"/>
    </xf>
    <xf numFmtId="0" fontId="0" fillId="10" borderId="0" xfId="0" applyFill="1"/>
    <xf numFmtId="0" fontId="0" fillId="76" borderId="0" xfId="0" applyFill="1"/>
    <xf numFmtId="0" fontId="3" fillId="95" borderId="0" xfId="0" applyFont="1" applyFill="1" applyAlignment="1">
      <alignment horizontal="center" vertical="center"/>
    </xf>
    <xf numFmtId="0" fontId="3" fillId="15" borderId="0" xfId="0" applyFont="1" applyFill="1" applyAlignment="1">
      <alignment vertical="center" wrapText="1"/>
    </xf>
    <xf numFmtId="0" fontId="53" fillId="15" borderId="0" xfId="0" applyFont="1" applyFill="1" applyAlignment="1">
      <alignment vertical="center" wrapText="1"/>
    </xf>
    <xf numFmtId="0" fontId="3" fillId="33" borderId="0" xfId="0" applyFont="1" applyFill="1" applyAlignment="1">
      <alignment horizontal="center" vertical="center"/>
    </xf>
    <xf numFmtId="0" fontId="3" fillId="80" borderId="0" xfId="0" applyFont="1" applyFill="1" applyAlignment="1">
      <alignment vertical="center" wrapText="1"/>
    </xf>
    <xf numFmtId="0" fontId="18" fillId="88" borderId="0" xfId="0" applyFont="1" applyFill="1" applyAlignment="1">
      <alignment vertical="center" wrapText="1"/>
    </xf>
    <xf numFmtId="0" fontId="3" fillId="88" borderId="0" xfId="0" applyFont="1" applyFill="1" applyAlignment="1">
      <alignment vertical="center" wrapText="1"/>
    </xf>
    <xf numFmtId="0" fontId="4" fillId="0" borderId="0" xfId="0" applyFont="1" applyAlignment="1">
      <alignment horizontal="center" wrapText="1"/>
    </xf>
    <xf numFmtId="0" fontId="3" fillId="96" borderId="0" xfId="0" applyFont="1" applyFill="1" applyAlignment="1">
      <alignment vertical="center" wrapText="1"/>
    </xf>
    <xf numFmtId="0" fontId="3" fillId="40" borderId="0" xfId="0" applyFont="1" applyFill="1" applyAlignment="1">
      <alignment vertical="center" wrapText="1"/>
    </xf>
    <xf numFmtId="0" fontId="56" fillId="33" borderId="0" xfId="0" applyFont="1" applyFill="1" applyAlignment="1">
      <alignment wrapText="1"/>
    </xf>
    <xf numFmtId="0" fontId="18" fillId="98" borderId="0" xfId="0" applyFont="1" applyFill="1" applyAlignment="1">
      <alignment vertical="center" wrapText="1"/>
    </xf>
    <xf numFmtId="0" fontId="3" fillId="98" borderId="0" xfId="0" applyFont="1" applyFill="1" applyAlignment="1">
      <alignment horizontal="center" vertical="center" wrapText="1"/>
    </xf>
    <xf numFmtId="49" fontId="3" fillId="98" borderId="0" xfId="0" applyNumberFormat="1" applyFont="1" applyFill="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Alignment="1">
      <alignment vertical="center" wrapText="1"/>
    </xf>
    <xf numFmtId="0" fontId="18" fillId="97" borderId="0" xfId="0" applyFont="1" applyFill="1" applyAlignment="1">
      <alignment vertical="center" wrapText="1"/>
    </xf>
    <xf numFmtId="0" fontId="0" fillId="0" borderId="0" xfId="0" applyAlignment="1">
      <alignment horizontal="center"/>
    </xf>
    <xf numFmtId="0" fontId="54" fillId="15" borderId="0" xfId="0" applyFont="1" applyFill="1" applyAlignment="1">
      <alignment vertical="center" wrapText="1"/>
    </xf>
    <xf numFmtId="49" fontId="3" fillId="0" borderId="0" xfId="0" applyNumberFormat="1" applyFont="1" applyAlignment="1">
      <alignment horizontal="right" vertical="center" wrapText="1"/>
    </xf>
    <xf numFmtId="0" fontId="58" fillId="0" borderId="0" xfId="0" applyFont="1"/>
    <xf numFmtId="0" fontId="3" fillId="67" borderId="0" xfId="0" applyFont="1" applyFill="1" applyAlignment="1">
      <alignment vertical="center" wrapText="1"/>
    </xf>
    <xf numFmtId="0" fontId="54" fillId="18" borderId="0" xfId="0" applyFont="1" applyFill="1" applyAlignment="1">
      <alignment wrapText="1"/>
    </xf>
    <xf numFmtId="0" fontId="0" fillId="0" borderId="0" xfId="0" applyAlignment="1">
      <alignment horizontal="center" vertical="center"/>
    </xf>
    <xf numFmtId="0" fontId="54" fillId="0" borderId="0" xfId="0" applyFont="1" applyAlignment="1">
      <alignment wrapText="1"/>
    </xf>
    <xf numFmtId="0" fontId="0" fillId="88" borderId="0" xfId="0" applyFill="1" applyAlignment="1">
      <alignment horizontal="center" vertical="center"/>
    </xf>
    <xf numFmtId="0" fontId="0" fillId="85" borderId="0" xfId="0" applyFill="1" applyAlignment="1">
      <alignment horizontal="center" vertical="center"/>
    </xf>
    <xf numFmtId="0" fontId="0" fillId="99" borderId="0" xfId="0" applyFill="1"/>
    <xf numFmtId="0" fontId="0" fillId="100" borderId="0" xfId="0" applyFill="1" applyAlignment="1">
      <alignment horizontal="right"/>
    </xf>
    <xf numFmtId="0" fontId="0" fillId="27" borderId="0" xfId="0" applyFill="1" applyAlignment="1">
      <alignment horizontal="center"/>
    </xf>
    <xf numFmtId="0" fontId="0" fillId="99" borderId="0" xfId="0" applyFill="1" applyAlignment="1">
      <alignment horizontal="center" vertical="center"/>
    </xf>
    <xf numFmtId="0" fontId="0" fillId="16" borderId="0" xfId="0" applyFill="1" applyAlignment="1">
      <alignment horizontal="center" vertical="center"/>
    </xf>
    <xf numFmtId="0" fontId="0" fillId="37" borderId="17" xfId="0" applyFill="1" applyBorder="1" applyAlignment="1">
      <alignment horizontal="center" textRotation="90"/>
    </xf>
    <xf numFmtId="0" fontId="0" fillId="27" borderId="17" xfId="0" applyFill="1" applyBorder="1" applyAlignment="1">
      <alignment horizontal="center" textRotation="90"/>
    </xf>
    <xf numFmtId="49" fontId="42" fillId="0" borderId="0" xfId="0" applyNumberFormat="1" applyFont="1" applyAlignment="1">
      <alignment horizontal="center"/>
    </xf>
    <xf numFmtId="0" fontId="0" fillId="0" borderId="89" xfId="0" applyBorder="1"/>
    <xf numFmtId="0" fontId="0" fillId="0" borderId="89" xfId="0" applyBorder="1" applyAlignment="1">
      <alignment horizontal="center"/>
    </xf>
    <xf numFmtId="0" fontId="0" fillId="37" borderId="17" xfId="0" applyFill="1" applyBorder="1" applyAlignment="1">
      <alignment horizontal="center"/>
    </xf>
    <xf numFmtId="0" fontId="0" fillId="0" borderId="89" xfId="0" applyBorder="1" applyAlignment="1">
      <alignment horizontal="left"/>
    </xf>
    <xf numFmtId="0" fontId="0" fillId="0" borderId="17" xfId="0" applyBorder="1" applyAlignment="1">
      <alignment horizontal="center"/>
    </xf>
    <xf numFmtId="0" fontId="59" fillId="101" borderId="17" xfId="0" applyFont="1" applyFill="1" applyBorder="1" applyAlignment="1">
      <alignment horizontal="center" wrapText="1"/>
    </xf>
    <xf numFmtId="0" fontId="0" fillId="0" borderId="17" xfId="0" applyBorder="1" applyAlignment="1">
      <alignment horizontal="left" wrapText="1"/>
    </xf>
    <xf numFmtId="0" fontId="0" fillId="101" borderId="17" xfId="0" applyFill="1" applyBorder="1"/>
    <xf numFmtId="0" fontId="0" fillId="101" borderId="17" xfId="0" applyFill="1" applyBorder="1" applyAlignment="1">
      <alignment horizontal="left" wrapText="1"/>
    </xf>
    <xf numFmtId="0" fontId="0" fillId="0" borderId="17" xfId="0" quotePrefix="1" applyBorder="1" applyAlignment="1">
      <alignment horizontal="center"/>
    </xf>
    <xf numFmtId="0" fontId="0" fillId="101" borderId="0" xfId="0" applyFill="1"/>
    <xf numFmtId="0" fontId="0" fillId="101" borderId="17" xfId="0" applyFill="1" applyBorder="1" applyAlignment="1">
      <alignment horizontal="center"/>
    </xf>
    <xf numFmtId="0" fontId="21" fillId="0" borderId="0" xfId="0" applyFont="1" applyAlignment="1">
      <alignment horizontal="center"/>
    </xf>
    <xf numFmtId="0" fontId="21" fillId="0" borderId="17" xfId="0" applyFont="1" applyBorder="1" applyAlignment="1">
      <alignment horizontal="center"/>
    </xf>
    <xf numFmtId="0" fontId="21" fillId="0" borderId="17" xfId="0" applyFont="1" applyBorder="1" applyAlignment="1">
      <alignment horizontal="left" wrapText="1"/>
    </xf>
    <xf numFmtId="0" fontId="0" fillId="0" borderId="70" xfId="0" applyBorder="1" applyAlignment="1">
      <alignment horizontal="left"/>
    </xf>
    <xf numFmtId="0" fontId="0" fillId="0" borderId="70" xfId="0" applyBorder="1" applyAlignment="1">
      <alignment horizontal="center"/>
    </xf>
    <xf numFmtId="0" fontId="21" fillId="0" borderId="17" xfId="0" quotePrefix="1" applyFont="1" applyBorder="1" applyAlignment="1">
      <alignment horizontal="center"/>
    </xf>
    <xf numFmtId="0" fontId="21" fillId="101" borderId="17" xfId="0" applyFont="1" applyFill="1" applyBorder="1" applyAlignment="1">
      <alignment horizontal="left" wrapText="1"/>
    </xf>
    <xf numFmtId="0" fontId="0" fillId="101" borderId="17" xfId="0" applyFill="1" applyBorder="1" applyAlignment="1">
      <alignment wrapText="1"/>
    </xf>
    <xf numFmtId="0" fontId="0" fillId="102" borderId="17" xfId="0" applyFill="1" applyBorder="1" applyAlignment="1">
      <alignment horizontal="left" wrapText="1"/>
    </xf>
    <xf numFmtId="0" fontId="60" fillId="0" borderId="0" xfId="0" applyFont="1" applyAlignment="1">
      <alignment horizontal="center"/>
    </xf>
    <xf numFmtId="0" fontId="60" fillId="0" borderId="17" xfId="0" applyFont="1" applyBorder="1" applyAlignment="1">
      <alignment horizontal="center"/>
    </xf>
    <xf numFmtId="0" fontId="60" fillId="0" borderId="17" xfId="0" applyFont="1" applyBorder="1" applyAlignment="1">
      <alignment horizontal="left" wrapText="1"/>
    </xf>
    <xf numFmtId="0" fontId="0" fillId="0" borderId="70" xfId="0" applyBorder="1"/>
    <xf numFmtId="0" fontId="61" fillId="80" borderId="0" xfId="0" applyFont="1" applyFill="1" applyAlignment="1">
      <alignment vertical="center" wrapText="1"/>
    </xf>
    <xf numFmtId="0" fontId="0" fillId="80" borderId="0" xfId="0" applyFill="1" applyAlignment="1">
      <alignment horizontal="center" vertical="center"/>
    </xf>
    <xf numFmtId="0" fontId="35" fillId="0" borderId="17" xfId="0" applyFont="1" applyBorder="1" applyAlignment="1" applyProtection="1">
      <alignment horizontal="center" vertical="center" wrapText="1"/>
      <protection locked="0"/>
    </xf>
    <xf numFmtId="0" fontId="41" fillId="0" borderId="0" xfId="0" applyFont="1" applyAlignment="1">
      <alignment horizontal="center" vertical="top" wrapText="1"/>
    </xf>
    <xf numFmtId="0" fontId="0" fillId="49" borderId="0" xfId="0" applyFill="1" applyAlignment="1">
      <alignment horizontal="center" vertical="center"/>
    </xf>
    <xf numFmtId="0" fontId="21" fillId="49" borderId="0" xfId="0" applyFont="1" applyFill="1"/>
    <xf numFmtId="0" fontId="3" fillId="75" borderId="0" xfId="0" applyFont="1" applyFill="1" applyAlignment="1">
      <alignment vertical="center" wrapText="1"/>
    </xf>
    <xf numFmtId="0" fontId="3" fillId="44" borderId="0" xfId="0" applyFont="1" applyFill="1" applyAlignment="1">
      <alignment vertical="center" wrapText="1"/>
    </xf>
    <xf numFmtId="0" fontId="18" fillId="12" borderId="0" xfId="0" applyFont="1" applyFill="1" applyAlignment="1">
      <alignment vertical="center" wrapText="1"/>
    </xf>
    <xf numFmtId="0" fontId="35" fillId="28" borderId="0" xfId="0" applyFont="1" applyFill="1" applyAlignment="1">
      <alignment vertical="center" wrapText="1"/>
    </xf>
    <xf numFmtId="0" fontId="3" fillId="46" borderId="0" xfId="0" applyFont="1" applyFill="1" applyAlignment="1">
      <alignment vertical="center" wrapText="1"/>
    </xf>
    <xf numFmtId="3" fontId="16" fillId="0" borderId="0" xfId="0" applyNumberFormat="1" applyFont="1" applyAlignment="1">
      <alignment horizontal="left" vertical="center" wrapText="1"/>
    </xf>
    <xf numFmtId="3" fontId="35" fillId="0" borderId="17" xfId="0" applyNumberFormat="1" applyFont="1" applyBorder="1" applyAlignment="1" applyProtection="1">
      <alignment horizontal="center" vertical="center" wrapText="1"/>
      <protection locked="0"/>
    </xf>
    <xf numFmtId="0" fontId="6" fillId="0" borderId="0" xfId="1" applyFont="1" applyFill="1" applyAlignment="1">
      <alignment horizontal="justify" vertical="center" wrapText="1"/>
    </xf>
    <xf numFmtId="0" fontId="4" fillId="0" borderId="0" xfId="0" applyFont="1" applyAlignment="1">
      <alignment horizontal="center" wrapText="1"/>
    </xf>
    <xf numFmtId="0" fontId="13"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1" applyFont="1" applyFill="1" applyAlignment="1">
      <alignment horizontal="righ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4" fillId="0" borderId="0" xfId="0" applyFont="1" applyAlignment="1">
      <alignment horizontal="justify" vertical="center" wrapText="1"/>
    </xf>
    <xf numFmtId="0" fontId="10" fillId="2" borderId="8" xfId="0" applyFont="1" applyFill="1" applyBorder="1" applyAlignment="1">
      <alignment horizontal="justify" vertical="top" wrapText="1"/>
    </xf>
    <xf numFmtId="0" fontId="10" fillId="2" borderId="8" xfId="0" applyFont="1" applyFill="1" applyBorder="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20" fillId="0" borderId="26" xfId="0" applyFont="1" applyBorder="1" applyAlignment="1">
      <alignment horizontal="center" vertical="center" wrapText="1"/>
    </xf>
    <xf numFmtId="0" fontId="14" fillId="0" borderId="30" xfId="0" applyFont="1" applyBorder="1" applyAlignment="1" applyProtection="1">
      <alignment horizontal="justify" vertical="center" wrapText="1"/>
      <protection locked="0"/>
    </xf>
    <xf numFmtId="0" fontId="22" fillId="0" borderId="0" xfId="0" applyFont="1" applyAlignment="1">
      <alignment horizontal="center" vertical="center" wrapText="1"/>
    </xf>
    <xf numFmtId="0" fontId="20" fillId="0" borderId="0" xfId="0" applyFont="1" applyAlignment="1">
      <alignment horizontal="justify" vertical="center" wrapText="1"/>
    </xf>
    <xf numFmtId="0" fontId="20" fillId="0" borderId="35" xfId="0" applyFont="1" applyBorder="1" applyAlignment="1">
      <alignment horizontal="justify" vertical="center" wrapText="1"/>
    </xf>
    <xf numFmtId="0" fontId="20" fillId="0" borderId="0" xfId="0" quotePrefix="1" applyFont="1" applyAlignment="1">
      <alignment horizontal="justify" vertical="center" wrapText="1"/>
    </xf>
    <xf numFmtId="0" fontId="20" fillId="0" borderId="35" xfId="0" quotePrefix="1" applyFont="1" applyBorder="1" applyAlignment="1">
      <alignment horizontal="justify" vertical="center" wrapText="1"/>
    </xf>
    <xf numFmtId="0" fontId="20" fillId="0" borderId="18" xfId="0" applyFont="1" applyBorder="1" applyAlignment="1">
      <alignment horizontal="justify" vertical="center" wrapText="1"/>
    </xf>
    <xf numFmtId="0" fontId="20" fillId="0" borderId="37" xfId="0" applyFont="1" applyBorder="1" applyAlignment="1">
      <alignment horizontal="justify" vertical="center" wrapText="1"/>
    </xf>
    <xf numFmtId="0" fontId="12" fillId="3" borderId="38"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25" fillId="0" borderId="0" xfId="0" applyFont="1" applyAlignment="1">
      <alignment horizontal="justify" vertical="center" wrapText="1"/>
    </xf>
    <xf numFmtId="0" fontId="25" fillId="0" borderId="35" xfId="0" applyFont="1" applyBorder="1" applyAlignment="1">
      <alignment horizontal="justify" vertical="center" wrapText="1"/>
    </xf>
    <xf numFmtId="0" fontId="25" fillId="0" borderId="32" xfId="0" applyFont="1" applyBorder="1" applyAlignment="1">
      <alignment vertical="center" wrapText="1"/>
    </xf>
    <xf numFmtId="0" fontId="25" fillId="0" borderId="24" xfId="0" applyFont="1" applyBorder="1" applyAlignment="1">
      <alignment vertical="center" wrapText="1"/>
    </xf>
    <xf numFmtId="0" fontId="25" fillId="0" borderId="33" xfId="0" applyFont="1" applyBorder="1" applyAlignment="1">
      <alignment vertical="center" wrapText="1"/>
    </xf>
    <xf numFmtId="0" fontId="14" fillId="0" borderId="42" xfId="0" applyFont="1" applyBorder="1" applyAlignment="1" applyProtection="1">
      <alignment horizontal="center" vertical="center" wrapText="1"/>
      <protection locked="0"/>
    </xf>
    <xf numFmtId="0" fontId="15" fillId="4" borderId="42" xfId="0" applyFont="1" applyFill="1" applyBorder="1" applyAlignment="1">
      <alignment horizontal="center" vertical="center" wrapText="1"/>
    </xf>
    <xf numFmtId="0" fontId="2" fillId="4" borderId="42" xfId="1" applyNumberFormat="1" applyFill="1" applyBorder="1" applyAlignment="1" applyProtection="1">
      <alignment horizontal="center" vertical="center" wrapText="1"/>
    </xf>
    <xf numFmtId="0" fontId="27" fillId="4" borderId="42" xfId="1" applyNumberFormat="1" applyFont="1" applyFill="1" applyBorder="1" applyAlignment="1" applyProtection="1">
      <alignment horizontal="center" vertical="center" wrapText="1"/>
    </xf>
    <xf numFmtId="0" fontId="14" fillId="4" borderId="4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4" fillId="0" borderId="53"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57" xfId="0" applyFont="1" applyBorder="1" applyAlignment="1" applyProtection="1">
      <alignment horizontal="center" vertical="center" wrapText="1"/>
      <protection locked="0"/>
    </xf>
    <xf numFmtId="0" fontId="51" fillId="0" borderId="0" xfId="0" applyFont="1" applyAlignment="1">
      <alignment horizontal="left" vertical="center" wrapText="1"/>
    </xf>
    <xf numFmtId="0" fontId="0" fillId="20" borderId="0" xfId="0" applyFill="1" applyAlignment="1">
      <alignment horizontal="center"/>
    </xf>
    <xf numFmtId="0" fontId="53" fillId="55" borderId="0" xfId="0" applyFont="1" applyFill="1" applyAlignment="1">
      <alignment horizontal="center" vertical="center" textRotation="90"/>
    </xf>
    <xf numFmtId="0" fontId="50" fillId="0" borderId="0" xfId="0" applyFont="1" applyAlignment="1">
      <alignment horizontal="left" vertical="center"/>
    </xf>
    <xf numFmtId="0" fontId="14" fillId="0" borderId="14"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14"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3" fontId="14" fillId="0" borderId="15" xfId="0" applyNumberFormat="1" applyFont="1" applyBorder="1" applyAlignment="1" applyProtection="1">
      <alignment horizontal="center" vertical="center" wrapText="1"/>
      <protection locked="0"/>
    </xf>
    <xf numFmtId="3" fontId="14" fillId="0" borderId="16" xfId="0" applyNumberFormat="1" applyFont="1" applyBorder="1" applyAlignment="1" applyProtection="1">
      <alignment horizontal="center" vertical="center" wrapText="1"/>
      <protection locked="0"/>
    </xf>
    <xf numFmtId="3" fontId="14" fillId="0" borderId="17"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justify" vertical="center" wrapText="1"/>
      <protection locked="0"/>
    </xf>
    <xf numFmtId="0" fontId="13" fillId="0" borderId="0" xfId="0" applyFont="1" applyAlignment="1">
      <alignment horizontal="justify" vertical="top" wrapText="1"/>
    </xf>
    <xf numFmtId="0" fontId="50" fillId="0" borderId="0" xfId="0" applyFont="1" applyAlignment="1">
      <alignment horizontal="left" vertical="center" wrapText="1"/>
    </xf>
    <xf numFmtId="0" fontId="51" fillId="0" borderId="0" xfId="0" applyFont="1" applyAlignment="1">
      <alignment horizontal="left" vertical="center"/>
    </xf>
    <xf numFmtId="0" fontId="17" fillId="0" borderId="0" xfId="0" applyFont="1" applyAlignment="1">
      <alignment horizontal="justify" vertical="top" wrapText="1"/>
    </xf>
    <xf numFmtId="0" fontId="17" fillId="0" borderId="58" xfId="0" applyFont="1" applyBorder="1" applyAlignment="1">
      <alignment horizontal="center" vertical="center" textRotation="90" wrapText="1"/>
    </xf>
    <xf numFmtId="0" fontId="17" fillId="0" borderId="59" xfId="0" applyFont="1" applyBorder="1" applyAlignment="1">
      <alignment horizontal="center" vertical="center" textRotation="90" wrapText="1"/>
    </xf>
    <xf numFmtId="0" fontId="17" fillId="0" borderId="36" xfId="0" applyFont="1" applyBorder="1" applyAlignment="1">
      <alignment horizontal="center" vertical="center" textRotation="90" wrapText="1"/>
    </xf>
    <xf numFmtId="0" fontId="17" fillId="0" borderId="37" xfId="0" applyFont="1" applyBorder="1" applyAlignment="1">
      <alignment horizontal="center" vertical="center" textRotation="90" wrapText="1"/>
    </xf>
    <xf numFmtId="0" fontId="25" fillId="0" borderId="58"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59" xfId="0" applyFont="1" applyBorder="1" applyAlignment="1">
      <alignment horizontal="justify" vertical="center" wrapText="1"/>
    </xf>
    <xf numFmtId="0" fontId="19" fillId="0" borderId="0" xfId="0" applyFont="1" applyAlignment="1">
      <alignment horizontal="justify" vertical="center" wrapText="1"/>
    </xf>
    <xf numFmtId="0" fontId="19" fillId="0" borderId="60" xfId="0" applyFont="1" applyBorder="1" applyAlignment="1">
      <alignment horizontal="justify" vertical="center" wrapText="1"/>
    </xf>
    <xf numFmtId="0" fontId="19" fillId="0" borderId="0" xfId="0" applyFont="1" applyAlignment="1">
      <alignment horizontal="justify" vertical="center"/>
    </xf>
    <xf numFmtId="0" fontId="19" fillId="0" borderId="60" xfId="0" applyFont="1" applyBorder="1" applyAlignment="1">
      <alignment horizontal="justify" vertical="center"/>
    </xf>
    <xf numFmtId="0" fontId="20" fillId="0" borderId="80" xfId="0" applyFont="1" applyBorder="1" applyAlignment="1">
      <alignment horizontal="justify" vertical="center" wrapText="1"/>
    </xf>
    <xf numFmtId="0" fontId="20" fillId="0" borderId="83" xfId="0" applyFont="1" applyBorder="1" applyAlignment="1">
      <alignment horizontal="justify"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25" fillId="0" borderId="64" xfId="0" applyFont="1" applyBorder="1" applyAlignment="1">
      <alignment horizontal="justify" vertical="center" wrapText="1"/>
    </xf>
    <xf numFmtId="0" fontId="25" fillId="0" borderId="65" xfId="0" applyFont="1" applyBorder="1" applyAlignment="1">
      <alignment horizontal="justify" vertical="center" wrapText="1"/>
    </xf>
    <xf numFmtId="0" fontId="25" fillId="0" borderId="66" xfId="0" applyFont="1" applyBorder="1" applyAlignment="1">
      <alignment horizontal="justify" vertical="center" wrapText="1"/>
    </xf>
    <xf numFmtId="0" fontId="19" fillId="0" borderId="35" xfId="0" applyFont="1" applyBorder="1" applyAlignment="1">
      <alignment horizontal="justify" vertical="center" wrapText="1"/>
    </xf>
    <xf numFmtId="0" fontId="29" fillId="0" borderId="67" xfId="0" applyFont="1" applyBorder="1" applyAlignment="1">
      <alignment horizontal="justify" vertical="center" wrapText="1"/>
    </xf>
    <xf numFmtId="0" fontId="29" fillId="0" borderId="68" xfId="0" applyFont="1" applyBorder="1" applyAlignment="1">
      <alignment horizontal="justify" vertical="center" wrapText="1"/>
    </xf>
    <xf numFmtId="0" fontId="29" fillId="0" borderId="69"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37" xfId="0" applyFont="1" applyBorder="1" applyAlignment="1">
      <alignment horizontal="justify" vertical="center" wrapText="1"/>
    </xf>
    <xf numFmtId="0" fontId="14" fillId="0" borderId="5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7" xfId="0" applyFont="1" applyBorder="1" applyAlignment="1">
      <alignment horizontal="center" vertical="center" wrapText="1"/>
    </xf>
    <xf numFmtId="0" fontId="14" fillId="0" borderId="14" xfId="0" applyFont="1" applyBorder="1" applyAlignment="1" applyProtection="1">
      <alignment horizontal="justify" vertical="center" wrapText="1"/>
      <protection locked="0"/>
    </xf>
    <xf numFmtId="0" fontId="14" fillId="0" borderId="15" xfId="0" applyFont="1" applyBorder="1" applyAlignment="1" applyProtection="1">
      <alignment horizontal="justify" vertical="center" wrapText="1"/>
      <protection locked="0"/>
    </xf>
    <xf numFmtId="0" fontId="14" fillId="0" borderId="16" xfId="0" applyFont="1" applyBorder="1" applyAlignment="1" applyProtection="1">
      <alignment horizontal="justify" vertical="center" wrapText="1"/>
      <protection locked="0"/>
    </xf>
    <xf numFmtId="0" fontId="30" fillId="0" borderId="0" xfId="0" applyFont="1" applyAlignment="1">
      <alignment horizontal="justify" vertical="center"/>
    </xf>
    <xf numFmtId="0" fontId="48" fillId="0" borderId="0" xfId="1" applyFont="1" applyFill="1" applyAlignment="1" applyProtection="1">
      <alignment horizontal="center" vertical="center" wrapText="1"/>
    </xf>
    <xf numFmtId="0" fontId="53" fillId="17" borderId="0" xfId="0" applyFont="1" applyFill="1" applyAlignment="1">
      <alignment horizontal="center" vertical="center" textRotation="90"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73" xfId="0" applyNumberFormat="1" applyFont="1" applyBorder="1" applyAlignment="1">
      <alignment horizontal="center" vertical="center" wrapText="1"/>
    </xf>
    <xf numFmtId="0" fontId="20" fillId="0" borderId="77" xfId="0" applyFont="1" applyBorder="1" applyAlignment="1">
      <alignment horizontal="justify" vertical="center" wrapText="1"/>
    </xf>
    <xf numFmtId="0" fontId="35" fillId="0" borderId="0" xfId="0" applyFont="1" applyAlignment="1">
      <alignment horizontal="center" vertical="center" wrapText="1"/>
    </xf>
    <xf numFmtId="0" fontId="57" fillId="44" borderId="0" xfId="0" applyFont="1" applyFill="1" applyAlignment="1">
      <alignment horizontal="center" textRotation="90" wrapText="1"/>
    </xf>
    <xf numFmtId="0" fontId="57" fillId="62" borderId="0" xfId="0" applyFont="1" applyFill="1" applyAlignment="1">
      <alignment horizontal="center" textRotation="90" wrapText="1"/>
    </xf>
    <xf numFmtId="0" fontId="50" fillId="0" borderId="0" xfId="0" applyFont="1" applyAlignment="1">
      <alignment horizontal="left"/>
    </xf>
    <xf numFmtId="0" fontId="18" fillId="45" borderId="0" xfId="0" applyFont="1" applyFill="1" applyAlignment="1">
      <alignment horizontal="center" textRotation="90" wrapText="1"/>
    </xf>
    <xf numFmtId="0" fontId="18" fillId="70" borderId="0" xfId="0" applyFont="1" applyFill="1" applyAlignment="1">
      <alignment horizontal="center" textRotation="90" wrapText="1"/>
    </xf>
    <xf numFmtId="0" fontId="18" fillId="71" borderId="0" xfId="0" applyFont="1" applyFill="1" applyAlignment="1">
      <alignment horizontal="center" textRotation="90" wrapText="1"/>
    </xf>
    <xf numFmtId="0" fontId="18" fillId="28" borderId="0" xfId="0" applyFont="1" applyFill="1" applyAlignment="1">
      <alignment horizontal="center" textRotation="90" wrapText="1"/>
    </xf>
    <xf numFmtId="0" fontId="18" fillId="72" borderId="0" xfId="0" applyFont="1" applyFill="1" applyAlignment="1">
      <alignment horizontal="center" textRotation="90"/>
    </xf>
    <xf numFmtId="0" fontId="3" fillId="73" borderId="0" xfId="0" applyFont="1" applyFill="1" applyAlignment="1">
      <alignment horizontal="center" vertical="center" wrapText="1"/>
    </xf>
    <xf numFmtId="0" fontId="3" fillId="71" borderId="0" xfId="0" applyFont="1" applyFill="1" applyAlignment="1">
      <alignment horizontal="center" vertical="center" wrapText="1"/>
    </xf>
    <xf numFmtId="0" fontId="0" fillId="79" borderId="0" xfId="0" applyFill="1" applyAlignment="1">
      <alignment horizontal="center" wrapText="1"/>
    </xf>
    <xf numFmtId="0" fontId="56" fillId="33" borderId="0" xfId="0" applyFont="1" applyFill="1" applyAlignment="1">
      <alignment horizontal="center" wrapText="1"/>
    </xf>
    <xf numFmtId="0" fontId="56" fillId="48" borderId="0" xfId="0" applyFont="1" applyFill="1" applyAlignment="1">
      <alignment horizontal="center" wrapText="1"/>
    </xf>
    <xf numFmtId="0" fontId="0" fillId="50" borderId="0" xfId="0" applyFill="1" applyAlignment="1">
      <alignment horizontal="center"/>
    </xf>
    <xf numFmtId="0" fontId="0" fillId="33" borderId="0" xfId="0" applyFill="1" applyAlignment="1">
      <alignment horizontal="center"/>
    </xf>
    <xf numFmtId="0" fontId="54" fillId="15" borderId="0" xfId="0" applyFont="1" applyFill="1" applyAlignment="1">
      <alignment horizontal="center" vertical="center" wrapText="1"/>
    </xf>
    <xf numFmtId="0" fontId="54" fillId="66" borderId="0" xfId="0" applyFont="1" applyFill="1" applyAlignment="1">
      <alignment horizontal="center" vertical="center" wrapText="1"/>
    </xf>
    <xf numFmtId="0" fontId="20" fillId="0" borderId="0" xfId="0" applyFont="1" applyAlignment="1">
      <alignment horizontal="justify" vertical="center"/>
    </xf>
    <xf numFmtId="0" fontId="0" fillId="65" borderId="0" xfId="0" applyFill="1" applyAlignment="1">
      <alignment horizontal="center"/>
    </xf>
    <xf numFmtId="0" fontId="56" fillId="33" borderId="0" xfId="0" applyFont="1" applyFill="1" applyAlignment="1">
      <alignment horizontal="center" vertical="center" wrapText="1"/>
    </xf>
    <xf numFmtId="0" fontId="56" fillId="48" borderId="0" xfId="0" applyFont="1" applyFill="1" applyAlignment="1">
      <alignment horizontal="center" vertical="center" wrapText="1"/>
    </xf>
    <xf numFmtId="0" fontId="0" fillId="44" borderId="0" xfId="0" applyFill="1" applyAlignment="1">
      <alignment horizontal="center"/>
    </xf>
    <xf numFmtId="0" fontId="0" fillId="60" borderId="0" xfId="0" applyFill="1" applyAlignment="1">
      <alignment horizontal="center" wrapText="1"/>
    </xf>
    <xf numFmtId="0" fontId="0" fillId="61" borderId="0" xfId="0" applyFill="1" applyAlignment="1">
      <alignment horizontal="center"/>
    </xf>
    <xf numFmtId="0" fontId="14" fillId="0" borderId="17" xfId="0" applyFont="1" applyBorder="1" applyAlignment="1">
      <alignment horizontal="justify" vertical="center" wrapText="1"/>
    </xf>
    <xf numFmtId="0" fontId="0" fillId="47" borderId="0" xfId="0" applyFill="1" applyAlignment="1">
      <alignment horizontal="center"/>
    </xf>
    <xf numFmtId="0" fontId="0" fillId="49" borderId="0" xfId="0" applyFill="1" applyAlignment="1">
      <alignment horizontal="center"/>
    </xf>
    <xf numFmtId="0" fontId="0" fillId="10" borderId="0" xfId="0" applyFill="1" applyAlignment="1">
      <alignment horizontal="center"/>
    </xf>
    <xf numFmtId="0" fontId="3" fillId="0" borderId="17" xfId="0" applyFont="1" applyBorder="1" applyAlignment="1">
      <alignment horizontal="center" vertical="center" textRotation="90" wrapText="1"/>
    </xf>
    <xf numFmtId="0" fontId="0" fillId="62" borderId="0" xfId="0" applyFill="1" applyAlignment="1">
      <alignment horizontal="center"/>
    </xf>
    <xf numFmtId="0" fontId="0" fillId="60" borderId="0" xfId="0" applyFill="1" applyAlignment="1">
      <alignment horizontal="center"/>
    </xf>
    <xf numFmtId="0" fontId="0" fillId="57" borderId="0" xfId="0" applyFill="1" applyAlignment="1">
      <alignment horizontal="center"/>
    </xf>
    <xf numFmtId="0" fontId="0" fillId="0" borderId="0" xfId="0" applyAlignment="1">
      <alignment horizontal="center"/>
    </xf>
    <xf numFmtId="0" fontId="0" fillId="63" borderId="0" xfId="0" applyFill="1" applyAlignment="1">
      <alignment horizontal="center"/>
    </xf>
    <xf numFmtId="0" fontId="0" fillId="18" borderId="0" xfId="0" applyFill="1" applyAlignment="1">
      <alignment horizontal="center"/>
    </xf>
    <xf numFmtId="0" fontId="0" fillId="38" borderId="0" xfId="0" applyFill="1" applyAlignment="1">
      <alignment horizontal="center" textRotation="90"/>
    </xf>
    <xf numFmtId="0" fontId="0" fillId="26" borderId="0" xfId="0" applyFill="1" applyAlignment="1">
      <alignment horizontal="center" vertical="center"/>
    </xf>
    <xf numFmtId="0" fontId="0" fillId="40" borderId="0" xfId="0" applyFill="1" applyAlignment="1">
      <alignment horizontal="center" vertical="center"/>
    </xf>
    <xf numFmtId="0" fontId="56" fillId="33" borderId="0" xfId="0" applyFont="1" applyFill="1" applyAlignment="1">
      <alignment horizontal="center"/>
    </xf>
    <xf numFmtId="0" fontId="56" fillId="11" borderId="0" xfId="0" applyFont="1" applyFill="1" applyAlignment="1">
      <alignment horizontal="center"/>
    </xf>
    <xf numFmtId="0" fontId="55" fillId="38" borderId="0" xfId="0" applyFont="1" applyFill="1" applyAlignment="1">
      <alignment horizontal="center" textRotation="90" wrapText="1"/>
    </xf>
    <xf numFmtId="0" fontId="0" fillId="30" borderId="0" xfId="0" applyFill="1" applyAlignment="1">
      <alignment horizontal="center" textRotation="90" wrapText="1"/>
    </xf>
    <xf numFmtId="0" fontId="0" fillId="31" borderId="0" xfId="0" applyFill="1" applyAlignment="1">
      <alignment horizontal="center" vertical="center"/>
    </xf>
    <xf numFmtId="0" fontId="14" fillId="0" borderId="88" xfId="0" applyFont="1" applyBorder="1" applyAlignment="1">
      <alignment horizontal="justify" vertical="center" wrapText="1"/>
    </xf>
    <xf numFmtId="0" fontId="14" fillId="0" borderId="0" xfId="0" applyFont="1" applyAlignment="1">
      <alignment horizontal="center" vertical="center" wrapText="1"/>
    </xf>
    <xf numFmtId="0" fontId="3" fillId="0" borderId="14" xfId="0" applyFont="1" applyBorder="1" applyAlignment="1" applyProtection="1">
      <alignment horizontal="justify" vertical="center" wrapText="1"/>
      <protection locked="0"/>
    </xf>
    <xf numFmtId="0" fontId="3" fillId="0" borderId="15" xfId="0" applyFont="1" applyBorder="1" applyAlignment="1" applyProtection="1">
      <alignment horizontal="justify" vertical="center" wrapText="1"/>
      <protection locked="0"/>
    </xf>
    <xf numFmtId="0" fontId="3" fillId="0" borderId="16" xfId="0" applyFont="1" applyBorder="1" applyAlignment="1" applyProtection="1">
      <alignment horizontal="justify" vertical="center" wrapText="1"/>
      <protection locked="0"/>
    </xf>
    <xf numFmtId="0" fontId="14" fillId="0" borderId="14"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17" fillId="0" borderId="5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0" xfId="0" applyFont="1" applyAlignment="1">
      <alignment horizontal="justify" vertical="top"/>
    </xf>
    <xf numFmtId="49" fontId="14" fillId="0" borderId="14"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0" fontId="14" fillId="0" borderId="17" xfId="0" applyFont="1" applyBorder="1" applyAlignment="1">
      <alignment horizontal="center" vertical="center" textRotation="90" wrapText="1"/>
    </xf>
    <xf numFmtId="0" fontId="3" fillId="0" borderId="58" xfId="0" applyFont="1" applyBorder="1" applyAlignment="1">
      <alignment horizontal="center" vertical="center" textRotation="90" wrapText="1"/>
    </xf>
    <xf numFmtId="0" fontId="3" fillId="0" borderId="59"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37" xfId="0" applyFont="1" applyBorder="1" applyAlignment="1">
      <alignment horizontal="center" vertical="center" textRotation="90" wrapText="1"/>
    </xf>
    <xf numFmtId="0" fontId="20" fillId="0" borderId="60"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13" fillId="0" borderId="35" xfId="0" applyFont="1" applyBorder="1" applyAlignment="1">
      <alignment horizontal="center" vertical="center" wrapText="1"/>
    </xf>
    <xf numFmtId="0" fontId="35" fillId="0" borderId="17" xfId="0" applyFont="1" applyBorder="1" applyAlignment="1">
      <alignment horizontal="center" vertical="center" textRotation="90"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35" xfId="0" applyFont="1" applyBorder="1" applyAlignment="1">
      <alignment horizontal="center" vertical="center" wrapText="1"/>
    </xf>
    <xf numFmtId="0" fontId="13" fillId="0" borderId="17" xfId="0" applyFont="1" applyBorder="1" applyAlignment="1">
      <alignment horizontal="center" vertical="center" wrapText="1"/>
    </xf>
    <xf numFmtId="0" fontId="17" fillId="0" borderId="84" xfId="0" applyFont="1" applyBorder="1" applyAlignment="1">
      <alignment horizontal="center" vertical="center" wrapText="1"/>
    </xf>
    <xf numFmtId="0" fontId="29" fillId="0" borderId="34" xfId="0" applyFont="1" applyBorder="1" applyAlignment="1">
      <alignment horizontal="justify" vertical="center" wrapText="1"/>
    </xf>
    <xf numFmtId="0" fontId="29" fillId="0" borderId="0" xfId="0" applyFont="1" applyAlignment="1">
      <alignment horizontal="justify" vertical="center" wrapText="1"/>
    </xf>
    <xf numFmtId="0" fontId="29" fillId="0" borderId="35"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59" xfId="0" applyFont="1" applyBorder="1" applyAlignment="1">
      <alignment horizontal="justify" vertical="center" wrapText="1"/>
    </xf>
    <xf numFmtId="0" fontId="20" fillId="0" borderId="60" xfId="0" applyFont="1" applyBorder="1" applyAlignment="1">
      <alignment horizontal="justify" vertical="center"/>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23" fillId="0" borderId="15" xfId="0" applyFont="1" applyBorder="1" applyAlignment="1">
      <alignment horizontal="justify" vertical="center" wrapText="1"/>
    </xf>
    <xf numFmtId="0" fontId="13" fillId="0" borderId="17" xfId="0" applyFont="1" applyBorder="1" applyAlignment="1">
      <alignment horizontal="center" vertical="center" textRotation="90" wrapText="1"/>
    </xf>
    <xf numFmtId="3" fontId="14" fillId="0" borderId="14" xfId="0" applyNumberFormat="1" applyFont="1" applyBorder="1" applyAlignment="1">
      <alignment horizontal="center" vertical="center" wrapText="1"/>
    </xf>
    <xf numFmtId="3" fontId="14" fillId="0" borderId="15"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0" borderId="0" xfId="0" applyFont="1" applyAlignment="1">
      <alignment horizontal="center" vertical="center" wrapText="1"/>
    </xf>
    <xf numFmtId="0" fontId="17" fillId="0" borderId="35" xfId="0" applyFont="1" applyBorder="1" applyAlignment="1">
      <alignment horizontal="center" vertical="center" wrapText="1"/>
    </xf>
    <xf numFmtId="49" fontId="14" fillId="0" borderId="17" xfId="0" applyNumberFormat="1" applyFont="1" applyBorder="1" applyAlignment="1">
      <alignment horizontal="center" vertical="center" textRotation="90" wrapText="1"/>
    </xf>
    <xf numFmtId="3" fontId="14" fillId="0" borderId="17" xfId="0" applyNumberFormat="1" applyFont="1" applyBorder="1" applyAlignment="1">
      <alignment horizontal="center" vertical="center" wrapText="1"/>
    </xf>
    <xf numFmtId="0" fontId="29" fillId="0" borderId="64" xfId="0" applyFont="1" applyBorder="1" applyAlignment="1">
      <alignment horizontal="justify" vertical="center" wrapText="1"/>
    </xf>
    <xf numFmtId="0" fontId="29" fillId="0" borderId="65" xfId="0" applyFont="1" applyBorder="1" applyAlignment="1">
      <alignment horizontal="justify" vertical="center" wrapText="1"/>
    </xf>
    <xf numFmtId="0" fontId="29" fillId="0" borderId="66" xfId="0" applyFont="1" applyBorder="1" applyAlignment="1">
      <alignment horizontal="justify" vertical="center" wrapText="1"/>
    </xf>
    <xf numFmtId="3" fontId="3" fillId="0" borderId="14" xfId="0" applyNumberFormat="1" applyFont="1" applyBorder="1" applyAlignment="1" applyProtection="1">
      <alignment horizontal="center" vertical="center" wrapText="1"/>
      <protection locked="0"/>
    </xf>
    <xf numFmtId="3" fontId="3" fillId="0" borderId="15" xfId="0" applyNumberFormat="1" applyFont="1" applyBorder="1" applyAlignment="1" applyProtection="1">
      <alignment horizontal="center" vertical="center" wrapText="1"/>
      <protection locked="0"/>
    </xf>
    <xf numFmtId="3" fontId="3" fillId="0" borderId="16"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0" fontId="3" fillId="0" borderId="17" xfId="0" applyFont="1" applyBorder="1" applyAlignment="1">
      <alignment horizontal="justify" vertical="center" wrapText="1"/>
    </xf>
    <xf numFmtId="49" fontId="14" fillId="0" borderId="17" xfId="0" applyNumberFormat="1" applyFont="1" applyBorder="1" applyAlignment="1">
      <alignment horizontal="center" vertical="center" wrapText="1"/>
    </xf>
    <xf numFmtId="0" fontId="56" fillId="16" borderId="0" xfId="0" applyFont="1" applyFill="1" applyAlignment="1">
      <alignment horizontal="center" textRotation="90" wrapText="1"/>
    </xf>
    <xf numFmtId="0" fontId="15" fillId="0" borderId="0" xfId="0" applyFont="1" applyAlignment="1">
      <alignment horizontal="center" vertical="center" wrapText="1"/>
    </xf>
    <xf numFmtId="0" fontId="15" fillId="0" borderId="35" xfId="0" applyFont="1" applyBorder="1" applyAlignment="1">
      <alignment horizontal="center" vertical="center" wrapText="1"/>
    </xf>
    <xf numFmtId="0" fontId="16" fillId="18" borderId="0" xfId="0" applyFont="1" applyFill="1" applyAlignment="1">
      <alignment horizontal="center" vertical="center" wrapText="1"/>
    </xf>
    <xf numFmtId="3" fontId="14" fillId="0" borderId="14" xfId="2" applyNumberFormat="1" applyFont="1" applyFill="1" applyBorder="1" applyAlignment="1" applyProtection="1">
      <alignment horizontal="center" vertical="center" wrapText="1" shrinkToFit="1"/>
      <protection locked="0"/>
    </xf>
    <xf numFmtId="3" fontId="14" fillId="0" borderId="15" xfId="2" applyNumberFormat="1" applyFont="1" applyFill="1" applyBorder="1" applyAlignment="1" applyProtection="1">
      <alignment horizontal="center" vertical="center" wrapText="1" shrinkToFit="1"/>
      <protection locked="0"/>
    </xf>
    <xf numFmtId="3" fontId="14" fillId="0" borderId="16" xfId="2" applyNumberFormat="1" applyFont="1" applyFill="1" applyBorder="1" applyAlignment="1" applyProtection="1">
      <alignment horizontal="center" vertical="center" wrapText="1" shrinkToFit="1"/>
      <protection locked="0"/>
    </xf>
    <xf numFmtId="0" fontId="25" fillId="0" borderId="86" xfId="0" applyFont="1" applyBorder="1" applyAlignment="1">
      <alignment horizontal="justify" vertical="center" wrapText="1"/>
    </xf>
    <xf numFmtId="0" fontId="25" fillId="0" borderId="87" xfId="0" applyFont="1" applyBorder="1" applyAlignment="1">
      <alignment horizontal="justify" vertical="center" wrapText="1"/>
    </xf>
    <xf numFmtId="3" fontId="13" fillId="0" borderId="71" xfId="0" applyNumberFormat="1" applyFont="1" applyBorder="1" applyAlignment="1" applyProtection="1">
      <alignment horizontal="center" vertical="center" wrapText="1"/>
      <protection locked="0"/>
    </xf>
    <xf numFmtId="3" fontId="13" fillId="0" borderId="72" xfId="0" applyNumberFormat="1" applyFont="1" applyBorder="1" applyAlignment="1" applyProtection="1">
      <alignment horizontal="center" vertical="center" wrapText="1"/>
      <protection locked="0"/>
    </xf>
    <xf numFmtId="3" fontId="13" fillId="0" borderId="73" xfId="0" applyNumberFormat="1" applyFont="1" applyBorder="1" applyAlignment="1" applyProtection="1">
      <alignment horizontal="center" vertical="center" wrapText="1"/>
      <protection locked="0"/>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20" fillId="0" borderId="35" xfId="0" applyFont="1" applyBorder="1" applyAlignment="1">
      <alignment horizontal="justify" vertical="center"/>
    </xf>
    <xf numFmtId="0" fontId="25" fillId="0" borderId="67" xfId="0" applyFont="1" applyBorder="1" applyAlignment="1">
      <alignment horizontal="justify" vertical="center" wrapText="1"/>
    </xf>
    <xf numFmtId="0" fontId="25" fillId="0" borderId="68" xfId="0" applyFont="1" applyBorder="1" applyAlignment="1">
      <alignment horizontal="justify" vertical="center" wrapText="1"/>
    </xf>
    <xf numFmtId="0" fontId="25" fillId="0" borderId="69" xfId="0" applyFont="1" applyBorder="1" applyAlignment="1">
      <alignment horizontal="justify" vertical="center" wrapText="1"/>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14" fillId="0" borderId="84" xfId="0" applyFont="1" applyBorder="1" applyAlignment="1">
      <alignment horizontal="justify" vertical="center" wrapText="1"/>
    </xf>
    <xf numFmtId="0" fontId="25" fillId="0" borderId="78" xfId="0" applyFont="1" applyBorder="1" applyAlignment="1">
      <alignment horizontal="justify" vertical="center" wrapText="1"/>
    </xf>
    <xf numFmtId="0" fontId="25" fillId="0" borderId="79" xfId="0" applyFont="1" applyBorder="1" applyAlignment="1">
      <alignment horizontal="justify" vertical="center" wrapText="1"/>
    </xf>
    <xf numFmtId="0" fontId="3" fillId="88" borderId="0" xfId="0" applyFont="1" applyFill="1" applyAlignment="1">
      <alignment horizontal="center" vertical="center" wrapText="1"/>
    </xf>
    <xf numFmtId="0" fontId="0" fillId="49" borderId="0" xfId="0" applyFill="1" applyAlignment="1">
      <alignment horizontal="center" vertical="center"/>
    </xf>
    <xf numFmtId="0" fontId="52" fillId="48" borderId="0" xfId="0" applyFont="1" applyFill="1" applyAlignment="1">
      <alignment horizontal="center" vertical="center" wrapText="1"/>
    </xf>
    <xf numFmtId="0" fontId="0" fillId="48" borderId="0" xfId="0" applyFill="1" applyAlignment="1">
      <alignment horizontal="center" vertical="center"/>
    </xf>
    <xf numFmtId="0" fontId="3" fillId="96" borderId="0" xfId="0" applyFont="1" applyFill="1" applyAlignment="1">
      <alignment horizontal="center" vertical="center" wrapText="1"/>
    </xf>
    <xf numFmtId="0" fontId="18" fillId="89" borderId="0" xfId="0" applyFont="1" applyFill="1" applyAlignment="1">
      <alignment horizontal="center" vertical="center" wrapText="1"/>
    </xf>
    <xf numFmtId="0" fontId="0" fillId="94" borderId="0" xfId="0" applyFill="1" applyAlignment="1">
      <alignment horizontal="center" vertical="center"/>
    </xf>
    <xf numFmtId="0" fontId="23" fillId="0" borderId="16" xfId="0" applyFont="1" applyBorder="1" applyAlignment="1">
      <alignment horizontal="justify" vertical="center" wrapText="1"/>
    </xf>
    <xf numFmtId="0" fontId="3" fillId="10" borderId="0" xfId="0" applyFont="1" applyFill="1" applyAlignment="1">
      <alignment horizontal="center" vertical="center" wrapText="1"/>
    </xf>
    <xf numFmtId="0" fontId="3" fillId="25" borderId="0" xfId="0" applyFont="1" applyFill="1" applyAlignment="1">
      <alignment horizontal="center" vertical="center" wrapText="1"/>
    </xf>
    <xf numFmtId="0" fontId="18" fillId="81" borderId="0" xfId="0" applyFont="1" applyFill="1" applyAlignment="1">
      <alignment horizontal="center" vertical="center" wrapText="1"/>
    </xf>
    <xf numFmtId="0" fontId="18" fillId="16" borderId="0" xfId="0" applyFont="1" applyFill="1" applyAlignment="1">
      <alignment horizontal="center" vertical="center" wrapText="1"/>
    </xf>
    <xf numFmtId="0" fontId="36" fillId="0" borderId="0" xfId="0" applyFont="1" applyAlignment="1">
      <alignment horizontal="justify" vertical="center" wrapText="1"/>
    </xf>
    <xf numFmtId="0" fontId="30" fillId="0" borderId="0" xfId="0" applyFont="1" applyAlignment="1">
      <alignment horizontal="justify" vertical="center" wrapText="1"/>
    </xf>
    <xf numFmtId="0" fontId="15" fillId="0" borderId="18"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4" fillId="0" borderId="84" xfId="0" applyFont="1" applyBorder="1" applyAlignment="1">
      <alignment horizontal="center" vertical="center" textRotation="90" wrapText="1"/>
    </xf>
    <xf numFmtId="0" fontId="14" fillId="0" borderId="89" xfId="0" applyFont="1" applyBorder="1" applyAlignment="1">
      <alignment horizontal="center" vertical="center" textRotation="90" wrapText="1"/>
    </xf>
    <xf numFmtId="0" fontId="14" fillId="0" borderId="70" xfId="0" applyFont="1" applyBorder="1" applyAlignment="1">
      <alignment horizontal="center" vertical="center" textRotation="90" wrapText="1"/>
    </xf>
    <xf numFmtId="0" fontId="3" fillId="0" borderId="85" xfId="0" applyFont="1" applyBorder="1" applyAlignment="1" applyProtection="1">
      <alignment horizontal="justify" vertical="center" wrapText="1"/>
      <protection locked="0"/>
    </xf>
    <xf numFmtId="0" fontId="17" fillId="0" borderId="14" xfId="0" applyFont="1" applyBorder="1" applyAlignment="1">
      <alignment horizontal="center" vertical="center" textRotation="90" wrapText="1"/>
    </xf>
    <xf numFmtId="0" fontId="17" fillId="0" borderId="16" xfId="0" applyFont="1" applyBorder="1" applyAlignment="1">
      <alignment horizontal="center" vertical="center" textRotation="90" wrapText="1"/>
    </xf>
    <xf numFmtId="0" fontId="17" fillId="0" borderId="17" xfId="0" applyFont="1" applyBorder="1" applyAlignment="1">
      <alignment horizontal="center" vertical="center" textRotation="90" wrapText="1"/>
    </xf>
    <xf numFmtId="0" fontId="12" fillId="5" borderId="61"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4" fillId="0" borderId="75" xfId="0" applyFont="1" applyBorder="1" applyAlignment="1" applyProtection="1">
      <alignment horizontal="justify" vertical="center" wrapText="1"/>
      <protection locked="0"/>
    </xf>
    <xf numFmtId="0" fontId="14" fillId="0" borderId="81" xfId="0" applyFont="1" applyBorder="1" applyAlignment="1" applyProtection="1">
      <alignment horizontal="justify" vertical="center" wrapText="1"/>
      <protection locked="0"/>
    </xf>
    <xf numFmtId="0" fontId="14" fillId="0" borderId="82" xfId="0" applyFont="1" applyBorder="1" applyAlignment="1" applyProtection="1">
      <alignment horizontal="justify" vertical="center" wrapText="1"/>
      <protection locked="0"/>
    </xf>
    <xf numFmtId="0" fontId="19" fillId="0" borderId="35" xfId="0" applyFont="1" applyBorder="1" applyAlignment="1">
      <alignment horizontal="justify" vertical="center"/>
    </xf>
    <xf numFmtId="0" fontId="36" fillId="0" borderId="35" xfId="0" applyFont="1" applyBorder="1" applyAlignment="1">
      <alignment horizontal="justify" vertical="center" wrapText="1"/>
    </xf>
    <xf numFmtId="0" fontId="18" fillId="0" borderId="0" xfId="0" applyFont="1" applyAlignment="1">
      <alignment horizontal="center" vertical="center" wrapText="1"/>
    </xf>
    <xf numFmtId="0" fontId="18" fillId="0" borderId="35" xfId="0" applyFont="1" applyBorder="1" applyAlignment="1">
      <alignment horizontal="center" vertical="center" wrapText="1"/>
    </xf>
    <xf numFmtId="0" fontId="17" fillId="0" borderId="84" xfId="0" applyFont="1" applyBorder="1" applyAlignment="1">
      <alignment horizontal="center" vertical="center" textRotation="90" wrapText="1"/>
    </xf>
    <xf numFmtId="0" fontId="17" fillId="0" borderId="70" xfId="0" applyFont="1" applyBorder="1" applyAlignment="1">
      <alignment horizontal="center" vertical="center" textRotation="90" wrapText="1"/>
    </xf>
    <xf numFmtId="0" fontId="55" fillId="45" borderId="0" xfId="0" applyFont="1" applyFill="1" applyAlignment="1">
      <alignment horizontal="center" vertical="center" wrapText="1"/>
    </xf>
    <xf numFmtId="0" fontId="3" fillId="54" borderId="0" xfId="0" applyFont="1" applyFill="1" applyAlignment="1">
      <alignment horizontal="center" vertical="center"/>
    </xf>
    <xf numFmtId="0" fontId="3" fillId="39" borderId="0" xfId="0" applyFont="1" applyFill="1" applyAlignment="1">
      <alignment horizontal="center" vertical="center" wrapText="1"/>
    </xf>
    <xf numFmtId="0" fontId="3" fillId="63" borderId="0" xfId="0" applyFont="1" applyFill="1" applyAlignment="1">
      <alignment horizontal="center" vertical="center" wrapText="1"/>
    </xf>
    <xf numFmtId="0" fontId="3" fillId="18" borderId="0" xfId="0" applyFont="1" applyFill="1" applyAlignment="1">
      <alignment horizontal="center" vertical="center"/>
    </xf>
    <xf numFmtId="0" fontId="3" fillId="87" borderId="0" xfId="0" applyFont="1" applyFill="1" applyAlignment="1">
      <alignment horizontal="center" vertical="center" wrapText="1"/>
    </xf>
    <xf numFmtId="0" fontId="3" fillId="86" borderId="0" xfId="0" applyFont="1" applyFill="1" applyAlignment="1">
      <alignment horizontal="center" vertical="center"/>
    </xf>
    <xf numFmtId="0" fontId="3" fillId="36" borderId="0" xfId="0" applyFont="1" applyFill="1" applyAlignment="1">
      <alignment horizontal="center" vertical="center" wrapText="1"/>
    </xf>
    <xf numFmtId="0" fontId="3" fillId="62" borderId="0" xfId="0" applyFont="1" applyFill="1" applyAlignment="1">
      <alignment horizontal="center" vertical="center"/>
    </xf>
    <xf numFmtId="0" fontId="55" fillId="15" borderId="0" xfId="0" applyFont="1" applyFill="1" applyAlignment="1">
      <alignment horizontal="center" vertical="center" wrapText="1"/>
    </xf>
    <xf numFmtId="0" fontId="55" fillId="53" borderId="0" xfId="0" applyFont="1" applyFill="1" applyAlignment="1">
      <alignment horizontal="center" vertical="center" wrapText="1"/>
    </xf>
    <xf numFmtId="0" fontId="55" fillId="83" borderId="0" xfId="0" applyFont="1" applyFill="1" applyAlignment="1">
      <alignment horizontal="center" vertical="center" wrapText="1"/>
    </xf>
    <xf numFmtId="0" fontId="55" fillId="79" borderId="0" xfId="0" applyFont="1" applyFill="1" applyAlignment="1">
      <alignment horizontal="center" vertical="center" wrapText="1"/>
    </xf>
    <xf numFmtId="0" fontId="55" fillId="17" borderId="0" xfId="0" applyFont="1" applyFill="1" applyAlignment="1">
      <alignment horizontal="center" vertical="center" wrapText="1"/>
    </xf>
    <xf numFmtId="0" fontId="3" fillId="90" borderId="0" xfId="0" applyFont="1" applyFill="1" applyAlignment="1">
      <alignment horizontal="center" vertical="center" wrapText="1"/>
    </xf>
    <xf numFmtId="0" fontId="18" fillId="79" borderId="0" xfId="0" applyFont="1" applyFill="1" applyAlignment="1">
      <alignment horizontal="center" vertical="center" wrapText="1"/>
    </xf>
    <xf numFmtId="0" fontId="18" fillId="48" borderId="0" xfId="0" applyFont="1" applyFill="1" applyAlignment="1">
      <alignment horizontal="center" vertical="center" wrapText="1"/>
    </xf>
    <xf numFmtId="0" fontId="3" fillId="94" borderId="0" xfId="0" applyFont="1" applyFill="1" applyAlignment="1">
      <alignment horizontal="center" vertical="center" wrapText="1"/>
    </xf>
    <xf numFmtId="0" fontId="0" fillId="47" borderId="0" xfId="0" applyFill="1" applyAlignment="1">
      <alignment horizontal="center" vertical="center"/>
    </xf>
    <xf numFmtId="0" fontId="3" fillId="15" borderId="0" xfId="0" applyFont="1" applyFill="1" applyAlignment="1">
      <alignment horizontal="center" vertical="center" wrapText="1"/>
    </xf>
    <xf numFmtId="0" fontId="3" fillId="80" borderId="0" xfId="0" applyFont="1" applyFill="1" applyAlignment="1">
      <alignment horizontal="center" vertical="center" wrapText="1"/>
    </xf>
    <xf numFmtId="0" fontId="55" fillId="15" borderId="0" xfId="0" applyFont="1" applyFill="1" applyAlignment="1">
      <alignment horizontal="center" wrapText="1"/>
    </xf>
    <xf numFmtId="0" fontId="18" fillId="97" borderId="0" xfId="0" applyFont="1" applyFill="1" applyAlignment="1">
      <alignment horizontal="center" vertical="center" wrapText="1"/>
    </xf>
    <xf numFmtId="0" fontId="35" fillId="0" borderId="35" xfId="0" applyFont="1" applyBorder="1" applyAlignment="1">
      <alignment horizontal="center" vertical="center" wrapText="1"/>
    </xf>
    <xf numFmtId="0" fontId="3" fillId="0" borderId="0" xfId="0" applyFont="1" applyAlignment="1">
      <alignment horizontal="center" vertical="center" wrapText="1"/>
    </xf>
    <xf numFmtId="0" fontId="3" fillId="97" borderId="0" xfId="0" applyFont="1" applyFill="1" applyAlignment="1">
      <alignment horizontal="center" vertical="center" wrapText="1"/>
    </xf>
    <xf numFmtId="0" fontId="49" fillId="0" borderId="0" xfId="1" applyFont="1" applyFill="1" applyAlignment="1">
      <alignment horizontal="right" vertical="center" wrapText="1"/>
    </xf>
    <xf numFmtId="0" fontId="13" fillId="0" borderId="58" xfId="0" applyFont="1" applyBorder="1" applyAlignment="1">
      <alignment horizontal="center" vertical="center" textRotation="90" wrapText="1"/>
    </xf>
    <xf numFmtId="0" fontId="13" fillId="0" borderId="25" xfId="0" applyFont="1" applyBorder="1" applyAlignment="1">
      <alignment horizontal="center" vertical="center" textRotation="90" wrapText="1"/>
    </xf>
    <xf numFmtId="0" fontId="13" fillId="0" borderId="59" xfId="0" applyFont="1" applyBorder="1" applyAlignment="1">
      <alignment horizontal="center" vertical="center" textRotation="90" wrapText="1"/>
    </xf>
    <xf numFmtId="0" fontId="13" fillId="0" borderId="36" xfId="0" applyFont="1" applyBorder="1" applyAlignment="1">
      <alignment horizontal="center" vertical="center" textRotation="90" wrapText="1"/>
    </xf>
    <xf numFmtId="0" fontId="13" fillId="0" borderId="18" xfId="0" applyFont="1" applyBorder="1" applyAlignment="1">
      <alignment horizontal="center" vertical="center" textRotation="90" wrapText="1"/>
    </xf>
    <xf numFmtId="0" fontId="13" fillId="0" borderId="37" xfId="0" applyFont="1" applyBorder="1" applyAlignment="1">
      <alignment horizontal="center" vertical="center" textRotation="90" wrapText="1"/>
    </xf>
    <xf numFmtId="0" fontId="45" fillId="0" borderId="17" xfId="0" applyFont="1" applyBorder="1" applyAlignment="1">
      <alignment horizontal="center" vertical="center" wrapText="1"/>
    </xf>
    <xf numFmtId="0" fontId="2" fillId="0" borderId="15" xfId="1" applyBorder="1" applyAlignment="1" applyProtection="1">
      <alignment horizontal="center" vertical="center" wrapText="1"/>
      <protection locked="0"/>
    </xf>
  </cellXfs>
  <cellStyles count="3">
    <cellStyle name="Hipervínculo" xfId="1" builtinId="8"/>
    <cellStyle name="Normal" xfId="0" builtinId="0"/>
    <cellStyle name="Porcentual 2" xfId="2" xr:uid="{EE25F932-0DAC-4021-A382-7BC6EFA4E6A7}"/>
  </cellStyles>
  <dxfs count="509">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auto="1"/>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bgColor auto="1"/>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auto="1"/>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auto="1"/>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bgColor theme="0"/>
        </patternFill>
      </fill>
    </dxf>
    <dxf>
      <fill>
        <patternFill patternType="solid"/>
      </fill>
    </dxf>
    <dxf>
      <fill>
        <patternFill patternType="solid">
          <bgColor theme="0"/>
        </patternFill>
      </fill>
    </dxf>
    <dxf>
      <fill>
        <patternFill patternType="solid">
          <bgColor theme="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s>
  <tableStyles count="1" defaultTableStyle="TableStyleMedium2" defaultPivotStyle="PivotStyleLight16">
    <tableStyle name="Invisible" pivot="0" table="0" count="0" xr9:uid="{D9BE9B9F-951D-41B9-88BB-E7D6B6257A83}"/>
  </tableStyles>
  <colors>
    <mruColors>
      <color rgb="FF33CCCC"/>
      <color rgb="FF6600CC"/>
      <color rgb="FF33CC33"/>
      <color rgb="FF336699"/>
      <color rgb="FFD60093"/>
      <color rgb="FFFF3399"/>
      <color rgb="FFFFCC66"/>
      <color rgb="FFFF5050"/>
      <color rgb="FFCC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C18EFC3C-912F-47AA-8F13-1CE1519A272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CA713900-C5B7-448C-AA84-E40DA27EBDAA}"/>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186F8D6-CA86-49CF-9281-BC1457557C8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F6A0F11B-04EF-4939-BDD2-25AA0B7E850F}"/>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A5D44B47-CDA6-445A-9891-DF3D2ADC170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D73A3455-E134-4449-A135-78D6AA418CD5}"/>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3A505EE9-90A6-4AD8-8A11-4DEC89466E1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1137600</xdr:rowOff>
    </xdr:to>
    <xdr:pic>
      <xdr:nvPicPr>
        <xdr:cNvPr id="4" name="Imagen 3">
          <a:extLst>
            <a:ext uri="{FF2B5EF4-FFF2-40B4-BE49-F238E27FC236}">
              <a16:creationId xmlns:a16="http://schemas.microsoft.com/office/drawing/2014/main" id="{55A93E4D-E104-40D9-A883-660BBD72951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198B31A3-6D72-4D7C-AD6B-8448D831445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5" name="Imagen 4">
          <a:extLst>
            <a:ext uri="{FF2B5EF4-FFF2-40B4-BE49-F238E27FC236}">
              <a16:creationId xmlns:a16="http://schemas.microsoft.com/office/drawing/2014/main" id="{8D2C5035-D712-47BC-90AD-3379DC43F83B}"/>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A3925B72-6310-4A29-BC41-1126B1A435B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7A15E01B-9667-481E-95C9-779AE9CFC99B}"/>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4A4CC35A-05DA-44CB-9A6A-675D1170A2E0}"/>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5" name="Imagen 4">
          <a:extLst>
            <a:ext uri="{FF2B5EF4-FFF2-40B4-BE49-F238E27FC236}">
              <a16:creationId xmlns:a16="http://schemas.microsoft.com/office/drawing/2014/main" id="{9D7C2337-4AED-4653-B76F-12239BA26BF4}"/>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9B20B83A-7EAB-4F19-9C8E-9560034B65B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5" name="Imagen 4">
          <a:extLst>
            <a:ext uri="{FF2B5EF4-FFF2-40B4-BE49-F238E27FC236}">
              <a16:creationId xmlns:a16="http://schemas.microsoft.com/office/drawing/2014/main" id="{B09848C0-72F0-4A68-9494-26B1941C34D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5EE54EDB-36C8-4EEC-B3DF-EF5C956A380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35D5F483-5F3E-47DD-AD9D-67E9EFB922A0}"/>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6E1D0FAA-88E3-4772-A74A-F3991890C94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358A8DFD-AFA8-4BD7-B115-9903E9DD4B20}"/>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B3A7A30-E02F-45D3-9418-9400E8E913A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28</xdr:col>
      <xdr:colOff>209550</xdr:colOff>
      <xdr:row>0</xdr:row>
      <xdr:rowOff>0</xdr:rowOff>
    </xdr:from>
    <xdr:to>
      <xdr:col>38</xdr:col>
      <xdr:colOff>4650</xdr:colOff>
      <xdr:row>0</xdr:row>
      <xdr:rowOff>1137600</xdr:rowOff>
    </xdr:to>
    <xdr:pic>
      <xdr:nvPicPr>
        <xdr:cNvPr id="4" name="Imagen 3">
          <a:extLst>
            <a:ext uri="{FF2B5EF4-FFF2-40B4-BE49-F238E27FC236}">
              <a16:creationId xmlns:a16="http://schemas.microsoft.com/office/drawing/2014/main" id="{F7428622-5082-4AC1-9FAA-03F471D40BE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7277100" y="0"/>
          <a:ext cx="2271600" cy="113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9088C883-9D34-491E-9B0F-00B9FB7133D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1137600</xdr:rowOff>
    </xdr:to>
    <xdr:pic>
      <xdr:nvPicPr>
        <xdr:cNvPr id="3" name="Imagen 2">
          <a:extLst>
            <a:ext uri="{FF2B5EF4-FFF2-40B4-BE49-F238E27FC236}">
              <a16:creationId xmlns:a16="http://schemas.microsoft.com/office/drawing/2014/main" id="{9E5AA351-51F9-491B-8841-8E8F732FDEFE}"/>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37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200B-05A3-4380-A1A3-5829A5A25A03}">
  <dimension ref="A1:AE35"/>
  <sheetViews>
    <sheetView showGridLines="0" workbookViewId="0">
      <selection activeCell="X17" sqref="X17:AD17"/>
    </sheetView>
  </sheetViews>
  <sheetFormatPr baseColWidth="10" defaultColWidth="0" defaultRowHeight="15" customHeight="1" zeroHeight="1"/>
  <cols>
    <col min="1" max="1" width="5.7109375" style="1" customWidth="1"/>
    <col min="2" max="30" width="3.7109375" style="1" customWidth="1"/>
    <col min="31" max="31" width="5.7109375" style="1" customWidth="1"/>
    <col min="32" max="16384" width="11.42578125" hidden="1"/>
  </cols>
  <sheetData>
    <row r="1" spans="1:31" ht="173.25" customHeight="1">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row>
    <row r="2" spans="1:31" ht="15" customHeight="1"/>
    <row r="3" spans="1:31"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1" ht="15" customHeight="1"/>
    <row r="5" spans="1:31" ht="60" customHeight="1">
      <c r="B5" s="498" t="s">
        <v>2</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row>
    <row r="6" spans="1:31" ht="15" customHeight="1" thickBot="1">
      <c r="B6" s="2" t="s">
        <v>3</v>
      </c>
      <c r="C6"/>
      <c r="D6"/>
      <c r="E6"/>
      <c r="F6"/>
      <c r="G6"/>
      <c r="H6"/>
      <c r="I6"/>
      <c r="J6"/>
      <c r="K6"/>
      <c r="L6"/>
      <c r="M6"/>
      <c r="N6" s="2" t="s">
        <v>4</v>
      </c>
      <c r="O6"/>
    </row>
    <row r="7" spans="1:31" ht="15" customHeight="1" thickBot="1">
      <c r="A7" s="19"/>
      <c r="B7" s="499" t="str">
        <f>IF(Presentación!B8="","",Presentación!B8)</f>
        <v/>
      </c>
      <c r="C7" s="500"/>
      <c r="D7" s="500"/>
      <c r="E7" s="500"/>
      <c r="F7" s="500"/>
      <c r="G7" s="500"/>
      <c r="H7" s="500"/>
      <c r="I7" s="500"/>
      <c r="J7" s="500"/>
      <c r="K7" s="500"/>
      <c r="L7" s="501"/>
      <c r="M7" s="21"/>
      <c r="N7" s="499" t="str">
        <f>IF(Presentación!N8="","",Presentación!N8)</f>
        <v/>
      </c>
      <c r="O7" s="501"/>
      <c r="P7" s="19"/>
      <c r="Q7" s="19"/>
      <c r="R7" s="19"/>
      <c r="S7" s="19"/>
      <c r="T7" s="19"/>
      <c r="U7" s="19"/>
      <c r="V7" s="19"/>
      <c r="W7" s="19"/>
      <c r="X7" s="19"/>
      <c r="Y7" s="19"/>
      <c r="Z7" s="19"/>
      <c r="AA7" s="19"/>
      <c r="AB7" s="19"/>
      <c r="AC7" s="19"/>
      <c r="AD7" s="19"/>
      <c r="AE7" s="19"/>
    </row>
    <row r="8" spans="1:31" ht="1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1" ht="15" customHeight="1">
      <c r="A9" s="19"/>
      <c r="B9" s="494" t="s">
        <v>5</v>
      </c>
      <c r="C9" s="494"/>
      <c r="D9" s="494"/>
      <c r="E9" s="494"/>
      <c r="F9" s="494"/>
      <c r="G9" s="494"/>
      <c r="H9" s="494"/>
      <c r="I9" s="494"/>
      <c r="J9" s="494"/>
      <c r="K9" s="494"/>
      <c r="L9" s="494"/>
      <c r="M9" s="494"/>
      <c r="N9" s="494"/>
      <c r="O9" s="494"/>
      <c r="P9" s="494"/>
      <c r="Q9" s="494"/>
      <c r="R9" s="494"/>
      <c r="S9" s="494"/>
      <c r="T9" s="494"/>
      <c r="U9" s="494"/>
      <c r="V9" s="47"/>
      <c r="W9" s="47"/>
      <c r="X9" s="47"/>
      <c r="Y9" s="47"/>
      <c r="Z9" s="47"/>
      <c r="AA9" s="47"/>
      <c r="AB9" s="47"/>
      <c r="AC9" s="47"/>
      <c r="AD9" s="47"/>
      <c r="AE9" s="19"/>
    </row>
    <row r="10" spans="1:31" ht="15" customHeight="1">
      <c r="A10" s="19"/>
      <c r="B10" s="3"/>
      <c r="C10" s="3"/>
      <c r="D10" s="3"/>
      <c r="E10" s="3"/>
      <c r="F10" s="3"/>
      <c r="G10" s="3"/>
      <c r="H10" s="3"/>
      <c r="I10" s="3"/>
      <c r="J10" s="3"/>
      <c r="K10" s="3"/>
      <c r="L10" s="3"/>
      <c r="M10" s="3"/>
      <c r="N10" s="3"/>
      <c r="O10" s="3"/>
      <c r="P10" s="3"/>
      <c r="Q10" s="3"/>
      <c r="R10" s="3"/>
      <c r="S10" s="3"/>
      <c r="T10" s="3"/>
      <c r="U10" s="3"/>
      <c r="V10" s="47"/>
      <c r="W10" s="47"/>
      <c r="X10" s="47"/>
      <c r="Y10" s="47"/>
      <c r="Z10" s="47"/>
      <c r="AA10" s="47"/>
      <c r="AB10" s="47"/>
      <c r="AC10" s="47"/>
      <c r="AD10" s="47"/>
      <c r="AE10" s="19"/>
    </row>
    <row r="11" spans="1:31" ht="15" customHeight="1">
      <c r="A11" s="19"/>
      <c r="B11" s="494" t="s">
        <v>6</v>
      </c>
      <c r="C11" s="494"/>
      <c r="D11" s="494"/>
      <c r="E11" s="494"/>
      <c r="F11" s="494"/>
      <c r="G11" s="494"/>
      <c r="H11" s="494"/>
      <c r="I11" s="494"/>
      <c r="J11" s="494"/>
      <c r="K11" s="494"/>
      <c r="L11" s="494"/>
      <c r="M11" s="494"/>
      <c r="N11" s="494"/>
      <c r="O11" s="494"/>
      <c r="P11" s="494"/>
      <c r="Q11" s="494"/>
      <c r="R11" s="494"/>
      <c r="S11" s="494"/>
      <c r="T11" s="494"/>
      <c r="U11" s="494"/>
      <c r="V11" s="47"/>
      <c r="W11" s="47"/>
      <c r="X11" s="47"/>
      <c r="Y11" s="47"/>
      <c r="Z11" s="47"/>
      <c r="AA11" s="47"/>
      <c r="AB11" s="47"/>
      <c r="AC11" s="47"/>
      <c r="AD11" s="47"/>
      <c r="AE11" s="19"/>
    </row>
    <row r="12" spans="1:31" ht="15" customHeight="1">
      <c r="A12" s="19"/>
      <c r="B12" s="3"/>
      <c r="C12" s="3"/>
      <c r="D12" s="3"/>
      <c r="E12" s="3"/>
      <c r="F12" s="3"/>
      <c r="G12" s="3"/>
      <c r="H12" s="3"/>
      <c r="I12" s="3"/>
      <c r="J12" s="3"/>
      <c r="K12" s="3"/>
      <c r="L12" s="3"/>
      <c r="M12" s="3"/>
      <c r="N12" s="3"/>
      <c r="O12" s="3"/>
      <c r="P12" s="3"/>
      <c r="Q12" s="3"/>
      <c r="R12" s="3"/>
      <c r="S12" s="3"/>
      <c r="T12" s="3"/>
      <c r="U12" s="3"/>
      <c r="V12" s="47"/>
      <c r="W12" s="47"/>
      <c r="X12" s="47"/>
      <c r="Y12" s="47"/>
      <c r="Z12" s="47"/>
      <c r="AA12" s="47"/>
      <c r="AB12" s="47"/>
      <c r="AC12" s="47"/>
      <c r="AD12" s="47"/>
      <c r="AE12" s="19"/>
    </row>
    <row r="13" spans="1:31" ht="15" customHeight="1">
      <c r="A13" s="19"/>
      <c r="B13" s="494" t="s">
        <v>7</v>
      </c>
      <c r="C13" s="494"/>
      <c r="D13" s="494"/>
      <c r="E13" s="494"/>
      <c r="F13" s="494"/>
      <c r="G13" s="494"/>
      <c r="H13" s="494"/>
      <c r="I13" s="494"/>
      <c r="J13" s="494"/>
      <c r="K13" s="494"/>
      <c r="L13" s="494"/>
      <c r="M13" s="494"/>
      <c r="N13" s="494"/>
      <c r="O13" s="494"/>
      <c r="P13" s="494"/>
      <c r="Q13" s="494"/>
      <c r="R13" s="494"/>
      <c r="S13" s="494"/>
      <c r="T13" s="494"/>
      <c r="U13" s="494"/>
      <c r="V13" s="47"/>
      <c r="W13" s="47"/>
      <c r="X13" s="47"/>
      <c r="Y13" s="47"/>
      <c r="Z13" s="47"/>
      <c r="AA13" s="47"/>
      <c r="AB13" s="47"/>
      <c r="AC13" s="47"/>
      <c r="AD13" s="47"/>
      <c r="AE13" s="19"/>
    </row>
    <row r="14" spans="1:31" ht="15" customHeight="1">
      <c r="A14" s="19"/>
      <c r="B14" s="3"/>
      <c r="C14" s="3"/>
      <c r="D14" s="3"/>
      <c r="E14" s="3"/>
      <c r="F14" s="3"/>
      <c r="G14" s="3"/>
      <c r="H14" s="3"/>
      <c r="I14" s="3"/>
      <c r="J14" s="3"/>
      <c r="K14" s="3"/>
      <c r="L14" s="3"/>
      <c r="M14" s="3"/>
      <c r="N14" s="3"/>
      <c r="O14" s="3"/>
      <c r="P14" s="3"/>
      <c r="Q14" s="3"/>
      <c r="R14" s="3"/>
      <c r="S14" s="3"/>
      <c r="T14" s="3"/>
      <c r="U14" s="3"/>
      <c r="V14" s="47"/>
      <c r="W14" s="47"/>
      <c r="X14" s="47"/>
      <c r="Y14" s="47"/>
      <c r="Z14" s="47"/>
      <c r="AA14" s="47"/>
      <c r="AB14" s="47"/>
      <c r="AC14" s="47"/>
      <c r="AD14" s="47"/>
      <c r="AE14" s="19"/>
    </row>
    <row r="15" spans="1:31" ht="15" customHeight="1">
      <c r="A15" s="3"/>
      <c r="B15" s="494" t="s">
        <v>8</v>
      </c>
      <c r="C15" s="494"/>
      <c r="D15" s="494"/>
      <c r="E15" s="494"/>
      <c r="F15" s="494"/>
      <c r="G15" s="494"/>
      <c r="H15" s="494"/>
      <c r="I15" s="494"/>
      <c r="J15" s="494"/>
      <c r="K15" s="494"/>
      <c r="L15" s="494"/>
      <c r="M15" s="494"/>
      <c r="N15" s="494"/>
      <c r="O15" s="494"/>
      <c r="P15" s="494"/>
      <c r="Q15" s="494"/>
      <c r="R15" s="494"/>
      <c r="S15" s="494"/>
      <c r="T15" s="494"/>
      <c r="U15" s="494"/>
      <c r="V15" s="3"/>
      <c r="W15" s="3"/>
      <c r="X15" s="494" t="s">
        <v>9</v>
      </c>
      <c r="Y15" s="494"/>
      <c r="Z15" s="494"/>
      <c r="AA15" s="494"/>
      <c r="AB15" s="494"/>
      <c r="AC15" s="494"/>
      <c r="AD15" s="494"/>
      <c r="AE15" s="19"/>
    </row>
    <row r="16" spans="1:31"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19"/>
    </row>
    <row r="17" spans="1:31" ht="15" customHeight="1">
      <c r="A17" s="3"/>
      <c r="B17" s="494" t="s">
        <v>10</v>
      </c>
      <c r="C17" s="494"/>
      <c r="D17" s="494"/>
      <c r="E17" s="494"/>
      <c r="F17" s="494"/>
      <c r="G17" s="494"/>
      <c r="H17" s="494"/>
      <c r="I17" s="494"/>
      <c r="J17" s="494"/>
      <c r="K17" s="494"/>
      <c r="L17" s="494"/>
      <c r="M17" s="494"/>
      <c r="N17" s="494"/>
      <c r="O17" s="494"/>
      <c r="P17" s="494"/>
      <c r="Q17" s="494"/>
      <c r="R17" s="494"/>
      <c r="S17" s="494"/>
      <c r="T17" s="494"/>
      <c r="U17" s="494"/>
      <c r="V17" s="3"/>
      <c r="W17" s="3"/>
      <c r="X17" s="494" t="s">
        <v>11</v>
      </c>
      <c r="Y17" s="494"/>
      <c r="Z17" s="494"/>
      <c r="AA17" s="494"/>
      <c r="AB17" s="494"/>
      <c r="AC17" s="494"/>
      <c r="AD17" s="494"/>
      <c r="AE17" s="19"/>
    </row>
    <row r="18" spans="1:31"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9"/>
    </row>
    <row r="19" spans="1:31" ht="15" customHeight="1">
      <c r="A19" s="3"/>
      <c r="B19" s="494" t="s">
        <v>12</v>
      </c>
      <c r="C19" s="494"/>
      <c r="D19" s="494"/>
      <c r="E19" s="494"/>
      <c r="F19" s="494"/>
      <c r="G19" s="494"/>
      <c r="H19" s="494"/>
      <c r="I19" s="494"/>
      <c r="J19" s="494"/>
      <c r="K19" s="494"/>
      <c r="L19" s="494"/>
      <c r="M19" s="494"/>
      <c r="N19" s="494"/>
      <c r="O19" s="494"/>
      <c r="P19" s="494"/>
      <c r="Q19" s="494"/>
      <c r="R19" s="494"/>
      <c r="S19" s="494"/>
      <c r="T19" s="494"/>
      <c r="U19" s="494"/>
      <c r="V19" s="3"/>
      <c r="W19" s="3"/>
      <c r="X19" s="494" t="s">
        <v>13</v>
      </c>
      <c r="Y19" s="494"/>
      <c r="Z19" s="494"/>
      <c r="AA19" s="494"/>
      <c r="AB19" s="494"/>
      <c r="AC19" s="494"/>
      <c r="AD19" s="494"/>
      <c r="AE19" s="19"/>
    </row>
    <row r="20" spans="1:31"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19"/>
    </row>
    <row r="21" spans="1:31" ht="15" customHeight="1">
      <c r="A21" s="3"/>
      <c r="B21" s="494" t="s">
        <v>14</v>
      </c>
      <c r="C21" s="494"/>
      <c r="D21" s="494"/>
      <c r="E21" s="494"/>
      <c r="F21" s="494"/>
      <c r="G21" s="494"/>
      <c r="H21" s="494"/>
      <c r="I21" s="494"/>
      <c r="J21" s="494"/>
      <c r="K21" s="494"/>
      <c r="L21" s="494"/>
      <c r="M21" s="494"/>
      <c r="N21" s="494"/>
      <c r="O21" s="494"/>
      <c r="P21" s="494"/>
      <c r="Q21" s="494"/>
      <c r="R21" s="494"/>
      <c r="S21" s="494"/>
      <c r="T21" s="494"/>
      <c r="U21" s="494"/>
      <c r="V21" s="3"/>
      <c r="W21" s="3"/>
      <c r="X21" s="494" t="s">
        <v>15</v>
      </c>
      <c r="Y21" s="494"/>
      <c r="Z21" s="494"/>
      <c r="AA21" s="494"/>
      <c r="AB21" s="494"/>
      <c r="AC21" s="494"/>
      <c r="AD21" s="494"/>
      <c r="AE21" s="19"/>
    </row>
    <row r="22" spans="1:31" ht="1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9"/>
    </row>
    <row r="23" spans="1:31" ht="15" customHeight="1">
      <c r="A23" s="3"/>
      <c r="B23" s="494" t="s">
        <v>16</v>
      </c>
      <c r="C23" s="494"/>
      <c r="D23" s="494"/>
      <c r="E23" s="494"/>
      <c r="F23" s="494"/>
      <c r="G23" s="494"/>
      <c r="H23" s="494"/>
      <c r="I23" s="494"/>
      <c r="J23" s="494"/>
      <c r="K23" s="494"/>
      <c r="L23" s="494"/>
      <c r="M23" s="494"/>
      <c r="N23" s="494"/>
      <c r="O23" s="494"/>
      <c r="P23" s="494"/>
      <c r="Q23" s="494"/>
      <c r="R23" s="494"/>
      <c r="S23" s="494"/>
      <c r="T23" s="494"/>
      <c r="U23" s="494"/>
      <c r="V23" s="3"/>
      <c r="W23" s="3"/>
      <c r="X23" s="494" t="s">
        <v>17</v>
      </c>
      <c r="Y23" s="494"/>
      <c r="Z23" s="494"/>
      <c r="AA23" s="494"/>
      <c r="AB23" s="494"/>
      <c r="AC23" s="494"/>
      <c r="AD23" s="494"/>
      <c r="AE23" s="19"/>
    </row>
    <row r="24" spans="1:31" ht="1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19"/>
    </row>
    <row r="25" spans="1:31" ht="15" customHeight="1">
      <c r="A25" s="3"/>
      <c r="B25" s="494" t="s">
        <v>18</v>
      </c>
      <c r="C25" s="494"/>
      <c r="D25" s="494"/>
      <c r="E25" s="494"/>
      <c r="F25" s="494"/>
      <c r="G25" s="494"/>
      <c r="H25" s="494"/>
      <c r="I25" s="494"/>
      <c r="J25" s="494"/>
      <c r="K25" s="494"/>
      <c r="L25" s="494"/>
      <c r="M25" s="494"/>
      <c r="N25" s="494"/>
      <c r="O25" s="494"/>
      <c r="P25" s="494"/>
      <c r="Q25" s="494"/>
      <c r="R25" s="494"/>
      <c r="S25" s="494"/>
      <c r="T25" s="494"/>
      <c r="U25" s="494"/>
      <c r="V25" s="3"/>
      <c r="W25" s="3"/>
      <c r="X25" s="494" t="s">
        <v>19</v>
      </c>
      <c r="Y25" s="494"/>
      <c r="Z25" s="494"/>
      <c r="AA25" s="494"/>
      <c r="AB25" s="494"/>
      <c r="AC25" s="494"/>
      <c r="AD25" s="494"/>
      <c r="AE25" s="19"/>
    </row>
    <row r="26" spans="1:31" ht="1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19"/>
    </row>
    <row r="27" spans="1:31" ht="45" customHeight="1">
      <c r="A27" s="19"/>
      <c r="B27" s="494" t="s">
        <v>20</v>
      </c>
      <c r="C27" s="494"/>
      <c r="D27" s="494"/>
      <c r="E27" s="494"/>
      <c r="F27" s="494"/>
      <c r="G27" s="494"/>
      <c r="H27" s="494"/>
      <c r="I27" s="494"/>
      <c r="J27" s="494"/>
      <c r="K27" s="494"/>
      <c r="L27" s="494"/>
      <c r="M27" s="494"/>
      <c r="N27" s="494"/>
      <c r="O27" s="494"/>
      <c r="P27" s="494"/>
      <c r="Q27" s="494"/>
      <c r="R27" s="494"/>
      <c r="S27" s="494"/>
      <c r="T27" s="494"/>
      <c r="U27" s="494"/>
      <c r="V27" s="47"/>
      <c r="W27" s="47"/>
      <c r="X27" s="47"/>
      <c r="Y27" s="47"/>
      <c r="Z27" s="47"/>
      <c r="AA27" s="47"/>
      <c r="AB27" s="47"/>
      <c r="AC27" s="47"/>
      <c r="AD27" s="47"/>
      <c r="AE27" s="19"/>
    </row>
    <row r="28" spans="1:31" ht="15" customHeight="1">
      <c r="A28" s="19"/>
      <c r="B28" s="3"/>
      <c r="C28" s="3"/>
      <c r="D28" s="3"/>
      <c r="E28" s="3"/>
      <c r="F28" s="3"/>
      <c r="G28" s="3"/>
      <c r="H28" s="3"/>
      <c r="I28" s="3"/>
      <c r="J28" s="3"/>
      <c r="K28" s="3"/>
      <c r="L28" s="3"/>
      <c r="M28" s="3"/>
      <c r="N28" s="3"/>
      <c r="O28" s="3"/>
      <c r="P28" s="3"/>
      <c r="Q28" s="3"/>
      <c r="R28" s="3"/>
      <c r="S28" s="3"/>
      <c r="T28" s="3"/>
      <c r="U28" s="3"/>
      <c r="V28" s="47"/>
      <c r="W28" s="47"/>
      <c r="X28" s="47"/>
      <c r="Y28" s="47"/>
      <c r="Z28" s="47"/>
      <c r="AA28" s="47"/>
      <c r="AB28" s="47"/>
      <c r="AC28" s="47"/>
      <c r="AD28" s="47"/>
      <c r="AE28" s="19"/>
    </row>
    <row r="29" spans="1:31" ht="15" customHeight="1">
      <c r="A29" s="19"/>
      <c r="B29" s="494" t="s">
        <v>21</v>
      </c>
      <c r="C29" s="494"/>
      <c r="D29" s="494"/>
      <c r="E29" s="494"/>
      <c r="F29" s="494"/>
      <c r="G29" s="494"/>
      <c r="H29" s="494"/>
      <c r="I29" s="494"/>
      <c r="J29" s="494"/>
      <c r="K29" s="494"/>
      <c r="L29" s="494"/>
      <c r="M29" s="494"/>
      <c r="N29" s="494"/>
      <c r="O29" s="494"/>
      <c r="P29" s="494"/>
      <c r="Q29" s="494"/>
      <c r="R29" s="494"/>
      <c r="S29" s="494"/>
      <c r="T29" s="494"/>
      <c r="U29" s="494"/>
      <c r="V29" s="47"/>
      <c r="W29" s="47"/>
      <c r="X29" s="47"/>
      <c r="Y29" s="47"/>
      <c r="Z29" s="47"/>
      <c r="AA29" s="47"/>
      <c r="AB29" s="47"/>
      <c r="AC29" s="47"/>
      <c r="AD29" s="47"/>
      <c r="AE29" s="19"/>
    </row>
    <row r="30" spans="1:31" ht="1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1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row>
    <row r="32" spans="1:31" ht="1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1" ht="1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ht="1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ht="1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row>
  </sheetData>
  <sheetProtection algorithmName="SHA-512" hashValue="zl0KHTFzP1+EZEgmkTgXU+I3D8j1jTNCRLuEHQcU4uY4j5qxmKufXEQvcH4gmwKbUN7AZbvkg3tbZIVYl3ZVMg==" saltValue="0XsXTT0Ym75DVl+O8sTDsw==" spinCount="100000" sheet="1" objects="1" scenarios="1"/>
  <mergeCells count="22">
    <mergeCell ref="X19:AD19"/>
    <mergeCell ref="B27:U27"/>
    <mergeCell ref="B29:U29"/>
    <mergeCell ref="B11:U11"/>
    <mergeCell ref="B13:U13"/>
    <mergeCell ref="B15:U15"/>
    <mergeCell ref="X15:AD15"/>
    <mergeCell ref="B17:U17"/>
    <mergeCell ref="X17:AD17"/>
    <mergeCell ref="B21:U21"/>
    <mergeCell ref="X21:AD21"/>
    <mergeCell ref="B23:U23"/>
    <mergeCell ref="X23:AD23"/>
    <mergeCell ref="B25:U25"/>
    <mergeCell ref="X25:AD25"/>
    <mergeCell ref="B19:U19"/>
    <mergeCell ref="B9:U9"/>
    <mergeCell ref="B1:AD1"/>
    <mergeCell ref="B3:AD3"/>
    <mergeCell ref="B5:AD5"/>
    <mergeCell ref="B7:L7"/>
    <mergeCell ref="N7:O7"/>
  </mergeCells>
  <hyperlinks>
    <hyperlink ref="B9:U9" location="Presentación!AA7" display="Presentación" xr:uid="{7D49CF45-1DC8-4E29-BAE5-64DC64650EA7}"/>
    <hyperlink ref="B11:U11" location="Informantes!AA7" display="Informantes" xr:uid="{2E93D719-80C4-48AF-8C00-DEAB5ABDB89E}"/>
    <hyperlink ref="B13:U13" location="Participantes!BF7" display="Participantes" xr:uid="{1267E860-3196-4E1F-AFAF-E1F96617CADB}"/>
    <hyperlink ref="B15:U15" location="CNGE_2024_M4_Secc1!AA7" display="Sección I. Estructura organizacional e infraestructura" xr:uid="{A11064CF-614D-4E26-9B87-DEC4B2D31752}"/>
    <hyperlink ref="X15:AD15" location="CNGE_2024_M4_Secc1!AA7" display="Preguntas 1.1 a 1.3" xr:uid="{5B4FDE62-1FBE-4F8A-B85A-4712CF2436CD}"/>
    <hyperlink ref="B17:U17" location="CNGE_2024_M4_Secc2!AA7" display="Sección II. Recursos humanos" xr:uid="{04A884D2-AD2A-49B3-B180-A3619AF57645}"/>
    <hyperlink ref="B19:U19" location="CNGE_2024_M4_Secc3!AA7" display="Sección III. Recursos presupuestales" xr:uid="{EEF58595-9E1B-4420-9DE6-F4325D66F836}"/>
    <hyperlink ref="X17:AD17" location="CNGE_2024_M4_Secc2!AA7" display="Preguntas 2.1 a 2.19" xr:uid="{91A7272A-80B5-4DBA-AB4E-A14B37D594FE}"/>
    <hyperlink ref="X19:AD19" location="CNGE_2024_M4_Secc3!AA7" display="Preguntas 3.1 a 3.3" xr:uid="{B9445DD5-7A44-4CE0-8339-4537CEA38E95}"/>
    <hyperlink ref="B21:U21" location="CNGE_2024_M4_Secc4!AA7" display="Sección IV. Informes, fuentes de información y registros" xr:uid="{CCACE773-1AEC-407E-9CE3-C8E1FDBF71FC}"/>
    <hyperlink ref="X21:AD21" location="CNGE_2024_M4_Secc4!AA7" display="Preguntas 4.1 y 4.2" xr:uid="{4528DF2D-8CA9-4FE4-A979-312C6E09A142}"/>
    <hyperlink ref="B23:U23" location="CNGE_2024_M4_Secc5!AA7" display="Sección V. Ejercicio de la función de defensoría pública" xr:uid="{B9C3A85F-B5CA-42D4-8ECE-FFC20DE09CBF}"/>
    <hyperlink ref="X23:AD23" location="CNGE_2024_M4_Secc5!AA7" display="Preguntas 5.1 a 5.19" xr:uid="{34024CB7-D3EB-46CE-8EAC-CB49AB7BCFD4}"/>
    <hyperlink ref="B25:U25" location="CNGE_2024_M4_Secc6!AA7" display="Sección VI. Ejercicio de la función de asesoría jurídica" xr:uid="{B31D150C-D86B-4EC7-AE95-A615A608BE05}"/>
    <hyperlink ref="X25:AD25" location="CNGE_2024_M4_Secc6!AA7" display="Preguntas 6.1 a 6.19" xr:uid="{FCEC2FE0-2121-4ADC-8E3D-97C92FD85B91}"/>
    <hyperlink ref="B27:U27" location="Complemento!AI7" display="Complemento. Tipo de posesión, ubicación geográfica, horario de atención y datos de contacto de las unidades de defensoría pública y/ o de asesoría jurídica" xr:uid="{F36B2660-B8CF-4EEB-BB3F-57F027BFE8D8}"/>
    <hyperlink ref="B29:U29" location="Glosario!AA7" display="Glosario" xr:uid="{A7C33556-17F4-4164-A4AB-CE64E6E4D2EB}"/>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Índice</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017F-B18E-4FB5-932E-E8841A72880E}">
  <dimension ref="A1:DE574"/>
  <sheetViews>
    <sheetView showGridLines="0" tabSelected="1" workbookViewId="0">
      <selection activeCell="Z128" sqref="Z128"/>
    </sheetView>
  </sheetViews>
  <sheetFormatPr baseColWidth="10" defaultColWidth="0" defaultRowHeight="15" customHeight="1" zeroHeight="1"/>
  <cols>
    <col min="1" max="1" width="5.7109375" style="1" customWidth="1"/>
    <col min="2" max="30" width="3.7109375" style="1" customWidth="1"/>
    <col min="31" max="31" width="5.7109375" style="19" customWidth="1"/>
    <col min="32" max="33" width="11.42578125" style="1" hidden="1" customWidth="1"/>
    <col min="34" max="37" width="11.42578125" hidden="1" customWidth="1"/>
    <col min="38" max="74" width="5.7109375" hidden="1" customWidth="1"/>
    <col min="75" max="109" width="0" hidden="1" customWidth="1"/>
    <col min="110" max="16384" width="11.42578125" hidden="1"/>
  </cols>
  <sheetData>
    <row r="1" spans="1:109" ht="173.25" customHeight="1">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row>
    <row r="2" spans="1:109" ht="15" customHeight="1">
      <c r="AH2" s="453" t="s">
        <v>22</v>
      </c>
      <c r="AI2" s="454" t="s">
        <v>23</v>
      </c>
      <c r="AK2" s="438"/>
      <c r="AL2" s="453" t="s">
        <v>24</v>
      </c>
      <c r="AM2" s="454" t="s">
        <v>25</v>
      </c>
      <c r="AN2" s="454" t="s">
        <v>23</v>
      </c>
      <c r="AO2" s="438"/>
      <c r="AP2" s="438"/>
      <c r="BW2" s="455"/>
      <c r="BX2" s="438"/>
      <c r="BY2" s="438"/>
    </row>
    <row r="3" spans="1:109"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H3" s="456"/>
      <c r="AI3" s="456"/>
      <c r="AK3" s="438"/>
      <c r="AL3" s="457"/>
      <c r="AM3" s="457"/>
      <c r="AN3" s="457"/>
      <c r="AO3" s="438"/>
      <c r="AP3" s="438">
        <v>1</v>
      </c>
      <c r="AQ3" s="458" t="s">
        <v>26</v>
      </c>
      <c r="AR3" s="458" t="s">
        <v>27</v>
      </c>
      <c r="AS3" s="458" t="s">
        <v>28</v>
      </c>
      <c r="AT3" s="458" t="s">
        <v>29</v>
      </c>
      <c r="AU3" s="458" t="s">
        <v>30</v>
      </c>
      <c r="AV3" s="458" t="s">
        <v>31</v>
      </c>
      <c r="AW3" s="458" t="s">
        <v>32</v>
      </c>
      <c r="AX3" s="458" t="s">
        <v>33</v>
      </c>
      <c r="AY3" s="458" t="s">
        <v>34</v>
      </c>
      <c r="AZ3" s="458" t="s">
        <v>35</v>
      </c>
      <c r="BA3" s="458" t="s">
        <v>36</v>
      </c>
      <c r="BB3" s="458" t="s">
        <v>37</v>
      </c>
      <c r="BC3" s="458" t="s">
        <v>38</v>
      </c>
      <c r="BD3" s="458" t="s">
        <v>39</v>
      </c>
      <c r="BE3" s="458" t="s">
        <v>40</v>
      </c>
      <c r="BF3" s="458" t="s">
        <v>41</v>
      </c>
      <c r="BG3" s="458" t="s">
        <v>42</v>
      </c>
      <c r="BH3" s="458" t="s">
        <v>43</v>
      </c>
      <c r="BI3" s="458" t="s">
        <v>44</v>
      </c>
      <c r="BJ3" s="458" t="s">
        <v>45</v>
      </c>
      <c r="BK3" s="458" t="s">
        <v>46</v>
      </c>
      <c r="BL3" s="458" t="s">
        <v>47</v>
      </c>
      <c r="BM3" s="458" t="s">
        <v>48</v>
      </c>
      <c r="BN3" s="458" t="s">
        <v>49</v>
      </c>
      <c r="BO3" s="458" t="s">
        <v>50</v>
      </c>
      <c r="BP3" s="458" t="s">
        <v>51</v>
      </c>
      <c r="BQ3" s="458" t="s">
        <v>52</v>
      </c>
      <c r="BR3" s="458" t="s">
        <v>53</v>
      </c>
      <c r="BS3" s="458" t="s">
        <v>54</v>
      </c>
      <c r="BT3" s="458" t="s">
        <v>55</v>
      </c>
      <c r="BU3" s="458" t="s">
        <v>56</v>
      </c>
      <c r="BV3" s="458" t="s">
        <v>57</v>
      </c>
      <c r="BW3" s="455"/>
      <c r="BX3" s="438"/>
      <c r="BY3" s="438"/>
      <c r="BZ3" s="458" t="s">
        <v>26</v>
      </c>
      <c r="CA3" s="458" t="s">
        <v>27</v>
      </c>
      <c r="CB3" s="458" t="s">
        <v>28</v>
      </c>
      <c r="CC3" s="458" t="s">
        <v>29</v>
      </c>
      <c r="CD3" s="458" t="s">
        <v>30</v>
      </c>
      <c r="CE3" s="458" t="s">
        <v>31</v>
      </c>
      <c r="CF3" s="458" t="s">
        <v>32</v>
      </c>
      <c r="CG3" s="458" t="s">
        <v>33</v>
      </c>
      <c r="CH3" s="458" t="s">
        <v>34</v>
      </c>
      <c r="CI3" s="458" t="s">
        <v>35</v>
      </c>
      <c r="CJ3" s="458" t="s">
        <v>36</v>
      </c>
      <c r="CK3" s="458" t="s">
        <v>37</v>
      </c>
      <c r="CL3" s="458" t="s">
        <v>38</v>
      </c>
      <c r="CM3" s="458" t="s">
        <v>39</v>
      </c>
      <c r="CN3" s="458" t="s">
        <v>40</v>
      </c>
      <c r="CO3" s="458" t="s">
        <v>41</v>
      </c>
      <c r="CP3" s="458" t="s">
        <v>42</v>
      </c>
      <c r="CQ3" s="458" t="s">
        <v>43</v>
      </c>
      <c r="CR3" s="458" t="s">
        <v>44</v>
      </c>
      <c r="CS3" s="458" t="s">
        <v>45</v>
      </c>
      <c r="CT3" s="458" t="s">
        <v>46</v>
      </c>
      <c r="CU3" s="458" t="s">
        <v>47</v>
      </c>
      <c r="CV3" s="458" t="s">
        <v>48</v>
      </c>
      <c r="CW3" s="458" t="s">
        <v>49</v>
      </c>
      <c r="CX3" s="458" t="s">
        <v>50</v>
      </c>
      <c r="CY3" s="458" t="s">
        <v>51</v>
      </c>
      <c r="CZ3" s="458" t="s">
        <v>52</v>
      </c>
      <c r="DA3" s="458" t="s">
        <v>53</v>
      </c>
      <c r="DB3" s="458" t="s">
        <v>54</v>
      </c>
      <c r="DC3" s="458" t="s">
        <v>55</v>
      </c>
      <c r="DD3" s="458" t="s">
        <v>56</v>
      </c>
      <c r="DE3" s="458" t="s">
        <v>57</v>
      </c>
    </row>
    <row r="4" spans="1:109" ht="15" customHeight="1">
      <c r="AH4" s="459" t="s">
        <v>58</v>
      </c>
      <c r="AI4" s="457" t="s">
        <v>26</v>
      </c>
      <c r="AJ4" s="438"/>
      <c r="AK4" s="438"/>
      <c r="AL4" s="456" t="str">
        <f t="shared" ref="AL4:AL67" si="0">IFERROR(IF(HLOOKUP($N$8, $BZ$3:$DE$574, $AP4, FALSE )="", "", HLOOKUP($N$8, $BZ$3:$DE$574, $AP4, FALSE)), "")</f>
        <v/>
      </c>
      <c r="AM4" s="456" t="str">
        <f t="shared" ref="AM4:AM67" si="1">IFERROR(IF(AL4="", "", HLOOKUP($N$8, $AQ$3:$BV$574, AP4, FALSE)), "")</f>
        <v/>
      </c>
      <c r="AN4" s="457" t="str">
        <f>MID(AM4, 3, 3)</f>
        <v/>
      </c>
      <c r="AO4" s="438"/>
      <c r="AP4" s="438">
        <v>2</v>
      </c>
      <c r="AQ4" s="460" t="s">
        <v>59</v>
      </c>
      <c r="AR4" s="460" t="s">
        <v>60</v>
      </c>
      <c r="AS4" s="460" t="s">
        <v>61</v>
      </c>
      <c r="AT4" s="460" t="s">
        <v>62</v>
      </c>
      <c r="AU4" s="460" t="s">
        <v>63</v>
      </c>
      <c r="AV4" s="460" t="s">
        <v>64</v>
      </c>
      <c r="AW4" s="460" t="s">
        <v>65</v>
      </c>
      <c r="AX4" s="460" t="s">
        <v>66</v>
      </c>
      <c r="AY4" s="460" t="s">
        <v>67</v>
      </c>
      <c r="AZ4" s="460" t="s">
        <v>68</v>
      </c>
      <c r="BA4" s="460" t="s">
        <v>69</v>
      </c>
      <c r="BB4" s="460" t="s">
        <v>70</v>
      </c>
      <c r="BC4" s="460" t="s">
        <v>71</v>
      </c>
      <c r="BD4" s="460" t="s">
        <v>72</v>
      </c>
      <c r="BE4" s="461" t="s">
        <v>73</v>
      </c>
      <c r="BF4" s="460" t="s">
        <v>74</v>
      </c>
      <c r="BG4" s="460" t="s">
        <v>75</v>
      </c>
      <c r="BH4" s="460" t="s">
        <v>76</v>
      </c>
      <c r="BI4" s="460" t="s">
        <v>77</v>
      </c>
      <c r="BJ4" s="460" t="s">
        <v>78</v>
      </c>
      <c r="BK4" s="460" t="s">
        <v>79</v>
      </c>
      <c r="BL4" s="460" t="s">
        <v>80</v>
      </c>
      <c r="BM4" s="460" t="s">
        <v>81</v>
      </c>
      <c r="BN4" s="460" t="s">
        <v>82</v>
      </c>
      <c r="BO4" s="460" t="s">
        <v>83</v>
      </c>
      <c r="BP4" s="460" t="s">
        <v>84</v>
      </c>
      <c r="BQ4" s="460" t="s">
        <v>85</v>
      </c>
      <c r="BR4" s="460" t="s">
        <v>86</v>
      </c>
      <c r="BS4" s="460" t="s">
        <v>87</v>
      </c>
      <c r="BT4" s="460" t="s">
        <v>88</v>
      </c>
      <c r="BU4" s="460" t="s">
        <v>89</v>
      </c>
      <c r="BV4" s="460" t="s">
        <v>90</v>
      </c>
      <c r="BW4" s="438"/>
      <c r="BX4" s="438"/>
      <c r="BY4" s="438"/>
      <c r="BZ4" s="462" t="s">
        <v>58</v>
      </c>
      <c r="CA4" s="462" t="s">
        <v>91</v>
      </c>
      <c r="CB4" s="462" t="s">
        <v>92</v>
      </c>
      <c r="CC4" s="462" t="s">
        <v>93</v>
      </c>
      <c r="CD4" s="462" t="s">
        <v>94</v>
      </c>
      <c r="CE4" s="462" t="s">
        <v>95</v>
      </c>
      <c r="CF4" s="462" t="s">
        <v>96</v>
      </c>
      <c r="CG4" s="462" t="s">
        <v>97</v>
      </c>
      <c r="CH4" s="462" t="s">
        <v>98</v>
      </c>
      <c r="CI4" s="462" t="s">
        <v>99</v>
      </c>
      <c r="CJ4" s="462" t="s">
        <v>94</v>
      </c>
      <c r="CK4" s="462" t="s">
        <v>100</v>
      </c>
      <c r="CL4" s="462" t="s">
        <v>101</v>
      </c>
      <c r="CM4" s="462" t="s">
        <v>102</v>
      </c>
      <c r="CN4" s="463" t="s">
        <v>103</v>
      </c>
      <c r="CO4" s="462" t="s">
        <v>104</v>
      </c>
      <c r="CP4" s="462" t="s">
        <v>105</v>
      </c>
      <c r="CQ4" s="462" t="s">
        <v>106</v>
      </c>
      <c r="CR4" s="462" t="s">
        <v>94</v>
      </c>
      <c r="CS4" s="462" t="s">
        <v>107</v>
      </c>
      <c r="CT4" s="462" t="s">
        <v>108</v>
      </c>
      <c r="CU4" s="462" t="s">
        <v>109</v>
      </c>
      <c r="CV4" s="462" t="s">
        <v>110</v>
      </c>
      <c r="CW4" s="464" t="s">
        <v>111</v>
      </c>
      <c r="CX4" s="462" t="s">
        <v>112</v>
      </c>
      <c r="CY4" s="462" t="s">
        <v>113</v>
      </c>
      <c r="CZ4" s="462" t="s">
        <v>114</v>
      </c>
      <c r="DA4" s="462" t="s">
        <v>94</v>
      </c>
      <c r="DB4" s="462" t="s">
        <v>115</v>
      </c>
      <c r="DC4" s="462" t="s">
        <v>108</v>
      </c>
      <c r="DD4" s="462" t="s">
        <v>116</v>
      </c>
      <c r="DE4" s="462" t="s">
        <v>117</v>
      </c>
    </row>
    <row r="5" spans="1:109" ht="60" customHeight="1">
      <c r="B5" s="498" t="s">
        <v>5</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H5" s="459" t="s">
        <v>118</v>
      </c>
      <c r="AI5" s="457" t="s">
        <v>27</v>
      </c>
      <c r="AJ5" s="438"/>
      <c r="AK5" s="438"/>
      <c r="AL5" s="456" t="str">
        <f t="shared" si="0"/>
        <v/>
      </c>
      <c r="AM5" s="456" t="str">
        <f t="shared" si="1"/>
        <v/>
      </c>
      <c r="AN5" s="457" t="str">
        <f t="shared" ref="AN5:AN68" si="2">MID(AM5, 3, 3)</f>
        <v/>
      </c>
      <c r="AO5" s="438"/>
      <c r="AP5" s="438">
        <v>3</v>
      </c>
      <c r="AQ5" s="460" t="s">
        <v>119</v>
      </c>
      <c r="AR5" s="460" t="s">
        <v>120</v>
      </c>
      <c r="AS5" s="460" t="s">
        <v>121</v>
      </c>
      <c r="AT5" s="460" t="s">
        <v>122</v>
      </c>
      <c r="AU5" s="460" t="s">
        <v>123</v>
      </c>
      <c r="AV5" s="460" t="s">
        <v>124</v>
      </c>
      <c r="AW5" s="460" t="s">
        <v>125</v>
      </c>
      <c r="AX5" s="460" t="s">
        <v>126</v>
      </c>
      <c r="AY5" s="460" t="s">
        <v>127</v>
      </c>
      <c r="AZ5" s="460" t="s">
        <v>128</v>
      </c>
      <c r="BA5" s="460" t="s">
        <v>129</v>
      </c>
      <c r="BB5" s="460" t="s">
        <v>130</v>
      </c>
      <c r="BC5" s="460" t="s">
        <v>131</v>
      </c>
      <c r="BD5" s="460" t="s">
        <v>132</v>
      </c>
      <c r="BE5" s="461" t="s">
        <v>133</v>
      </c>
      <c r="BF5" s="460" t="s">
        <v>134</v>
      </c>
      <c r="BG5" s="460" t="s">
        <v>135</v>
      </c>
      <c r="BH5" s="460" t="s">
        <v>136</v>
      </c>
      <c r="BI5" s="460" t="s">
        <v>137</v>
      </c>
      <c r="BJ5" s="460" t="s">
        <v>138</v>
      </c>
      <c r="BK5" s="460" t="s">
        <v>139</v>
      </c>
      <c r="BL5" s="460" t="s">
        <v>140</v>
      </c>
      <c r="BM5" s="460" t="s">
        <v>141</v>
      </c>
      <c r="BN5" s="460" t="s">
        <v>142</v>
      </c>
      <c r="BO5" s="460" t="s">
        <v>143</v>
      </c>
      <c r="BP5" s="460" t="s">
        <v>144</v>
      </c>
      <c r="BQ5" s="460" t="s">
        <v>145</v>
      </c>
      <c r="BR5" s="460" t="s">
        <v>146</v>
      </c>
      <c r="BS5" s="460" t="s">
        <v>147</v>
      </c>
      <c r="BT5" s="460" t="s">
        <v>148</v>
      </c>
      <c r="BU5" s="460" t="s">
        <v>149</v>
      </c>
      <c r="BV5" s="460" t="s">
        <v>150</v>
      </c>
      <c r="BW5" s="438"/>
      <c r="BX5" s="438"/>
      <c r="BY5" s="438"/>
      <c r="BZ5" s="462" t="s">
        <v>151</v>
      </c>
      <c r="CA5" s="462" t="s">
        <v>152</v>
      </c>
      <c r="CB5" s="462" t="s">
        <v>153</v>
      </c>
      <c r="CC5" s="462" t="s">
        <v>154</v>
      </c>
      <c r="CD5" s="462" t="s">
        <v>155</v>
      </c>
      <c r="CE5" s="462" t="s">
        <v>156</v>
      </c>
      <c r="CF5" s="462" t="s">
        <v>157</v>
      </c>
      <c r="CG5" s="462" t="s">
        <v>158</v>
      </c>
      <c r="CH5" s="462" t="s">
        <v>159</v>
      </c>
      <c r="CI5" s="462" t="s">
        <v>160</v>
      </c>
      <c r="CJ5" s="462" t="s">
        <v>161</v>
      </c>
      <c r="CK5" s="462" t="s">
        <v>162</v>
      </c>
      <c r="CL5" s="462" t="s">
        <v>163</v>
      </c>
      <c r="CM5" s="462" t="s">
        <v>164</v>
      </c>
      <c r="CN5" s="463" t="s">
        <v>165</v>
      </c>
      <c r="CO5" s="462" t="s">
        <v>166</v>
      </c>
      <c r="CP5" s="462" t="s">
        <v>167</v>
      </c>
      <c r="CQ5" s="462" t="s">
        <v>168</v>
      </c>
      <c r="CR5" s="462" t="s">
        <v>169</v>
      </c>
      <c r="CS5" s="462" t="s">
        <v>170</v>
      </c>
      <c r="CT5" s="462" t="s">
        <v>171</v>
      </c>
      <c r="CU5" s="462" t="s">
        <v>172</v>
      </c>
      <c r="CV5" s="462" t="s">
        <v>173</v>
      </c>
      <c r="CW5" s="462" t="s">
        <v>174</v>
      </c>
      <c r="CX5" s="462" t="s">
        <v>175</v>
      </c>
      <c r="CY5" s="462" t="s">
        <v>176</v>
      </c>
      <c r="CZ5" s="462" t="s">
        <v>177</v>
      </c>
      <c r="DA5" s="462" t="s">
        <v>158</v>
      </c>
      <c r="DB5" s="462" t="s">
        <v>178</v>
      </c>
      <c r="DC5" s="462" t="s">
        <v>101</v>
      </c>
      <c r="DD5" s="462" t="s">
        <v>179</v>
      </c>
      <c r="DE5" s="462" t="s">
        <v>180</v>
      </c>
    </row>
    <row r="6" spans="1:109" ht="15" customHeight="1">
      <c r="AH6" s="459" t="s">
        <v>181</v>
      </c>
      <c r="AI6" s="457" t="s">
        <v>28</v>
      </c>
      <c r="AJ6" s="438"/>
      <c r="AK6" s="438"/>
      <c r="AL6" s="456" t="str">
        <f t="shared" si="0"/>
        <v/>
      </c>
      <c r="AM6" s="456" t="str">
        <f t="shared" si="1"/>
        <v/>
      </c>
      <c r="AN6" s="457" t="str">
        <f t="shared" si="2"/>
        <v/>
      </c>
      <c r="AO6" s="438"/>
      <c r="AP6" s="438">
        <v>4</v>
      </c>
      <c r="AQ6" s="460" t="s">
        <v>182</v>
      </c>
      <c r="AR6" s="460" t="s">
        <v>183</v>
      </c>
      <c r="AS6" s="460" t="s">
        <v>184</v>
      </c>
      <c r="AT6" s="460" t="s">
        <v>185</v>
      </c>
      <c r="AU6" s="460" t="s">
        <v>186</v>
      </c>
      <c r="AV6" s="460" t="s">
        <v>187</v>
      </c>
      <c r="AW6" s="460" t="s">
        <v>188</v>
      </c>
      <c r="AX6" s="460" t="s">
        <v>189</v>
      </c>
      <c r="AY6" s="460" t="s">
        <v>190</v>
      </c>
      <c r="AZ6" s="460" t="s">
        <v>191</v>
      </c>
      <c r="BA6" s="460" t="s">
        <v>192</v>
      </c>
      <c r="BB6" s="460" t="s">
        <v>193</v>
      </c>
      <c r="BC6" s="460" t="s">
        <v>194</v>
      </c>
      <c r="BD6" s="460" t="s">
        <v>195</v>
      </c>
      <c r="BE6" s="461" t="s">
        <v>196</v>
      </c>
      <c r="BF6" s="460" t="s">
        <v>197</v>
      </c>
      <c r="BG6" s="460" t="s">
        <v>198</v>
      </c>
      <c r="BH6" s="460" t="s">
        <v>199</v>
      </c>
      <c r="BI6" s="460" t="s">
        <v>200</v>
      </c>
      <c r="BJ6" s="460" t="s">
        <v>201</v>
      </c>
      <c r="BK6" s="460" t="s">
        <v>202</v>
      </c>
      <c r="BL6" s="460" t="s">
        <v>203</v>
      </c>
      <c r="BM6" s="460" t="s">
        <v>204</v>
      </c>
      <c r="BN6" s="460" t="s">
        <v>205</v>
      </c>
      <c r="BO6" s="460" t="s">
        <v>206</v>
      </c>
      <c r="BP6" s="460" t="s">
        <v>207</v>
      </c>
      <c r="BQ6" s="460" t="s">
        <v>208</v>
      </c>
      <c r="BR6" s="460" t="s">
        <v>209</v>
      </c>
      <c r="BS6" s="460" t="s">
        <v>210</v>
      </c>
      <c r="BT6" s="460" t="s">
        <v>211</v>
      </c>
      <c r="BU6" s="460" t="s">
        <v>212</v>
      </c>
      <c r="BV6" s="460" t="s">
        <v>213</v>
      </c>
      <c r="BW6" s="438"/>
      <c r="BX6" s="438"/>
      <c r="BY6" s="438"/>
      <c r="BZ6" s="462" t="s">
        <v>214</v>
      </c>
      <c r="CA6" s="462" t="s">
        <v>215</v>
      </c>
      <c r="CB6" s="462" t="s">
        <v>216</v>
      </c>
      <c r="CC6" s="462" t="s">
        <v>217</v>
      </c>
      <c r="CD6" s="462" t="s">
        <v>218</v>
      </c>
      <c r="CE6" s="462" t="s">
        <v>219</v>
      </c>
      <c r="CF6" s="462" t="s">
        <v>220</v>
      </c>
      <c r="CG6" s="462" t="s">
        <v>218</v>
      </c>
      <c r="CH6" s="462" t="s">
        <v>221</v>
      </c>
      <c r="CI6" s="462" t="s">
        <v>222</v>
      </c>
      <c r="CJ6" s="462" t="s">
        <v>223</v>
      </c>
      <c r="CK6" s="462" t="s">
        <v>224</v>
      </c>
      <c r="CL6" s="462" t="s">
        <v>225</v>
      </c>
      <c r="CM6" s="462" t="s">
        <v>226</v>
      </c>
      <c r="CN6" s="463" t="s">
        <v>227</v>
      </c>
      <c r="CO6" s="462" t="s">
        <v>228</v>
      </c>
      <c r="CP6" s="462" t="s">
        <v>229</v>
      </c>
      <c r="CQ6" s="462" t="s">
        <v>230</v>
      </c>
      <c r="CR6" s="462" t="s">
        <v>231</v>
      </c>
      <c r="CS6" s="462" t="s">
        <v>232</v>
      </c>
      <c r="CT6" s="462" t="s">
        <v>101</v>
      </c>
      <c r="CU6" s="462" t="s">
        <v>233</v>
      </c>
      <c r="CV6" s="462" t="s">
        <v>234</v>
      </c>
      <c r="CW6" s="462" t="s">
        <v>235</v>
      </c>
      <c r="CX6" s="462" t="s">
        <v>236</v>
      </c>
      <c r="CY6" s="464" t="s">
        <v>237</v>
      </c>
      <c r="CZ6" s="462" t="s">
        <v>238</v>
      </c>
      <c r="DA6" s="462" t="s">
        <v>239</v>
      </c>
      <c r="DB6" s="462" t="s">
        <v>240</v>
      </c>
      <c r="DC6" s="462" t="s">
        <v>241</v>
      </c>
      <c r="DD6" s="462" t="s">
        <v>242</v>
      </c>
      <c r="DE6" s="462" t="s">
        <v>243</v>
      </c>
    </row>
    <row r="7" spans="1:109" ht="15" customHeight="1" thickBot="1">
      <c r="B7" s="2" t="s">
        <v>3</v>
      </c>
      <c r="C7"/>
      <c r="D7"/>
      <c r="E7"/>
      <c r="F7"/>
      <c r="G7"/>
      <c r="H7"/>
      <c r="I7"/>
      <c r="J7"/>
      <c r="K7"/>
      <c r="L7"/>
      <c r="M7"/>
      <c r="N7" s="2" t="s">
        <v>4</v>
      </c>
      <c r="O7"/>
      <c r="AA7" s="502" t="s">
        <v>2</v>
      </c>
      <c r="AB7" s="502"/>
      <c r="AC7" s="502"/>
      <c r="AD7" s="502"/>
      <c r="AH7" s="459" t="s">
        <v>154</v>
      </c>
      <c r="AI7" s="457" t="s">
        <v>29</v>
      </c>
      <c r="AJ7" s="438"/>
      <c r="AK7" s="438"/>
      <c r="AL7" s="456" t="str">
        <f t="shared" si="0"/>
        <v/>
      </c>
      <c r="AM7" s="456" t="str">
        <f t="shared" si="1"/>
        <v/>
      </c>
      <c r="AN7" s="457" t="str">
        <f t="shared" si="2"/>
        <v/>
      </c>
      <c r="AO7" s="438"/>
      <c r="AP7" s="438">
        <v>5</v>
      </c>
      <c r="AQ7" s="460" t="s">
        <v>244</v>
      </c>
      <c r="AR7" s="460" t="s">
        <v>245</v>
      </c>
      <c r="AS7" s="460" t="s">
        <v>246</v>
      </c>
      <c r="AT7" s="460" t="s">
        <v>247</v>
      </c>
      <c r="AU7" s="460" t="s">
        <v>248</v>
      </c>
      <c r="AV7" s="460" t="s">
        <v>249</v>
      </c>
      <c r="AW7" s="460" t="s">
        <v>250</v>
      </c>
      <c r="AX7" s="460" t="s">
        <v>251</v>
      </c>
      <c r="AY7" s="460" t="s">
        <v>252</v>
      </c>
      <c r="AZ7" s="460" t="s">
        <v>253</v>
      </c>
      <c r="BA7" s="460" t="s">
        <v>254</v>
      </c>
      <c r="BB7" s="460" t="s">
        <v>255</v>
      </c>
      <c r="BC7" s="460" t="s">
        <v>256</v>
      </c>
      <c r="BD7" s="460" t="s">
        <v>257</v>
      </c>
      <c r="BE7" s="461" t="s">
        <v>258</v>
      </c>
      <c r="BF7" s="460" t="s">
        <v>259</v>
      </c>
      <c r="BG7" s="460" t="s">
        <v>260</v>
      </c>
      <c r="BH7" s="460" t="s">
        <v>261</v>
      </c>
      <c r="BI7" s="460" t="s">
        <v>262</v>
      </c>
      <c r="BJ7" s="460" t="s">
        <v>263</v>
      </c>
      <c r="BK7" s="460" t="s">
        <v>264</v>
      </c>
      <c r="BL7" s="460" t="s">
        <v>265</v>
      </c>
      <c r="BM7" s="460" t="s">
        <v>266</v>
      </c>
      <c r="BN7" s="460" t="s">
        <v>267</v>
      </c>
      <c r="BO7" s="460" t="s">
        <v>268</v>
      </c>
      <c r="BP7" s="460" t="s">
        <v>269</v>
      </c>
      <c r="BQ7" s="460" t="s">
        <v>270</v>
      </c>
      <c r="BR7" s="460" t="s">
        <v>271</v>
      </c>
      <c r="BS7" s="460" t="s">
        <v>272</v>
      </c>
      <c r="BT7" s="460" t="s">
        <v>273</v>
      </c>
      <c r="BU7" s="460" t="s">
        <v>274</v>
      </c>
      <c r="BV7" s="460" t="s">
        <v>275</v>
      </c>
      <c r="BW7" s="438"/>
      <c r="BX7" s="438"/>
      <c r="BY7" s="438"/>
      <c r="BZ7" s="462" t="s">
        <v>276</v>
      </c>
      <c r="CA7" s="462" t="s">
        <v>277</v>
      </c>
      <c r="CB7" s="462" t="s">
        <v>278</v>
      </c>
      <c r="CC7" s="462" t="s">
        <v>279</v>
      </c>
      <c r="CD7" s="462" t="s">
        <v>280</v>
      </c>
      <c r="CE7" s="462" t="s">
        <v>281</v>
      </c>
      <c r="CF7" s="462" t="s">
        <v>282</v>
      </c>
      <c r="CG7" s="462" t="s">
        <v>283</v>
      </c>
      <c r="CH7" s="462" t="s">
        <v>284</v>
      </c>
      <c r="CI7" s="462" t="s">
        <v>285</v>
      </c>
      <c r="CJ7" s="462" t="s">
        <v>286</v>
      </c>
      <c r="CK7" s="462" t="s">
        <v>287</v>
      </c>
      <c r="CL7" s="462" t="s">
        <v>288</v>
      </c>
      <c r="CM7" s="462" t="s">
        <v>289</v>
      </c>
      <c r="CN7" s="463" t="s">
        <v>290</v>
      </c>
      <c r="CO7" s="462" t="s">
        <v>291</v>
      </c>
      <c r="CP7" s="462" t="s">
        <v>292</v>
      </c>
      <c r="CQ7" s="462" t="s">
        <v>293</v>
      </c>
      <c r="CR7" s="462" t="s">
        <v>218</v>
      </c>
      <c r="CS7" s="462" t="s">
        <v>294</v>
      </c>
      <c r="CT7" s="462" t="s">
        <v>295</v>
      </c>
      <c r="CU7" s="462" t="s">
        <v>296</v>
      </c>
      <c r="CV7" s="462" t="s">
        <v>297</v>
      </c>
      <c r="CW7" s="462" t="s">
        <v>298</v>
      </c>
      <c r="CX7" s="462" t="s">
        <v>299</v>
      </c>
      <c r="CY7" s="462" t="s">
        <v>300</v>
      </c>
      <c r="CZ7" s="462" t="s">
        <v>301</v>
      </c>
      <c r="DA7" s="462" t="s">
        <v>302</v>
      </c>
      <c r="DB7" s="462" t="s">
        <v>303</v>
      </c>
      <c r="DC7" s="462" t="s">
        <v>225</v>
      </c>
      <c r="DD7" s="462" t="s">
        <v>304</v>
      </c>
      <c r="DE7" s="462" t="s">
        <v>305</v>
      </c>
    </row>
    <row r="8" spans="1:109" ht="15" customHeight="1" thickBot="1">
      <c r="B8" s="503"/>
      <c r="C8" s="504"/>
      <c r="D8" s="504"/>
      <c r="E8" s="504"/>
      <c r="F8" s="504"/>
      <c r="G8" s="504"/>
      <c r="H8" s="504"/>
      <c r="I8" s="504"/>
      <c r="J8" s="504"/>
      <c r="K8" s="504"/>
      <c r="L8" s="505"/>
      <c r="M8" s="21"/>
      <c r="N8" s="499" t="str">
        <f>IFERROR(VLOOKUP(B8, AH4:AI35, 2, FALSE), "")</f>
        <v/>
      </c>
      <c r="O8" s="501"/>
      <c r="AH8" s="459" t="s">
        <v>306</v>
      </c>
      <c r="AI8" s="457" t="s">
        <v>30</v>
      </c>
      <c r="AJ8" s="438"/>
      <c r="AK8" s="438"/>
      <c r="AL8" s="456" t="str">
        <f t="shared" si="0"/>
        <v/>
      </c>
      <c r="AM8" s="456" t="str">
        <f t="shared" si="1"/>
        <v/>
      </c>
      <c r="AN8" s="457" t="str">
        <f t="shared" si="2"/>
        <v/>
      </c>
      <c r="AO8" s="438"/>
      <c r="AP8" s="438">
        <v>6</v>
      </c>
      <c r="AQ8" s="460" t="s">
        <v>307</v>
      </c>
      <c r="AR8" s="460" t="s">
        <v>308</v>
      </c>
      <c r="AS8" s="460" t="s">
        <v>309</v>
      </c>
      <c r="AT8" s="460" t="s">
        <v>310</v>
      </c>
      <c r="AU8" s="460" t="s">
        <v>311</v>
      </c>
      <c r="AV8" s="460" t="s">
        <v>312</v>
      </c>
      <c r="AW8" s="460" t="s">
        <v>313</v>
      </c>
      <c r="AX8" s="460" t="s">
        <v>314</v>
      </c>
      <c r="AY8" s="460" t="s">
        <v>315</v>
      </c>
      <c r="AZ8" s="460" t="s">
        <v>316</v>
      </c>
      <c r="BA8" s="460" t="s">
        <v>317</v>
      </c>
      <c r="BB8" s="460" t="s">
        <v>318</v>
      </c>
      <c r="BC8" s="460" t="s">
        <v>319</v>
      </c>
      <c r="BD8" s="460" t="s">
        <v>320</v>
      </c>
      <c r="BE8" s="461" t="s">
        <v>321</v>
      </c>
      <c r="BF8" s="460" t="s">
        <v>322</v>
      </c>
      <c r="BG8" s="460" t="s">
        <v>323</v>
      </c>
      <c r="BH8" s="460" t="s">
        <v>324</v>
      </c>
      <c r="BI8" s="460" t="s">
        <v>325</v>
      </c>
      <c r="BJ8" s="460" t="s">
        <v>326</v>
      </c>
      <c r="BK8" s="460" t="s">
        <v>327</v>
      </c>
      <c r="BL8" s="460" t="s">
        <v>328</v>
      </c>
      <c r="BM8" s="460" t="s">
        <v>329</v>
      </c>
      <c r="BN8" s="460" t="s">
        <v>330</v>
      </c>
      <c r="BO8" s="460" t="s">
        <v>331</v>
      </c>
      <c r="BP8" s="460" t="s">
        <v>332</v>
      </c>
      <c r="BQ8" s="460" t="s">
        <v>333</v>
      </c>
      <c r="BR8" s="460" t="s">
        <v>334</v>
      </c>
      <c r="BS8" s="460" t="s">
        <v>335</v>
      </c>
      <c r="BT8" s="460" t="s">
        <v>336</v>
      </c>
      <c r="BU8" s="460" t="s">
        <v>337</v>
      </c>
      <c r="BV8" s="460" t="s">
        <v>338</v>
      </c>
      <c r="BW8" s="438"/>
      <c r="BX8" s="438"/>
      <c r="BY8" s="438"/>
      <c r="BZ8" s="462" t="s">
        <v>339</v>
      </c>
      <c r="CA8" s="462" t="s">
        <v>340</v>
      </c>
      <c r="CB8" s="462" t="s">
        <v>341</v>
      </c>
      <c r="CC8" s="462" t="s">
        <v>342</v>
      </c>
      <c r="CD8" s="462" t="s">
        <v>343</v>
      </c>
      <c r="CE8" s="462" t="s">
        <v>344</v>
      </c>
      <c r="CF8" s="462" t="s">
        <v>345</v>
      </c>
      <c r="CG8" s="462" t="s">
        <v>346</v>
      </c>
      <c r="CH8" s="462" t="s">
        <v>347</v>
      </c>
      <c r="CI8" s="462" t="s">
        <v>348</v>
      </c>
      <c r="CJ8" s="462" t="s">
        <v>349</v>
      </c>
      <c r="CK8" s="462" t="s">
        <v>350</v>
      </c>
      <c r="CL8" s="462" t="s">
        <v>351</v>
      </c>
      <c r="CM8" s="462" t="s">
        <v>352</v>
      </c>
      <c r="CN8" s="463" t="s">
        <v>353</v>
      </c>
      <c r="CO8" s="462" t="s">
        <v>354</v>
      </c>
      <c r="CP8" s="462" t="s">
        <v>355</v>
      </c>
      <c r="CQ8" s="462" t="s">
        <v>356</v>
      </c>
      <c r="CR8" s="462" t="s">
        <v>357</v>
      </c>
      <c r="CS8" s="462" t="s">
        <v>358</v>
      </c>
      <c r="CT8" s="462" t="s">
        <v>359</v>
      </c>
      <c r="CU8" s="462" t="s">
        <v>360</v>
      </c>
      <c r="CV8" s="462" t="s">
        <v>305</v>
      </c>
      <c r="CW8" s="462" t="s">
        <v>177</v>
      </c>
      <c r="CX8" s="462" t="s">
        <v>361</v>
      </c>
      <c r="CY8" s="462" t="s">
        <v>362</v>
      </c>
      <c r="CZ8" s="462" t="s">
        <v>363</v>
      </c>
      <c r="DA8" s="462" t="s">
        <v>364</v>
      </c>
      <c r="DB8" s="462" t="s">
        <v>365</v>
      </c>
      <c r="DC8" s="462" t="s">
        <v>366</v>
      </c>
      <c r="DD8" s="462" t="s">
        <v>367</v>
      </c>
      <c r="DE8" s="462" t="s">
        <v>368</v>
      </c>
    </row>
    <row r="9" spans="1:109" ht="15" customHeight="1" thickBot="1">
      <c r="AH9" s="459" t="s">
        <v>156</v>
      </c>
      <c r="AI9" s="457" t="s">
        <v>31</v>
      </c>
      <c r="AJ9" s="438"/>
      <c r="AK9" s="438"/>
      <c r="AL9" s="456" t="str">
        <f t="shared" si="0"/>
        <v/>
      </c>
      <c r="AM9" s="456" t="str">
        <f t="shared" si="1"/>
        <v/>
      </c>
      <c r="AN9" s="457" t="str">
        <f t="shared" si="2"/>
        <v/>
      </c>
      <c r="AO9" s="438"/>
      <c r="AP9" s="438">
        <v>7</v>
      </c>
      <c r="AQ9" s="460" t="s">
        <v>369</v>
      </c>
      <c r="AR9" s="460" t="s">
        <v>370</v>
      </c>
      <c r="AS9" s="465" t="s">
        <v>371</v>
      </c>
      <c r="AT9" s="460" t="s">
        <v>372</v>
      </c>
      <c r="AU9" s="460" t="s">
        <v>373</v>
      </c>
      <c r="AV9" s="460" t="s">
        <v>374</v>
      </c>
      <c r="AW9" s="460" t="s">
        <v>375</v>
      </c>
      <c r="AX9" s="460" t="s">
        <v>376</v>
      </c>
      <c r="AY9" s="460" t="s">
        <v>377</v>
      </c>
      <c r="AZ9" s="460" t="s">
        <v>378</v>
      </c>
      <c r="BA9" s="460" t="s">
        <v>379</v>
      </c>
      <c r="BB9" s="460" t="s">
        <v>380</v>
      </c>
      <c r="BC9" s="460" t="s">
        <v>381</v>
      </c>
      <c r="BD9" s="460" t="s">
        <v>382</v>
      </c>
      <c r="BE9" s="461" t="s">
        <v>383</v>
      </c>
      <c r="BF9" s="460" t="s">
        <v>384</v>
      </c>
      <c r="BG9" s="460" t="s">
        <v>385</v>
      </c>
      <c r="BH9" s="460" t="s">
        <v>386</v>
      </c>
      <c r="BI9" s="460" t="s">
        <v>387</v>
      </c>
      <c r="BJ9" s="460" t="s">
        <v>388</v>
      </c>
      <c r="BK9" s="460" t="s">
        <v>389</v>
      </c>
      <c r="BL9" s="460" t="s">
        <v>390</v>
      </c>
      <c r="BM9" s="460" t="s">
        <v>391</v>
      </c>
      <c r="BN9" s="460" t="s">
        <v>392</v>
      </c>
      <c r="BO9" s="460" t="s">
        <v>393</v>
      </c>
      <c r="BP9" s="460" t="s">
        <v>394</v>
      </c>
      <c r="BQ9" s="460" t="s">
        <v>395</v>
      </c>
      <c r="BR9" s="460" t="s">
        <v>396</v>
      </c>
      <c r="BS9" s="460" t="s">
        <v>397</v>
      </c>
      <c r="BT9" s="460" t="s">
        <v>398</v>
      </c>
      <c r="BU9" s="460" t="s">
        <v>399</v>
      </c>
      <c r="BV9" s="460" t="s">
        <v>400</v>
      </c>
      <c r="BW9" s="438"/>
      <c r="BX9" s="438"/>
      <c r="BY9" s="438"/>
      <c r="BZ9" s="462" t="s">
        <v>401</v>
      </c>
      <c r="CA9" s="462" t="s">
        <v>402</v>
      </c>
      <c r="CB9" s="462" t="s">
        <v>403</v>
      </c>
      <c r="CC9" s="462" t="s">
        <v>404</v>
      </c>
      <c r="CD9" s="462" t="s">
        <v>405</v>
      </c>
      <c r="CE9" s="462" t="s">
        <v>406</v>
      </c>
      <c r="CF9" s="462" t="s">
        <v>407</v>
      </c>
      <c r="CG9" s="462" t="s">
        <v>408</v>
      </c>
      <c r="CH9" s="462" t="s">
        <v>409</v>
      </c>
      <c r="CI9" s="462" t="s">
        <v>410</v>
      </c>
      <c r="CJ9" s="462" t="s">
        <v>411</v>
      </c>
      <c r="CK9" s="462" t="s">
        <v>412</v>
      </c>
      <c r="CL9" s="462" t="s">
        <v>413</v>
      </c>
      <c r="CM9" s="462" t="s">
        <v>414</v>
      </c>
      <c r="CN9" s="463" t="s">
        <v>415</v>
      </c>
      <c r="CO9" s="462" t="s">
        <v>416</v>
      </c>
      <c r="CP9" s="462" t="s">
        <v>417</v>
      </c>
      <c r="CQ9" s="462" t="s">
        <v>418</v>
      </c>
      <c r="CR9" s="462" t="s">
        <v>419</v>
      </c>
      <c r="CS9" s="462" t="s">
        <v>420</v>
      </c>
      <c r="CT9" s="462" t="s">
        <v>168</v>
      </c>
      <c r="CU9" s="462" t="s">
        <v>421</v>
      </c>
      <c r="CV9" s="462" t="s">
        <v>422</v>
      </c>
      <c r="CW9" s="462" t="s">
        <v>423</v>
      </c>
      <c r="CX9" s="462" t="s">
        <v>424</v>
      </c>
      <c r="CY9" s="462" t="s">
        <v>425</v>
      </c>
      <c r="CZ9" s="462" t="s">
        <v>426</v>
      </c>
      <c r="DA9" s="462" t="s">
        <v>427</v>
      </c>
      <c r="DB9" s="462" t="s">
        <v>428</v>
      </c>
      <c r="DC9" s="462" t="s">
        <v>429</v>
      </c>
      <c r="DD9" s="462" t="s">
        <v>430</v>
      </c>
      <c r="DE9" s="462" t="s">
        <v>431</v>
      </c>
    </row>
    <row r="10" spans="1:109" ht="15" customHeight="1">
      <c r="B10" s="4"/>
      <c r="C10" s="5" t="s">
        <v>432</v>
      </c>
      <c r="D10" s="6"/>
      <c r="E10" s="6"/>
      <c r="F10" s="6"/>
      <c r="G10" s="6"/>
      <c r="H10" s="6"/>
      <c r="I10" s="6"/>
      <c r="J10" s="6"/>
      <c r="K10" s="6"/>
      <c r="L10" s="7"/>
      <c r="M10" s="56"/>
      <c r="N10" s="8"/>
      <c r="O10" s="5" t="s">
        <v>433</v>
      </c>
      <c r="P10" s="9"/>
      <c r="Q10" s="9"/>
      <c r="R10" s="9"/>
      <c r="S10" s="9"/>
      <c r="T10" s="9"/>
      <c r="U10" s="9"/>
      <c r="V10" s="9"/>
      <c r="W10" s="9"/>
      <c r="X10" s="9"/>
      <c r="Y10" s="9"/>
      <c r="Z10" s="9"/>
      <c r="AA10" s="9"/>
      <c r="AB10" s="9"/>
      <c r="AC10" s="9"/>
      <c r="AD10" s="10"/>
      <c r="AH10" s="459" t="s">
        <v>434</v>
      </c>
      <c r="AI10" s="457" t="s">
        <v>32</v>
      </c>
      <c r="AJ10" s="438"/>
      <c r="AK10" s="438"/>
      <c r="AL10" s="456" t="str">
        <f t="shared" si="0"/>
        <v/>
      </c>
      <c r="AM10" s="456" t="str">
        <f t="shared" si="1"/>
        <v/>
      </c>
      <c r="AN10" s="457" t="str">
        <f t="shared" si="2"/>
        <v/>
      </c>
      <c r="AO10" s="438"/>
      <c r="AP10" s="438">
        <v>8</v>
      </c>
      <c r="AQ10" s="460" t="s">
        <v>435</v>
      </c>
      <c r="AR10" s="460" t="s">
        <v>436</v>
      </c>
      <c r="AS10" s="460"/>
      <c r="AT10" s="460" t="s">
        <v>437</v>
      </c>
      <c r="AU10" s="460" t="s">
        <v>438</v>
      </c>
      <c r="AV10" s="460" t="s">
        <v>439</v>
      </c>
      <c r="AW10" s="460" t="s">
        <v>440</v>
      </c>
      <c r="AX10" s="460" t="s">
        <v>441</v>
      </c>
      <c r="AY10" s="460" t="s">
        <v>442</v>
      </c>
      <c r="AZ10" s="460" t="s">
        <v>443</v>
      </c>
      <c r="BA10" s="460" t="s">
        <v>444</v>
      </c>
      <c r="BB10" s="460" t="s">
        <v>445</v>
      </c>
      <c r="BC10" s="460" t="s">
        <v>446</v>
      </c>
      <c r="BD10" s="460" t="s">
        <v>447</v>
      </c>
      <c r="BE10" s="461" t="s">
        <v>448</v>
      </c>
      <c r="BF10" s="460" t="s">
        <v>449</v>
      </c>
      <c r="BG10" s="460" t="s">
        <v>450</v>
      </c>
      <c r="BH10" s="460" t="s">
        <v>451</v>
      </c>
      <c r="BI10" s="460" t="s">
        <v>452</v>
      </c>
      <c r="BJ10" s="460" t="s">
        <v>453</v>
      </c>
      <c r="BK10" s="460" t="s">
        <v>454</v>
      </c>
      <c r="BL10" s="460" t="s">
        <v>455</v>
      </c>
      <c r="BM10" s="460" t="s">
        <v>456</v>
      </c>
      <c r="BN10" s="460" t="s">
        <v>457</v>
      </c>
      <c r="BO10" s="460" t="s">
        <v>458</v>
      </c>
      <c r="BP10" s="460" t="s">
        <v>459</v>
      </c>
      <c r="BQ10" s="460" t="s">
        <v>460</v>
      </c>
      <c r="BR10" s="460" t="s">
        <v>461</v>
      </c>
      <c r="BS10" s="460" t="s">
        <v>462</v>
      </c>
      <c r="BT10" s="460" t="s">
        <v>463</v>
      </c>
      <c r="BU10" s="460" t="s">
        <v>464</v>
      </c>
      <c r="BV10" s="460" t="s">
        <v>465</v>
      </c>
      <c r="BW10" s="438"/>
      <c r="BX10" s="438"/>
      <c r="BY10" s="438"/>
      <c r="BZ10" s="462" t="s">
        <v>466</v>
      </c>
      <c r="CA10" s="462" t="s">
        <v>467</v>
      </c>
      <c r="CB10" s="462"/>
      <c r="CC10" s="462" t="s">
        <v>468</v>
      </c>
      <c r="CD10" s="462" t="s">
        <v>469</v>
      </c>
      <c r="CE10" s="462" t="s">
        <v>470</v>
      </c>
      <c r="CF10" s="462" t="s">
        <v>471</v>
      </c>
      <c r="CG10" s="462" t="s">
        <v>472</v>
      </c>
      <c r="CH10" s="462" t="s">
        <v>473</v>
      </c>
      <c r="CI10" s="462" t="s">
        <v>474</v>
      </c>
      <c r="CJ10" s="462" t="s">
        <v>475</v>
      </c>
      <c r="CK10" s="462" t="s">
        <v>476</v>
      </c>
      <c r="CL10" s="462" t="s">
        <v>477</v>
      </c>
      <c r="CM10" s="462" t="s">
        <v>478</v>
      </c>
      <c r="CN10" s="463" t="s">
        <v>479</v>
      </c>
      <c r="CO10" s="462" t="s">
        <v>480</v>
      </c>
      <c r="CP10" s="462" t="s">
        <v>481</v>
      </c>
      <c r="CQ10" s="462" t="s">
        <v>482</v>
      </c>
      <c r="CR10" s="462" t="s">
        <v>483</v>
      </c>
      <c r="CS10" s="462" t="s">
        <v>484</v>
      </c>
      <c r="CT10" s="462" t="s">
        <v>485</v>
      </c>
      <c r="CU10" s="462" t="s">
        <v>486</v>
      </c>
      <c r="CV10" s="462" t="s">
        <v>487</v>
      </c>
      <c r="CW10" s="462" t="s">
        <v>488</v>
      </c>
      <c r="CX10" s="462" t="s">
        <v>489</v>
      </c>
      <c r="CY10" s="462" t="s">
        <v>490</v>
      </c>
      <c r="CZ10" s="462" t="s">
        <v>491</v>
      </c>
      <c r="DA10" s="462" t="s">
        <v>492</v>
      </c>
      <c r="DB10" s="462" t="s">
        <v>493</v>
      </c>
      <c r="DC10" s="462" t="s">
        <v>494</v>
      </c>
      <c r="DD10" s="462" t="s">
        <v>495</v>
      </c>
      <c r="DE10" s="462" t="s">
        <v>496</v>
      </c>
    </row>
    <row r="11" spans="1:109" ht="144" customHeight="1" thickBot="1">
      <c r="B11" s="11"/>
      <c r="C11" s="507" t="s">
        <v>497</v>
      </c>
      <c r="D11" s="507"/>
      <c r="E11" s="507"/>
      <c r="F11" s="507"/>
      <c r="G11" s="507"/>
      <c r="H11" s="507"/>
      <c r="I11" s="507"/>
      <c r="J11" s="507"/>
      <c r="K11" s="507"/>
      <c r="L11" s="12"/>
      <c r="M11" s="56"/>
      <c r="N11" s="13"/>
      <c r="O11" s="507" t="s">
        <v>498</v>
      </c>
      <c r="P11" s="507"/>
      <c r="Q11" s="507"/>
      <c r="R11" s="507"/>
      <c r="S11" s="507"/>
      <c r="T11" s="507"/>
      <c r="U11" s="507"/>
      <c r="V11" s="507"/>
      <c r="W11" s="507"/>
      <c r="X11" s="507"/>
      <c r="Y11" s="507"/>
      <c r="Z11" s="507"/>
      <c r="AA11" s="507"/>
      <c r="AB11" s="507"/>
      <c r="AC11" s="507"/>
      <c r="AD11" s="14"/>
      <c r="AH11" s="459" t="s">
        <v>499</v>
      </c>
      <c r="AI11" s="457" t="s">
        <v>33</v>
      </c>
      <c r="AJ11" s="438"/>
      <c r="AK11" s="438"/>
      <c r="AL11" s="456" t="str">
        <f t="shared" si="0"/>
        <v/>
      </c>
      <c r="AM11" s="456" t="str">
        <f t="shared" si="1"/>
        <v/>
      </c>
      <c r="AN11" s="457" t="str">
        <f t="shared" si="2"/>
        <v/>
      </c>
      <c r="AO11" s="438"/>
      <c r="AP11" s="438">
        <v>9</v>
      </c>
      <c r="AQ11" s="460" t="s">
        <v>500</v>
      </c>
      <c r="AR11" s="465" t="s">
        <v>501</v>
      </c>
      <c r="AS11" s="460"/>
      <c r="AT11" s="460" t="s">
        <v>502</v>
      </c>
      <c r="AU11" s="460" t="s">
        <v>503</v>
      </c>
      <c r="AV11" s="460" t="s">
        <v>504</v>
      </c>
      <c r="AW11" s="460" t="s">
        <v>505</v>
      </c>
      <c r="AX11" s="460" t="s">
        <v>506</v>
      </c>
      <c r="AY11" s="460" t="s">
        <v>507</v>
      </c>
      <c r="AZ11" s="460" t="s">
        <v>508</v>
      </c>
      <c r="BA11" s="460" t="s">
        <v>509</v>
      </c>
      <c r="BB11" s="460" t="s">
        <v>510</v>
      </c>
      <c r="BC11" s="460" t="s">
        <v>511</v>
      </c>
      <c r="BD11" s="460" t="s">
        <v>512</v>
      </c>
      <c r="BE11" s="461" t="s">
        <v>513</v>
      </c>
      <c r="BF11" s="460" t="s">
        <v>514</v>
      </c>
      <c r="BG11" s="460" t="s">
        <v>515</v>
      </c>
      <c r="BH11" s="460" t="s">
        <v>516</v>
      </c>
      <c r="BI11" s="460" t="s">
        <v>517</v>
      </c>
      <c r="BJ11" s="460" t="s">
        <v>518</v>
      </c>
      <c r="BK11" s="460" t="s">
        <v>519</v>
      </c>
      <c r="BL11" s="460" t="s">
        <v>520</v>
      </c>
      <c r="BM11" s="460" t="s">
        <v>521</v>
      </c>
      <c r="BN11" s="460" t="s">
        <v>522</v>
      </c>
      <c r="BO11" s="460" t="s">
        <v>523</v>
      </c>
      <c r="BP11" s="460" t="s">
        <v>524</v>
      </c>
      <c r="BQ11" s="460" t="s">
        <v>525</v>
      </c>
      <c r="BR11" s="460" t="s">
        <v>526</v>
      </c>
      <c r="BS11" s="460" t="s">
        <v>527</v>
      </c>
      <c r="BT11" s="460" t="s">
        <v>528</v>
      </c>
      <c r="BU11" s="460" t="s">
        <v>529</v>
      </c>
      <c r="BV11" s="460" t="s">
        <v>530</v>
      </c>
      <c r="BW11" s="438"/>
      <c r="BX11" s="438"/>
      <c r="BY11" s="438"/>
      <c r="BZ11" s="462" t="s">
        <v>531</v>
      </c>
      <c r="CA11" s="462" t="s">
        <v>403</v>
      </c>
      <c r="CB11" s="462"/>
      <c r="CC11" s="462" t="s">
        <v>532</v>
      </c>
      <c r="CD11" s="462" t="s">
        <v>533</v>
      </c>
      <c r="CE11" s="462" t="s">
        <v>534</v>
      </c>
      <c r="CF11" s="466" t="s">
        <v>535</v>
      </c>
      <c r="CG11" s="464" t="s">
        <v>536</v>
      </c>
      <c r="CH11" s="462" t="s">
        <v>537</v>
      </c>
      <c r="CI11" s="462" t="s">
        <v>538</v>
      </c>
      <c r="CJ11" s="462" t="s">
        <v>539</v>
      </c>
      <c r="CK11" s="462" t="s">
        <v>540</v>
      </c>
      <c r="CL11" s="462" t="s">
        <v>541</v>
      </c>
      <c r="CM11" s="462" t="s">
        <v>542</v>
      </c>
      <c r="CN11" s="463" t="s">
        <v>543</v>
      </c>
      <c r="CO11" s="462" t="s">
        <v>544</v>
      </c>
      <c r="CP11" s="462" t="s">
        <v>491</v>
      </c>
      <c r="CQ11" s="462" t="s">
        <v>545</v>
      </c>
      <c r="CR11" s="462" t="s">
        <v>427</v>
      </c>
      <c r="CS11" s="462" t="s">
        <v>546</v>
      </c>
      <c r="CT11" s="462" t="s">
        <v>547</v>
      </c>
      <c r="CU11" s="462" t="s">
        <v>548</v>
      </c>
      <c r="CV11" s="462" t="s">
        <v>549</v>
      </c>
      <c r="CW11" s="462" t="s">
        <v>550</v>
      </c>
      <c r="CX11" s="462" t="s">
        <v>551</v>
      </c>
      <c r="CY11" s="462" t="s">
        <v>552</v>
      </c>
      <c r="CZ11" s="462" t="s">
        <v>553</v>
      </c>
      <c r="DA11" s="462" t="s">
        <v>554</v>
      </c>
      <c r="DB11" s="462" t="s">
        <v>555</v>
      </c>
      <c r="DC11" s="462" t="s">
        <v>556</v>
      </c>
      <c r="DD11" s="462" t="s">
        <v>557</v>
      </c>
      <c r="DE11" s="462" t="s">
        <v>344</v>
      </c>
    </row>
    <row r="12" spans="1:109" ht="15" customHeight="1" thickBot="1">
      <c r="AH12" s="459" t="s">
        <v>558</v>
      </c>
      <c r="AI12" s="457" t="s">
        <v>34</v>
      </c>
      <c r="AJ12" s="438"/>
      <c r="AK12" s="438"/>
      <c r="AL12" s="456" t="str">
        <f t="shared" si="0"/>
        <v/>
      </c>
      <c r="AM12" s="456" t="str">
        <f t="shared" si="1"/>
        <v/>
      </c>
      <c r="AN12" s="457" t="str">
        <f t="shared" si="2"/>
        <v/>
      </c>
      <c r="AO12" s="438"/>
      <c r="AP12" s="438">
        <v>10</v>
      </c>
      <c r="AQ12" s="460" t="s">
        <v>559</v>
      </c>
      <c r="AR12" s="460"/>
      <c r="AS12" s="460"/>
      <c r="AT12" s="460" t="s">
        <v>560</v>
      </c>
      <c r="AU12" s="460" t="s">
        <v>561</v>
      </c>
      <c r="AV12" s="460" t="s">
        <v>562</v>
      </c>
      <c r="AW12" s="460" t="s">
        <v>563</v>
      </c>
      <c r="AX12" s="460" t="s">
        <v>564</v>
      </c>
      <c r="AY12" s="460" t="s">
        <v>565</v>
      </c>
      <c r="AZ12" s="460" t="s">
        <v>566</v>
      </c>
      <c r="BA12" s="460" t="s">
        <v>567</v>
      </c>
      <c r="BB12" s="460" t="s">
        <v>568</v>
      </c>
      <c r="BC12" s="460" t="s">
        <v>569</v>
      </c>
      <c r="BD12" s="460" t="s">
        <v>570</v>
      </c>
      <c r="BE12" s="461" t="s">
        <v>571</v>
      </c>
      <c r="BF12" s="460" t="s">
        <v>572</v>
      </c>
      <c r="BG12" s="460" t="s">
        <v>573</v>
      </c>
      <c r="BH12" s="460" t="s">
        <v>574</v>
      </c>
      <c r="BI12" s="460" t="s">
        <v>575</v>
      </c>
      <c r="BJ12" s="460" t="s">
        <v>576</v>
      </c>
      <c r="BK12" s="460" t="s">
        <v>577</v>
      </c>
      <c r="BL12" s="460" t="s">
        <v>578</v>
      </c>
      <c r="BM12" s="460" t="s">
        <v>579</v>
      </c>
      <c r="BN12" s="460" t="s">
        <v>580</v>
      </c>
      <c r="BO12" s="460" t="s">
        <v>581</v>
      </c>
      <c r="BP12" s="460" t="s">
        <v>582</v>
      </c>
      <c r="BQ12" s="460" t="s">
        <v>583</v>
      </c>
      <c r="BR12" s="460" t="s">
        <v>584</v>
      </c>
      <c r="BS12" s="460" t="s">
        <v>585</v>
      </c>
      <c r="BT12" s="460" t="s">
        <v>586</v>
      </c>
      <c r="BU12" s="460" t="s">
        <v>587</v>
      </c>
      <c r="BV12" s="460" t="s">
        <v>588</v>
      </c>
      <c r="BW12" s="438"/>
      <c r="BX12" s="438"/>
      <c r="BY12" s="438"/>
      <c r="BZ12" s="462" t="s">
        <v>589</v>
      </c>
      <c r="CA12" s="462"/>
      <c r="CB12" s="462"/>
      <c r="CC12" s="462" t="s">
        <v>590</v>
      </c>
      <c r="CD12" s="462" t="s">
        <v>591</v>
      </c>
      <c r="CE12" s="462" t="s">
        <v>592</v>
      </c>
      <c r="CF12" s="462" t="s">
        <v>593</v>
      </c>
      <c r="CG12" s="462" t="s">
        <v>594</v>
      </c>
      <c r="CH12" s="462" t="s">
        <v>228</v>
      </c>
      <c r="CI12" s="462" t="s">
        <v>595</v>
      </c>
      <c r="CJ12" s="462" t="s">
        <v>596</v>
      </c>
      <c r="CK12" s="462" t="s">
        <v>597</v>
      </c>
      <c r="CL12" s="462" t="s">
        <v>598</v>
      </c>
      <c r="CM12" s="462" t="s">
        <v>598</v>
      </c>
      <c r="CN12" s="463" t="s">
        <v>599</v>
      </c>
      <c r="CO12" s="462" t="s">
        <v>600</v>
      </c>
      <c r="CP12" s="462" t="s">
        <v>601</v>
      </c>
      <c r="CQ12" s="462" t="s">
        <v>602</v>
      </c>
      <c r="CR12" s="462" t="s">
        <v>603</v>
      </c>
      <c r="CS12" s="462" t="s">
        <v>604</v>
      </c>
      <c r="CT12" s="462" t="s">
        <v>605</v>
      </c>
      <c r="CU12" s="462" t="s">
        <v>606</v>
      </c>
      <c r="CV12" s="462" t="s">
        <v>607</v>
      </c>
      <c r="CW12" s="462" t="s">
        <v>608</v>
      </c>
      <c r="CX12" s="462" t="s">
        <v>609</v>
      </c>
      <c r="CY12" s="462" t="s">
        <v>610</v>
      </c>
      <c r="CZ12" s="462" t="s">
        <v>611</v>
      </c>
      <c r="DA12" s="462" t="s">
        <v>612</v>
      </c>
      <c r="DB12" s="462" t="s">
        <v>613</v>
      </c>
      <c r="DC12" s="462" t="s">
        <v>614</v>
      </c>
      <c r="DD12" s="462" t="s">
        <v>615</v>
      </c>
      <c r="DE12" s="462" t="s">
        <v>616</v>
      </c>
    </row>
    <row r="13" spans="1:109" ht="15" customHeight="1">
      <c r="A13" s="21"/>
      <c r="B13" s="4"/>
      <c r="C13" s="5" t="s">
        <v>617</v>
      </c>
      <c r="D13" s="6"/>
      <c r="E13" s="6"/>
      <c r="F13" s="6"/>
      <c r="G13" s="6"/>
      <c r="H13" s="6"/>
      <c r="I13" s="6"/>
      <c r="J13" s="6"/>
      <c r="K13" s="6"/>
      <c r="L13" s="6"/>
      <c r="M13" s="6"/>
      <c r="N13" s="6"/>
      <c r="O13" s="6"/>
      <c r="P13" s="6"/>
      <c r="Q13" s="6"/>
      <c r="R13" s="6"/>
      <c r="S13" s="6"/>
      <c r="T13" s="6"/>
      <c r="U13" s="6"/>
      <c r="V13" s="6"/>
      <c r="W13" s="6"/>
      <c r="X13" s="6"/>
      <c r="Y13" s="6"/>
      <c r="Z13" s="6"/>
      <c r="AA13" s="6"/>
      <c r="AB13" s="6"/>
      <c r="AC13" s="6"/>
      <c r="AD13" s="10"/>
      <c r="AE13" s="49"/>
      <c r="AH13" s="459" t="s">
        <v>348</v>
      </c>
      <c r="AI13" s="457" t="s">
        <v>35</v>
      </c>
      <c r="AJ13" s="438"/>
      <c r="AK13" s="438"/>
      <c r="AL13" s="456" t="str">
        <f t="shared" si="0"/>
        <v/>
      </c>
      <c r="AM13" s="456" t="str">
        <f t="shared" si="1"/>
        <v/>
      </c>
      <c r="AN13" s="457" t="str">
        <f t="shared" si="2"/>
        <v/>
      </c>
      <c r="AO13" s="438"/>
      <c r="AP13" s="438">
        <v>11</v>
      </c>
      <c r="AQ13" s="460" t="s">
        <v>618</v>
      </c>
      <c r="AR13" s="460"/>
      <c r="AS13" s="460"/>
      <c r="AT13" s="460" t="s">
        <v>619</v>
      </c>
      <c r="AU13" s="460" t="s">
        <v>620</v>
      </c>
      <c r="AV13" s="460" t="s">
        <v>621</v>
      </c>
      <c r="AW13" s="460" t="s">
        <v>622</v>
      </c>
      <c r="AX13" s="460" t="s">
        <v>623</v>
      </c>
      <c r="AY13" s="460" t="s">
        <v>624</v>
      </c>
      <c r="AZ13" s="460" t="s">
        <v>625</v>
      </c>
      <c r="BA13" s="460" t="s">
        <v>626</v>
      </c>
      <c r="BB13" s="460" t="s">
        <v>627</v>
      </c>
      <c r="BC13" s="460" t="s">
        <v>628</v>
      </c>
      <c r="BD13" s="460" t="s">
        <v>629</v>
      </c>
      <c r="BE13" s="461" t="s">
        <v>630</v>
      </c>
      <c r="BF13" s="460" t="s">
        <v>631</v>
      </c>
      <c r="BG13" s="460" t="s">
        <v>632</v>
      </c>
      <c r="BH13" s="460" t="s">
        <v>633</v>
      </c>
      <c r="BI13" s="460" t="s">
        <v>634</v>
      </c>
      <c r="BJ13" s="460" t="s">
        <v>635</v>
      </c>
      <c r="BK13" s="460" t="s">
        <v>636</v>
      </c>
      <c r="BL13" s="460" t="s">
        <v>637</v>
      </c>
      <c r="BM13" s="460" t="s">
        <v>638</v>
      </c>
      <c r="BN13" s="460" t="s">
        <v>639</v>
      </c>
      <c r="BO13" s="460" t="s">
        <v>640</v>
      </c>
      <c r="BP13" s="460" t="s">
        <v>641</v>
      </c>
      <c r="BQ13" s="460" t="s">
        <v>642</v>
      </c>
      <c r="BR13" s="460" t="s">
        <v>643</v>
      </c>
      <c r="BS13" s="460" t="s">
        <v>644</v>
      </c>
      <c r="BT13" s="460" t="s">
        <v>645</v>
      </c>
      <c r="BU13" s="460" t="s">
        <v>646</v>
      </c>
      <c r="BV13" s="460" t="s">
        <v>647</v>
      </c>
      <c r="BW13" s="438"/>
      <c r="BX13" s="438"/>
      <c r="BY13" s="438"/>
      <c r="BZ13" s="462" t="s">
        <v>648</v>
      </c>
      <c r="CA13" s="462"/>
      <c r="CB13" s="462"/>
      <c r="CC13" s="462" t="s">
        <v>649</v>
      </c>
      <c r="CD13" s="462" t="s">
        <v>650</v>
      </c>
      <c r="CE13" s="462" t="s">
        <v>651</v>
      </c>
      <c r="CF13" s="462" t="s">
        <v>652</v>
      </c>
      <c r="CG13" s="462" t="s">
        <v>653</v>
      </c>
      <c r="CH13" s="462" t="s">
        <v>654</v>
      </c>
      <c r="CI13" s="462" t="s">
        <v>655</v>
      </c>
      <c r="CJ13" s="462" t="s">
        <v>656</v>
      </c>
      <c r="CK13" s="462" t="s">
        <v>657</v>
      </c>
      <c r="CL13" s="462" t="s">
        <v>658</v>
      </c>
      <c r="CM13" s="462" t="s">
        <v>659</v>
      </c>
      <c r="CN13" s="463" t="s">
        <v>660</v>
      </c>
      <c r="CO13" s="462" t="s">
        <v>280</v>
      </c>
      <c r="CP13" s="462" t="s">
        <v>661</v>
      </c>
      <c r="CQ13" s="462" t="s">
        <v>662</v>
      </c>
      <c r="CR13" s="462" t="s">
        <v>663</v>
      </c>
      <c r="CS13" s="462" t="s">
        <v>664</v>
      </c>
      <c r="CT13" s="462" t="s">
        <v>665</v>
      </c>
      <c r="CU13" s="462" t="s">
        <v>666</v>
      </c>
      <c r="CV13" s="462" t="s">
        <v>667</v>
      </c>
      <c r="CW13" s="462" t="s">
        <v>668</v>
      </c>
      <c r="CX13" s="462" t="s">
        <v>669</v>
      </c>
      <c r="CY13" s="462" t="s">
        <v>670</v>
      </c>
      <c r="CZ13" s="462" t="s">
        <v>671</v>
      </c>
      <c r="DA13" s="462" t="s">
        <v>672</v>
      </c>
      <c r="DB13" s="462" t="s">
        <v>673</v>
      </c>
      <c r="DC13" s="462" t="s">
        <v>674</v>
      </c>
      <c r="DD13" s="462" t="s">
        <v>675</v>
      </c>
      <c r="DE13" s="462" t="s">
        <v>676</v>
      </c>
    </row>
    <row r="14" spans="1:109" ht="36" customHeight="1" thickBot="1">
      <c r="A14" s="21"/>
      <c r="B14" s="11"/>
      <c r="C14" s="508" t="s">
        <v>677</v>
      </c>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14"/>
      <c r="AE14" s="49"/>
      <c r="AH14" s="459" t="s">
        <v>678</v>
      </c>
      <c r="AI14" s="457" t="s">
        <v>36</v>
      </c>
      <c r="AJ14" s="438"/>
      <c r="AK14" s="438"/>
      <c r="AL14" s="456" t="str">
        <f t="shared" si="0"/>
        <v/>
      </c>
      <c r="AM14" s="456" t="str">
        <f t="shared" si="1"/>
        <v/>
      </c>
      <c r="AN14" s="457" t="str">
        <f t="shared" si="2"/>
        <v/>
      </c>
      <c r="AO14" s="438"/>
      <c r="AP14" s="438">
        <v>12</v>
      </c>
      <c r="AQ14" s="460" t="s">
        <v>679</v>
      </c>
      <c r="AR14" s="460"/>
      <c r="AS14" s="460"/>
      <c r="AT14" s="460" t="s">
        <v>680</v>
      </c>
      <c r="AU14" s="460" t="s">
        <v>681</v>
      </c>
      <c r="AV14" s="465" t="s">
        <v>682</v>
      </c>
      <c r="AW14" s="460" t="s">
        <v>683</v>
      </c>
      <c r="AX14" s="460" t="s">
        <v>684</v>
      </c>
      <c r="AY14" s="460" t="s">
        <v>685</v>
      </c>
      <c r="AZ14" s="460" t="s">
        <v>686</v>
      </c>
      <c r="BA14" s="460" t="s">
        <v>687</v>
      </c>
      <c r="BB14" s="460" t="s">
        <v>688</v>
      </c>
      <c r="BC14" s="460" t="s">
        <v>689</v>
      </c>
      <c r="BD14" s="460" t="s">
        <v>690</v>
      </c>
      <c r="BE14" s="461" t="s">
        <v>691</v>
      </c>
      <c r="BF14" s="460" t="s">
        <v>692</v>
      </c>
      <c r="BG14" s="460" t="s">
        <v>693</v>
      </c>
      <c r="BH14" s="460" t="s">
        <v>694</v>
      </c>
      <c r="BI14" s="460" t="s">
        <v>695</v>
      </c>
      <c r="BJ14" s="460" t="s">
        <v>696</v>
      </c>
      <c r="BK14" s="460" t="s">
        <v>697</v>
      </c>
      <c r="BL14" s="460" t="s">
        <v>698</v>
      </c>
      <c r="BM14" s="467" t="s">
        <v>699</v>
      </c>
      <c r="BN14" s="460" t="s">
        <v>700</v>
      </c>
      <c r="BO14" s="460" t="s">
        <v>701</v>
      </c>
      <c r="BP14" s="460" t="s">
        <v>702</v>
      </c>
      <c r="BQ14" s="460" t="s">
        <v>703</v>
      </c>
      <c r="BR14" s="460" t="s">
        <v>704</v>
      </c>
      <c r="BS14" s="460" t="s">
        <v>705</v>
      </c>
      <c r="BT14" s="460" t="s">
        <v>706</v>
      </c>
      <c r="BU14" s="460" t="s">
        <v>707</v>
      </c>
      <c r="BV14" s="460" t="s">
        <v>708</v>
      </c>
      <c r="BW14" s="438"/>
      <c r="BX14" s="438"/>
      <c r="BY14" s="438"/>
      <c r="BZ14" s="462" t="s">
        <v>709</v>
      </c>
      <c r="CA14" s="462"/>
      <c r="CB14" s="462"/>
      <c r="CC14" s="462" t="s">
        <v>710</v>
      </c>
      <c r="CD14" s="462" t="s">
        <v>711</v>
      </c>
      <c r="CE14" s="462" t="s">
        <v>403</v>
      </c>
      <c r="CF14" s="462" t="s">
        <v>712</v>
      </c>
      <c r="CG14" s="462" t="s">
        <v>492</v>
      </c>
      <c r="CH14" s="462" t="s">
        <v>713</v>
      </c>
      <c r="CI14" s="462" t="s">
        <v>714</v>
      </c>
      <c r="CJ14" s="462" t="s">
        <v>715</v>
      </c>
      <c r="CK14" s="462" t="s">
        <v>716</v>
      </c>
      <c r="CL14" s="462" t="s">
        <v>717</v>
      </c>
      <c r="CM14" s="462" t="s">
        <v>718</v>
      </c>
      <c r="CN14" s="463" t="s">
        <v>719</v>
      </c>
      <c r="CO14" s="462" t="s">
        <v>720</v>
      </c>
      <c r="CP14" s="462" t="s">
        <v>721</v>
      </c>
      <c r="CQ14" s="462" t="s">
        <v>722</v>
      </c>
      <c r="CR14" s="462" t="s">
        <v>723</v>
      </c>
      <c r="CS14" s="462" t="s">
        <v>724</v>
      </c>
      <c r="CT14" s="462" t="s">
        <v>725</v>
      </c>
      <c r="CU14" s="462" t="s">
        <v>726</v>
      </c>
      <c r="CV14" s="462" t="s">
        <v>727</v>
      </c>
      <c r="CW14" s="462" t="s">
        <v>728</v>
      </c>
      <c r="CX14" s="462" t="s">
        <v>729</v>
      </c>
      <c r="CY14" s="462" t="s">
        <v>730</v>
      </c>
      <c r="CZ14" s="462" t="s">
        <v>731</v>
      </c>
      <c r="DA14" s="462" t="s">
        <v>732</v>
      </c>
      <c r="DB14" s="462" t="s">
        <v>733</v>
      </c>
      <c r="DC14" s="462" t="s">
        <v>734</v>
      </c>
      <c r="DD14" s="462" t="s">
        <v>735</v>
      </c>
      <c r="DE14" s="462" t="s">
        <v>736</v>
      </c>
    </row>
    <row r="15" spans="1:109" ht="15" customHeight="1" thickBot="1">
      <c r="AH15" s="459" t="s">
        <v>737</v>
      </c>
      <c r="AI15" s="457" t="s">
        <v>37</v>
      </c>
      <c r="AJ15" s="438"/>
      <c r="AK15" s="438"/>
      <c r="AL15" s="456" t="str">
        <f t="shared" si="0"/>
        <v/>
      </c>
      <c r="AM15" s="456" t="str">
        <f t="shared" si="1"/>
        <v/>
      </c>
      <c r="AN15" s="457" t="str">
        <f t="shared" si="2"/>
        <v/>
      </c>
      <c r="AO15" s="438"/>
      <c r="AP15" s="438">
        <v>13</v>
      </c>
      <c r="AQ15" s="465" t="s">
        <v>738</v>
      </c>
      <c r="AR15" s="460"/>
      <c r="AS15" s="460"/>
      <c r="AT15" s="460" t="s">
        <v>739</v>
      </c>
      <c r="AU15" s="460" t="s">
        <v>740</v>
      </c>
      <c r="AV15" s="460"/>
      <c r="AW15" s="460" t="s">
        <v>741</v>
      </c>
      <c r="AX15" s="460" t="s">
        <v>742</v>
      </c>
      <c r="AY15" s="460" t="s">
        <v>743</v>
      </c>
      <c r="AZ15" s="460" t="s">
        <v>744</v>
      </c>
      <c r="BA15" s="460" t="s">
        <v>745</v>
      </c>
      <c r="BB15" s="460" t="s">
        <v>746</v>
      </c>
      <c r="BC15" s="460" t="s">
        <v>747</v>
      </c>
      <c r="BD15" s="460" t="s">
        <v>748</v>
      </c>
      <c r="BE15" s="461" t="s">
        <v>749</v>
      </c>
      <c r="BF15" s="460" t="s">
        <v>750</v>
      </c>
      <c r="BG15" s="460" t="s">
        <v>751</v>
      </c>
      <c r="BH15" s="460" t="s">
        <v>752</v>
      </c>
      <c r="BI15" s="460" t="s">
        <v>753</v>
      </c>
      <c r="BJ15" s="460" t="s">
        <v>754</v>
      </c>
      <c r="BK15" s="460" t="s">
        <v>755</v>
      </c>
      <c r="BL15" s="460" t="s">
        <v>756</v>
      </c>
      <c r="BM15" s="460">
        <v>23099</v>
      </c>
      <c r="BN15" s="460" t="s">
        <v>757</v>
      </c>
      <c r="BO15" s="460" t="s">
        <v>758</v>
      </c>
      <c r="BP15" s="460" t="s">
        <v>759</v>
      </c>
      <c r="BQ15" s="460" t="s">
        <v>760</v>
      </c>
      <c r="BR15" s="460" t="s">
        <v>761</v>
      </c>
      <c r="BS15" s="460" t="s">
        <v>762</v>
      </c>
      <c r="BT15" s="460" t="s">
        <v>763</v>
      </c>
      <c r="BU15" s="460" t="s">
        <v>764</v>
      </c>
      <c r="BV15" s="460" t="s">
        <v>765</v>
      </c>
      <c r="BW15" s="438"/>
      <c r="BY15" s="438"/>
      <c r="BZ15" s="462" t="s">
        <v>403</v>
      </c>
      <c r="CA15" s="462"/>
      <c r="CB15" s="462"/>
      <c r="CC15" s="462" t="s">
        <v>766</v>
      </c>
      <c r="CD15" s="462" t="s">
        <v>737</v>
      </c>
      <c r="CE15" s="462"/>
      <c r="CF15" s="462" t="s">
        <v>767</v>
      </c>
      <c r="CG15" s="462" t="s">
        <v>768</v>
      </c>
      <c r="CH15" s="462" t="s">
        <v>769</v>
      </c>
      <c r="CI15" s="462" t="s">
        <v>770</v>
      </c>
      <c r="CJ15" s="462" t="s">
        <v>771</v>
      </c>
      <c r="CK15" s="462" t="s">
        <v>772</v>
      </c>
      <c r="CL15" s="462" t="s">
        <v>773</v>
      </c>
      <c r="CM15" s="462" t="s">
        <v>774</v>
      </c>
      <c r="CN15" s="463" t="s">
        <v>775</v>
      </c>
      <c r="CO15" s="462" t="s">
        <v>776</v>
      </c>
      <c r="CP15" s="462" t="s">
        <v>777</v>
      </c>
      <c r="CQ15" s="462" t="s">
        <v>778</v>
      </c>
      <c r="CR15" s="462" t="s">
        <v>779</v>
      </c>
      <c r="CS15" s="462" t="s">
        <v>780</v>
      </c>
      <c r="CT15" s="462" t="s">
        <v>781</v>
      </c>
      <c r="CU15" s="462" t="s">
        <v>782</v>
      </c>
      <c r="CV15" s="462" t="s">
        <v>403</v>
      </c>
      <c r="CW15" s="462" t="s">
        <v>783</v>
      </c>
      <c r="CX15" s="462" t="s">
        <v>784</v>
      </c>
      <c r="CY15" s="462" t="s">
        <v>785</v>
      </c>
      <c r="CZ15" s="462" t="s">
        <v>786</v>
      </c>
      <c r="DA15" s="462" t="s">
        <v>787</v>
      </c>
      <c r="DB15" s="462" t="s">
        <v>788</v>
      </c>
      <c r="DC15" s="462" t="s">
        <v>789</v>
      </c>
      <c r="DD15" s="462" t="s">
        <v>790</v>
      </c>
      <c r="DE15" s="462" t="s">
        <v>791</v>
      </c>
    </row>
    <row r="16" spans="1:109" ht="15" customHeight="1">
      <c r="A16" s="21"/>
      <c r="B16" s="16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7"/>
      <c r="AE16" s="49"/>
      <c r="AH16" s="459" t="s">
        <v>655</v>
      </c>
      <c r="AI16" s="457" t="s">
        <v>38</v>
      </c>
      <c r="AJ16" s="438"/>
      <c r="AK16" s="438"/>
      <c r="AL16" s="456" t="str">
        <f t="shared" si="0"/>
        <v/>
      </c>
      <c r="AM16" s="456" t="str">
        <f t="shared" si="1"/>
        <v/>
      </c>
      <c r="AN16" s="457" t="str">
        <f t="shared" si="2"/>
        <v/>
      </c>
      <c r="AO16" s="438"/>
      <c r="AP16" s="438">
        <v>14</v>
      </c>
      <c r="AQ16" s="460"/>
      <c r="AR16" s="460"/>
      <c r="AS16" s="460"/>
      <c r="AT16" s="460" t="s">
        <v>792</v>
      </c>
      <c r="AU16" s="460" t="s">
        <v>793</v>
      </c>
      <c r="AV16" s="460"/>
      <c r="AW16" s="460" t="s">
        <v>794</v>
      </c>
      <c r="AX16" s="460" t="s">
        <v>795</v>
      </c>
      <c r="AY16" s="460" t="s">
        <v>796</v>
      </c>
      <c r="AZ16" s="460" t="s">
        <v>797</v>
      </c>
      <c r="BA16" s="460" t="s">
        <v>798</v>
      </c>
      <c r="BB16" s="460" t="s">
        <v>799</v>
      </c>
      <c r="BC16" s="460" t="s">
        <v>800</v>
      </c>
      <c r="BD16" s="460" t="s">
        <v>801</v>
      </c>
      <c r="BE16" s="461" t="s">
        <v>802</v>
      </c>
      <c r="BF16" s="460" t="s">
        <v>803</v>
      </c>
      <c r="BG16" s="460" t="s">
        <v>804</v>
      </c>
      <c r="BH16" s="460" t="s">
        <v>805</v>
      </c>
      <c r="BI16" s="460" t="s">
        <v>806</v>
      </c>
      <c r="BJ16" s="460" t="s">
        <v>807</v>
      </c>
      <c r="BK16" s="460" t="s">
        <v>808</v>
      </c>
      <c r="BL16" s="460" t="s">
        <v>809</v>
      </c>
      <c r="BM16" s="460"/>
      <c r="BN16" s="460" t="s">
        <v>810</v>
      </c>
      <c r="BO16" s="460" t="s">
        <v>811</v>
      </c>
      <c r="BP16" s="460" t="s">
        <v>812</v>
      </c>
      <c r="BQ16" s="460" t="s">
        <v>813</v>
      </c>
      <c r="BR16" s="460" t="s">
        <v>814</v>
      </c>
      <c r="BS16" s="460" t="s">
        <v>815</v>
      </c>
      <c r="BT16" s="460" t="s">
        <v>816</v>
      </c>
      <c r="BU16" s="460" t="s">
        <v>817</v>
      </c>
      <c r="BV16" s="460" t="s">
        <v>818</v>
      </c>
      <c r="BW16" s="438"/>
      <c r="BX16" s="438"/>
      <c r="BY16" s="438"/>
      <c r="BZ16" s="462"/>
      <c r="CA16" s="462"/>
      <c r="CB16" s="462"/>
      <c r="CC16" s="462" t="s">
        <v>819</v>
      </c>
      <c r="CD16" s="462" t="s">
        <v>655</v>
      </c>
      <c r="CE16" s="462"/>
      <c r="CF16" s="462" t="s">
        <v>820</v>
      </c>
      <c r="CG16" s="462" t="s">
        <v>821</v>
      </c>
      <c r="CH16" s="462" t="s">
        <v>305</v>
      </c>
      <c r="CI16" s="462" t="s">
        <v>822</v>
      </c>
      <c r="CJ16" s="462" t="s">
        <v>823</v>
      </c>
      <c r="CK16" s="462" t="s">
        <v>824</v>
      </c>
      <c r="CL16" s="462" t="s">
        <v>825</v>
      </c>
      <c r="CM16" s="462" t="s">
        <v>826</v>
      </c>
      <c r="CN16" s="463" t="s">
        <v>827</v>
      </c>
      <c r="CO16" s="462" t="s">
        <v>828</v>
      </c>
      <c r="CP16" s="464" t="s">
        <v>829</v>
      </c>
      <c r="CQ16" s="462" t="s">
        <v>830</v>
      </c>
      <c r="CR16" s="462" t="s">
        <v>831</v>
      </c>
      <c r="CS16" s="462" t="s">
        <v>832</v>
      </c>
      <c r="CT16" s="462" t="s">
        <v>833</v>
      </c>
      <c r="CU16" s="462" t="s">
        <v>834</v>
      </c>
      <c r="CV16" s="462"/>
      <c r="CW16" s="462" t="s">
        <v>835</v>
      </c>
      <c r="CX16" s="462" t="s">
        <v>836</v>
      </c>
      <c r="CY16" s="462" t="s">
        <v>837</v>
      </c>
      <c r="CZ16" s="462" t="s">
        <v>838</v>
      </c>
      <c r="DA16" s="462" t="s">
        <v>839</v>
      </c>
      <c r="DB16" s="462" t="s">
        <v>840</v>
      </c>
      <c r="DC16" s="462" t="s">
        <v>841</v>
      </c>
      <c r="DD16" s="462" t="s">
        <v>842</v>
      </c>
      <c r="DE16" s="462" t="s">
        <v>843</v>
      </c>
    </row>
    <row r="17" spans="1:109" ht="48" customHeight="1">
      <c r="A17" s="21"/>
      <c r="B17" s="145"/>
      <c r="C17" s="509" t="s">
        <v>844</v>
      </c>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168"/>
      <c r="AE17" s="49"/>
      <c r="AH17" s="459" t="s">
        <v>845</v>
      </c>
      <c r="AI17" s="457" t="s">
        <v>39</v>
      </c>
      <c r="AJ17" s="438"/>
      <c r="AK17" s="438"/>
      <c r="AL17" s="456" t="str">
        <f t="shared" si="0"/>
        <v/>
      </c>
      <c r="AM17" s="456" t="str">
        <f t="shared" si="1"/>
        <v/>
      </c>
      <c r="AN17" s="457" t="str">
        <f t="shared" si="2"/>
        <v/>
      </c>
      <c r="AO17" s="438"/>
      <c r="AP17" s="438">
        <v>15</v>
      </c>
      <c r="AQ17" s="460"/>
      <c r="AR17" s="460"/>
      <c r="AS17" s="460"/>
      <c r="AT17" s="465" t="s">
        <v>846</v>
      </c>
      <c r="AU17" s="460" t="s">
        <v>847</v>
      </c>
      <c r="AV17" s="460"/>
      <c r="AW17" s="460" t="s">
        <v>848</v>
      </c>
      <c r="AX17" s="460" t="s">
        <v>849</v>
      </c>
      <c r="AY17" s="460" t="s">
        <v>850</v>
      </c>
      <c r="AZ17" s="460" t="s">
        <v>851</v>
      </c>
      <c r="BA17" s="460" t="s">
        <v>852</v>
      </c>
      <c r="BB17" s="460" t="s">
        <v>853</v>
      </c>
      <c r="BC17" s="460" t="s">
        <v>854</v>
      </c>
      <c r="BD17" s="460" t="s">
        <v>855</v>
      </c>
      <c r="BE17" s="461" t="s">
        <v>856</v>
      </c>
      <c r="BF17" s="460" t="s">
        <v>857</v>
      </c>
      <c r="BG17" s="460" t="s">
        <v>858</v>
      </c>
      <c r="BH17" s="460" t="s">
        <v>859</v>
      </c>
      <c r="BI17" s="460" t="s">
        <v>860</v>
      </c>
      <c r="BJ17" s="460" t="s">
        <v>861</v>
      </c>
      <c r="BK17" s="460" t="s">
        <v>862</v>
      </c>
      <c r="BL17" s="460" t="s">
        <v>863</v>
      </c>
      <c r="BM17" s="460"/>
      <c r="BN17" s="460" t="s">
        <v>864</v>
      </c>
      <c r="BO17" s="460" t="s">
        <v>865</v>
      </c>
      <c r="BP17" s="460" t="s">
        <v>866</v>
      </c>
      <c r="BQ17" s="460" t="s">
        <v>867</v>
      </c>
      <c r="BR17" s="460" t="s">
        <v>868</v>
      </c>
      <c r="BS17" s="460" t="s">
        <v>869</v>
      </c>
      <c r="BT17" s="460" t="s">
        <v>870</v>
      </c>
      <c r="BU17" s="460" t="s">
        <v>871</v>
      </c>
      <c r="BV17" s="460" t="s">
        <v>872</v>
      </c>
      <c r="BW17" s="438"/>
      <c r="BX17" s="438"/>
      <c r="BY17" s="438"/>
      <c r="BZ17" s="462"/>
      <c r="CA17" s="462"/>
      <c r="CB17" s="462"/>
      <c r="CC17" s="462" t="s">
        <v>403</v>
      </c>
      <c r="CD17" s="462" t="s">
        <v>873</v>
      </c>
      <c r="CE17" s="462"/>
      <c r="CF17" s="462" t="s">
        <v>874</v>
      </c>
      <c r="CG17" s="462" t="s">
        <v>875</v>
      </c>
      <c r="CH17" s="462" t="s">
        <v>344</v>
      </c>
      <c r="CI17" s="462" t="s">
        <v>876</v>
      </c>
      <c r="CJ17" s="462" t="s">
        <v>877</v>
      </c>
      <c r="CK17" s="462" t="s">
        <v>305</v>
      </c>
      <c r="CL17" s="462" t="s">
        <v>878</v>
      </c>
      <c r="CM17" s="462" t="s">
        <v>879</v>
      </c>
      <c r="CN17" s="463" t="s">
        <v>880</v>
      </c>
      <c r="CO17" s="462" t="s">
        <v>881</v>
      </c>
      <c r="CP17" s="462" t="s">
        <v>882</v>
      </c>
      <c r="CQ17" s="462" t="s">
        <v>883</v>
      </c>
      <c r="CR17" s="462" t="s">
        <v>884</v>
      </c>
      <c r="CS17" s="462" t="s">
        <v>885</v>
      </c>
      <c r="CT17" s="462" t="s">
        <v>886</v>
      </c>
      <c r="CU17" s="462" t="s">
        <v>887</v>
      </c>
      <c r="CV17" s="462"/>
      <c r="CW17" s="462" t="s">
        <v>888</v>
      </c>
      <c r="CX17" s="462" t="s">
        <v>889</v>
      </c>
      <c r="CY17" s="462" t="s">
        <v>890</v>
      </c>
      <c r="CZ17" s="462" t="s">
        <v>891</v>
      </c>
      <c r="DA17" s="462" t="s">
        <v>737</v>
      </c>
      <c r="DB17" s="462" t="s">
        <v>892</v>
      </c>
      <c r="DC17" s="462" t="s">
        <v>893</v>
      </c>
      <c r="DD17" s="462" t="s">
        <v>894</v>
      </c>
      <c r="DE17" s="462" t="s">
        <v>895</v>
      </c>
    </row>
    <row r="18" spans="1:109" ht="6.75" customHeight="1">
      <c r="A18" s="21"/>
      <c r="B18" s="145"/>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168"/>
      <c r="AE18" s="49"/>
      <c r="AH18" s="459" t="s">
        <v>896</v>
      </c>
      <c r="AI18" s="457" t="s">
        <v>40</v>
      </c>
      <c r="AJ18" s="438"/>
      <c r="AK18" s="438"/>
      <c r="AL18" s="456" t="str">
        <f t="shared" si="0"/>
        <v/>
      </c>
      <c r="AM18" s="456" t="str">
        <f t="shared" si="1"/>
        <v/>
      </c>
      <c r="AN18" s="457" t="str">
        <f t="shared" si="2"/>
        <v/>
      </c>
      <c r="AO18" s="438"/>
      <c r="AP18" s="438">
        <v>16</v>
      </c>
      <c r="AQ18" s="460"/>
      <c r="AR18" s="460"/>
      <c r="AS18" s="460"/>
      <c r="AT18" s="460"/>
      <c r="AU18" s="460" t="s">
        <v>897</v>
      </c>
      <c r="AV18" s="460"/>
      <c r="AW18" s="460" t="s">
        <v>898</v>
      </c>
      <c r="AX18" s="460" t="s">
        <v>899</v>
      </c>
      <c r="AY18" s="460" t="s">
        <v>900</v>
      </c>
      <c r="AZ18" s="460" t="s">
        <v>901</v>
      </c>
      <c r="BA18" s="460" t="s">
        <v>902</v>
      </c>
      <c r="BB18" s="460" t="s">
        <v>903</v>
      </c>
      <c r="BC18" s="460" t="s">
        <v>904</v>
      </c>
      <c r="BD18" s="460" t="s">
        <v>905</v>
      </c>
      <c r="BE18" s="461" t="s">
        <v>906</v>
      </c>
      <c r="BF18" s="460" t="s">
        <v>907</v>
      </c>
      <c r="BG18" s="460" t="s">
        <v>908</v>
      </c>
      <c r="BH18" s="460" t="s">
        <v>909</v>
      </c>
      <c r="BI18" s="460" t="s">
        <v>910</v>
      </c>
      <c r="BJ18" s="460" t="s">
        <v>911</v>
      </c>
      <c r="BK18" s="460" t="s">
        <v>912</v>
      </c>
      <c r="BL18" s="460" t="s">
        <v>913</v>
      </c>
      <c r="BM18" s="460"/>
      <c r="BN18" s="460" t="s">
        <v>914</v>
      </c>
      <c r="BO18" s="460" t="s">
        <v>915</v>
      </c>
      <c r="BP18" s="460" t="s">
        <v>916</v>
      </c>
      <c r="BQ18" s="460" t="s">
        <v>917</v>
      </c>
      <c r="BR18" s="460" t="s">
        <v>918</v>
      </c>
      <c r="BS18" s="460" t="s">
        <v>919</v>
      </c>
      <c r="BT18" s="460" t="s">
        <v>920</v>
      </c>
      <c r="BU18" s="460" t="s">
        <v>921</v>
      </c>
      <c r="BV18" s="460" t="s">
        <v>922</v>
      </c>
      <c r="BW18" s="438"/>
      <c r="BX18" s="438"/>
      <c r="BY18" s="438"/>
      <c r="BZ18" s="462"/>
      <c r="CA18" s="462"/>
      <c r="CB18" s="462"/>
      <c r="CC18" s="462"/>
      <c r="CD18" s="462" t="s">
        <v>923</v>
      </c>
      <c r="CE18" s="462"/>
      <c r="CF18" s="462" t="s">
        <v>924</v>
      </c>
      <c r="CG18" s="462" t="s">
        <v>925</v>
      </c>
      <c r="CH18" s="462" t="s">
        <v>926</v>
      </c>
      <c r="CI18" s="462" t="s">
        <v>927</v>
      </c>
      <c r="CJ18" s="462" t="s">
        <v>678</v>
      </c>
      <c r="CK18" s="462" t="s">
        <v>928</v>
      </c>
      <c r="CL18" s="462" t="s">
        <v>929</v>
      </c>
      <c r="CM18" s="462" t="s">
        <v>930</v>
      </c>
      <c r="CN18" s="463" t="s">
        <v>931</v>
      </c>
      <c r="CO18" s="462" t="s">
        <v>932</v>
      </c>
      <c r="CP18" s="462" t="s">
        <v>933</v>
      </c>
      <c r="CQ18" s="462" t="s">
        <v>934</v>
      </c>
      <c r="CR18" s="462" t="s">
        <v>935</v>
      </c>
      <c r="CS18" s="462" t="s">
        <v>936</v>
      </c>
      <c r="CT18" s="462" t="s">
        <v>937</v>
      </c>
      <c r="CU18" s="462" t="s">
        <v>938</v>
      </c>
      <c r="CV18" s="462"/>
      <c r="CW18" s="462" t="s">
        <v>939</v>
      </c>
      <c r="CX18" s="462" t="s">
        <v>940</v>
      </c>
      <c r="CY18" s="462" t="s">
        <v>941</v>
      </c>
      <c r="CZ18" s="462" t="s">
        <v>942</v>
      </c>
      <c r="DA18" s="462" t="s">
        <v>943</v>
      </c>
      <c r="DB18" s="462" t="s">
        <v>944</v>
      </c>
      <c r="DC18" s="462" t="s">
        <v>945</v>
      </c>
      <c r="DD18" s="462" t="s">
        <v>946</v>
      </c>
      <c r="DE18" s="462" t="s">
        <v>947</v>
      </c>
    </row>
    <row r="19" spans="1:109" ht="36" customHeight="1">
      <c r="A19" s="21"/>
      <c r="B19" s="145"/>
      <c r="C19" s="506" t="s">
        <v>948</v>
      </c>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168"/>
      <c r="AE19" s="49"/>
      <c r="AH19" s="459" t="s">
        <v>949</v>
      </c>
      <c r="AI19" s="457" t="s">
        <v>41</v>
      </c>
      <c r="AJ19" s="438"/>
      <c r="AK19" s="438"/>
      <c r="AL19" s="456" t="str">
        <f t="shared" si="0"/>
        <v/>
      </c>
      <c r="AM19" s="456" t="str">
        <f t="shared" si="1"/>
        <v/>
      </c>
      <c r="AN19" s="457" t="str">
        <f t="shared" si="2"/>
        <v/>
      </c>
      <c r="AO19" s="438"/>
      <c r="AP19" s="438">
        <v>17</v>
      </c>
      <c r="AQ19" s="460"/>
      <c r="AR19" s="460"/>
      <c r="AS19" s="460"/>
      <c r="AT19" s="460"/>
      <c r="AU19" s="460" t="s">
        <v>950</v>
      </c>
      <c r="AV19" s="460"/>
      <c r="AW19" s="460" t="s">
        <v>951</v>
      </c>
      <c r="AX19" s="460" t="s">
        <v>952</v>
      </c>
      <c r="AY19" s="460" t="s">
        <v>953</v>
      </c>
      <c r="AZ19" s="460" t="s">
        <v>954</v>
      </c>
      <c r="BA19" s="460" t="s">
        <v>955</v>
      </c>
      <c r="BB19" s="460" t="s">
        <v>956</v>
      </c>
      <c r="BC19" s="460" t="s">
        <v>957</v>
      </c>
      <c r="BD19" s="460" t="s">
        <v>958</v>
      </c>
      <c r="BE19" s="461" t="s">
        <v>959</v>
      </c>
      <c r="BF19" s="460" t="s">
        <v>960</v>
      </c>
      <c r="BG19" s="460" t="s">
        <v>961</v>
      </c>
      <c r="BH19" s="460" t="s">
        <v>962</v>
      </c>
      <c r="BI19" s="460" t="s">
        <v>963</v>
      </c>
      <c r="BJ19" s="460" t="s">
        <v>964</v>
      </c>
      <c r="BK19" s="460" t="s">
        <v>965</v>
      </c>
      <c r="BL19" s="460" t="s">
        <v>966</v>
      </c>
      <c r="BM19" s="460"/>
      <c r="BN19" s="460" t="s">
        <v>967</v>
      </c>
      <c r="BO19" s="460" t="s">
        <v>968</v>
      </c>
      <c r="BP19" s="460" t="s">
        <v>969</v>
      </c>
      <c r="BQ19" s="460" t="s">
        <v>970</v>
      </c>
      <c r="BR19" s="460" t="s">
        <v>971</v>
      </c>
      <c r="BS19" s="460" t="s">
        <v>972</v>
      </c>
      <c r="BT19" s="460" t="s">
        <v>973</v>
      </c>
      <c r="BU19" s="460" t="s">
        <v>974</v>
      </c>
      <c r="BV19" s="460" t="s">
        <v>975</v>
      </c>
      <c r="BW19" s="438"/>
      <c r="BX19" s="438"/>
      <c r="BY19" s="438"/>
      <c r="BZ19" s="462"/>
      <c r="CA19" s="462"/>
      <c r="CB19" s="462"/>
      <c r="CC19" s="462"/>
      <c r="CD19" s="462" t="s">
        <v>976</v>
      </c>
      <c r="CE19" s="462"/>
      <c r="CF19" s="462" t="s">
        <v>977</v>
      </c>
      <c r="CG19" s="462" t="s">
        <v>978</v>
      </c>
      <c r="CH19" s="462" t="s">
        <v>979</v>
      </c>
      <c r="CI19" s="462" t="s">
        <v>980</v>
      </c>
      <c r="CJ19" s="462" t="s">
        <v>981</v>
      </c>
      <c r="CK19" s="462" t="s">
        <v>982</v>
      </c>
      <c r="CL19" s="462" t="s">
        <v>983</v>
      </c>
      <c r="CM19" s="462" t="s">
        <v>984</v>
      </c>
      <c r="CN19" s="463" t="s">
        <v>985</v>
      </c>
      <c r="CO19" s="462" t="s">
        <v>986</v>
      </c>
      <c r="CP19" s="462" t="s">
        <v>987</v>
      </c>
      <c r="CQ19" s="462" t="s">
        <v>988</v>
      </c>
      <c r="CR19" s="462" t="s">
        <v>989</v>
      </c>
      <c r="CS19" s="462" t="s">
        <v>990</v>
      </c>
      <c r="CT19" s="462" t="s">
        <v>991</v>
      </c>
      <c r="CU19" s="462" t="s">
        <v>992</v>
      </c>
      <c r="CV19" s="462"/>
      <c r="CW19" s="462" t="s">
        <v>993</v>
      </c>
      <c r="CX19" s="462" t="s">
        <v>994</v>
      </c>
      <c r="CY19" s="462" t="s">
        <v>995</v>
      </c>
      <c r="CZ19" s="462" t="s">
        <v>996</v>
      </c>
      <c r="DA19" s="462" t="s">
        <v>655</v>
      </c>
      <c r="DB19" s="462" t="s">
        <v>997</v>
      </c>
      <c r="DC19" s="462" t="s">
        <v>998</v>
      </c>
      <c r="DD19" s="462" t="s">
        <v>999</v>
      </c>
      <c r="DE19" s="462" t="s">
        <v>1000</v>
      </c>
    </row>
    <row r="20" spans="1:109" ht="6.75" customHeight="1">
      <c r="A20" s="21"/>
      <c r="B20" s="145"/>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168"/>
      <c r="AE20" s="49"/>
      <c r="AH20" s="459" t="s">
        <v>1001</v>
      </c>
      <c r="AI20" s="457" t="s">
        <v>42</v>
      </c>
      <c r="AJ20" s="438"/>
      <c r="AK20" s="438"/>
      <c r="AL20" s="456" t="str">
        <f t="shared" si="0"/>
        <v/>
      </c>
      <c r="AM20" s="456" t="str">
        <f t="shared" si="1"/>
        <v/>
      </c>
      <c r="AN20" s="457" t="str">
        <f t="shared" si="2"/>
        <v/>
      </c>
      <c r="AO20" s="438"/>
      <c r="AP20" s="438">
        <v>18</v>
      </c>
      <c r="AQ20" s="460"/>
      <c r="AR20" s="460"/>
      <c r="AS20" s="460"/>
      <c r="AT20" s="460"/>
      <c r="AU20" s="460" t="s">
        <v>1002</v>
      </c>
      <c r="AV20" s="460"/>
      <c r="AW20" s="460" t="s">
        <v>1003</v>
      </c>
      <c r="AX20" s="460" t="s">
        <v>1004</v>
      </c>
      <c r="AY20" s="465" t="s">
        <v>1005</v>
      </c>
      <c r="AZ20" s="460" t="s">
        <v>1006</v>
      </c>
      <c r="BA20" s="460" t="s">
        <v>1007</v>
      </c>
      <c r="BB20" s="460" t="s">
        <v>1008</v>
      </c>
      <c r="BC20" s="460" t="s">
        <v>1009</v>
      </c>
      <c r="BD20" s="460" t="s">
        <v>1010</v>
      </c>
      <c r="BE20" s="461" t="s">
        <v>1011</v>
      </c>
      <c r="BF20" s="460" t="s">
        <v>1012</v>
      </c>
      <c r="BG20" s="460" t="s">
        <v>1013</v>
      </c>
      <c r="BH20" s="460" t="s">
        <v>1014</v>
      </c>
      <c r="BI20" s="460" t="s">
        <v>1015</v>
      </c>
      <c r="BJ20" s="460" t="s">
        <v>1016</v>
      </c>
      <c r="BK20" s="460" t="s">
        <v>1017</v>
      </c>
      <c r="BL20" s="460" t="s">
        <v>1018</v>
      </c>
      <c r="BM20" s="460"/>
      <c r="BN20" s="460" t="s">
        <v>1019</v>
      </c>
      <c r="BO20" s="460" t="s">
        <v>1020</v>
      </c>
      <c r="BP20" s="460" t="s">
        <v>1021</v>
      </c>
      <c r="BQ20" s="460" t="s">
        <v>1022</v>
      </c>
      <c r="BR20" s="460" t="s">
        <v>1023</v>
      </c>
      <c r="BS20" s="460" t="s">
        <v>1024</v>
      </c>
      <c r="BT20" s="460" t="s">
        <v>1025</v>
      </c>
      <c r="BU20" s="460" t="s">
        <v>1026</v>
      </c>
      <c r="BV20" s="460" t="s">
        <v>1027</v>
      </c>
      <c r="BW20" s="438"/>
      <c r="BX20" s="438"/>
      <c r="BY20" s="438"/>
      <c r="BZ20" s="462"/>
      <c r="CA20" s="462"/>
      <c r="CB20" s="462"/>
      <c r="CC20" s="462"/>
      <c r="CD20" s="462" t="s">
        <v>1028</v>
      </c>
      <c r="CE20" s="462"/>
      <c r="CF20" s="462" t="s">
        <v>1029</v>
      </c>
      <c r="CG20" s="462" t="s">
        <v>344</v>
      </c>
      <c r="CH20" s="462" t="s">
        <v>403</v>
      </c>
      <c r="CI20" s="462" t="s">
        <v>1030</v>
      </c>
      <c r="CJ20" s="462" t="s">
        <v>1031</v>
      </c>
      <c r="CK20" s="462" t="s">
        <v>1032</v>
      </c>
      <c r="CL20" s="462" t="s">
        <v>1033</v>
      </c>
      <c r="CM20" s="462" t="s">
        <v>1034</v>
      </c>
      <c r="CN20" s="463" t="s">
        <v>1035</v>
      </c>
      <c r="CO20" s="462" t="s">
        <v>1036</v>
      </c>
      <c r="CP20" s="462" t="s">
        <v>1037</v>
      </c>
      <c r="CQ20" s="462" t="s">
        <v>1038</v>
      </c>
      <c r="CR20" s="462" t="s">
        <v>1039</v>
      </c>
      <c r="CS20" s="462" t="s">
        <v>1040</v>
      </c>
      <c r="CT20" s="462" t="s">
        <v>1041</v>
      </c>
      <c r="CU20" s="462" t="s">
        <v>1042</v>
      </c>
      <c r="CV20" s="462"/>
      <c r="CW20" s="462" t="s">
        <v>1043</v>
      </c>
      <c r="CX20" s="462" t="s">
        <v>1044</v>
      </c>
      <c r="CY20" s="462" t="s">
        <v>1045</v>
      </c>
      <c r="CZ20" s="462" t="s">
        <v>1046</v>
      </c>
      <c r="DA20" s="462" t="s">
        <v>1047</v>
      </c>
      <c r="DB20" s="462" t="s">
        <v>1048</v>
      </c>
      <c r="DC20" s="462" t="s">
        <v>1049</v>
      </c>
      <c r="DD20" s="462" t="s">
        <v>1050</v>
      </c>
      <c r="DE20" s="462" t="s">
        <v>1051</v>
      </c>
    </row>
    <row r="21" spans="1:109" ht="15" customHeight="1">
      <c r="A21" s="21"/>
      <c r="B21" s="145"/>
      <c r="C21" s="506" t="s">
        <v>1052</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168"/>
      <c r="AE21" s="49"/>
      <c r="AH21" s="459" t="s">
        <v>1053</v>
      </c>
      <c r="AI21" s="457" t="s">
        <v>43</v>
      </c>
      <c r="AJ21" s="438"/>
      <c r="AK21" s="438"/>
      <c r="AL21" s="456" t="str">
        <f t="shared" si="0"/>
        <v/>
      </c>
      <c r="AM21" s="456" t="str">
        <f t="shared" si="1"/>
        <v/>
      </c>
      <c r="AN21" s="457" t="str">
        <f t="shared" si="2"/>
        <v/>
      </c>
      <c r="AO21" s="438"/>
      <c r="AP21" s="438">
        <v>19</v>
      </c>
      <c r="AQ21" s="460"/>
      <c r="AR21" s="460"/>
      <c r="AS21" s="460"/>
      <c r="AT21" s="460"/>
      <c r="AU21" s="460" t="s">
        <v>1054</v>
      </c>
      <c r="AV21" s="460"/>
      <c r="AW21" s="460" t="s">
        <v>1055</v>
      </c>
      <c r="AX21" s="460" t="s">
        <v>1056</v>
      </c>
      <c r="AY21" s="460"/>
      <c r="AZ21" s="460" t="s">
        <v>1057</v>
      </c>
      <c r="BA21" s="460" t="s">
        <v>1058</v>
      </c>
      <c r="BB21" s="460" t="s">
        <v>1059</v>
      </c>
      <c r="BC21" s="460" t="s">
        <v>1060</v>
      </c>
      <c r="BD21" s="460" t="s">
        <v>1061</v>
      </c>
      <c r="BE21" s="461" t="s">
        <v>1062</v>
      </c>
      <c r="BF21" s="460" t="s">
        <v>1063</v>
      </c>
      <c r="BG21" s="460" t="s">
        <v>1064</v>
      </c>
      <c r="BH21" s="460" t="s">
        <v>1065</v>
      </c>
      <c r="BI21" s="460" t="s">
        <v>1066</v>
      </c>
      <c r="BJ21" s="460" t="s">
        <v>1067</v>
      </c>
      <c r="BK21" s="460" t="s">
        <v>1068</v>
      </c>
      <c r="BL21" s="460" t="s">
        <v>1069</v>
      </c>
      <c r="BM21" s="460"/>
      <c r="BN21" s="460" t="s">
        <v>1070</v>
      </c>
      <c r="BO21" s="460" t="s">
        <v>1071</v>
      </c>
      <c r="BP21" s="460" t="s">
        <v>1072</v>
      </c>
      <c r="BQ21" s="460">
        <v>27099</v>
      </c>
      <c r="BR21" s="460" t="s">
        <v>1073</v>
      </c>
      <c r="BS21" s="460" t="s">
        <v>1074</v>
      </c>
      <c r="BT21" s="460" t="s">
        <v>1075</v>
      </c>
      <c r="BU21" s="460" t="s">
        <v>1076</v>
      </c>
      <c r="BV21" s="460" t="s">
        <v>1077</v>
      </c>
      <c r="BW21" s="438"/>
      <c r="BX21" s="438"/>
      <c r="BY21" s="438"/>
      <c r="BZ21" s="462"/>
      <c r="CA21" s="462"/>
      <c r="CB21" s="462"/>
      <c r="CC21" s="462"/>
      <c r="CD21" s="462" t="s">
        <v>1078</v>
      </c>
      <c r="CE21" s="462"/>
      <c r="CF21" s="462" t="s">
        <v>1079</v>
      </c>
      <c r="CG21" s="462" t="s">
        <v>1080</v>
      </c>
      <c r="CH21" s="462"/>
      <c r="CI21" s="462" t="s">
        <v>1081</v>
      </c>
      <c r="CJ21" s="462" t="s">
        <v>1082</v>
      </c>
      <c r="CK21" s="462" t="s">
        <v>1083</v>
      </c>
      <c r="CL21" s="462" t="s">
        <v>1084</v>
      </c>
      <c r="CM21" s="462" t="s">
        <v>1085</v>
      </c>
      <c r="CN21" s="463" t="s">
        <v>1086</v>
      </c>
      <c r="CO21" s="462" t="s">
        <v>1087</v>
      </c>
      <c r="CP21" s="462" t="s">
        <v>1088</v>
      </c>
      <c r="CQ21" s="462" t="s">
        <v>1089</v>
      </c>
      <c r="CR21" s="462" t="s">
        <v>1090</v>
      </c>
      <c r="CS21" s="462" t="s">
        <v>1091</v>
      </c>
      <c r="CT21" s="462" t="s">
        <v>1092</v>
      </c>
      <c r="CU21" s="462" t="s">
        <v>1093</v>
      </c>
      <c r="CV21" s="462"/>
      <c r="CW21" s="462" t="s">
        <v>1094</v>
      </c>
      <c r="CX21" s="462" t="s">
        <v>1095</v>
      </c>
      <c r="CY21" s="462" t="s">
        <v>1096</v>
      </c>
      <c r="CZ21" s="462" t="s">
        <v>403</v>
      </c>
      <c r="DA21" s="462" t="s">
        <v>873</v>
      </c>
      <c r="DB21" s="462" t="s">
        <v>1097</v>
      </c>
      <c r="DC21" s="462" t="s">
        <v>544</v>
      </c>
      <c r="DD21" s="462" t="s">
        <v>1098</v>
      </c>
      <c r="DE21" s="462" t="s">
        <v>1099</v>
      </c>
    </row>
    <row r="22" spans="1:109" ht="6.75" customHeight="1">
      <c r="A22" s="21"/>
      <c r="B22" s="145"/>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168"/>
      <c r="AE22" s="49"/>
      <c r="AH22" s="459" t="s">
        <v>1100</v>
      </c>
      <c r="AI22" s="457" t="s">
        <v>44</v>
      </c>
      <c r="AJ22" s="438"/>
      <c r="AK22" s="438"/>
      <c r="AL22" s="456" t="str">
        <f t="shared" si="0"/>
        <v/>
      </c>
      <c r="AM22" s="456" t="str">
        <f t="shared" si="1"/>
        <v/>
      </c>
      <c r="AN22" s="457" t="str">
        <f t="shared" si="2"/>
        <v/>
      </c>
      <c r="AO22" s="438"/>
      <c r="AP22" s="438">
        <v>20</v>
      </c>
      <c r="AQ22" s="460"/>
      <c r="AR22" s="460"/>
      <c r="AS22" s="460"/>
      <c r="AT22" s="460"/>
      <c r="AU22" s="460" t="s">
        <v>1101</v>
      </c>
      <c r="AV22" s="460"/>
      <c r="AW22" s="460" t="s">
        <v>1102</v>
      </c>
      <c r="AX22" s="460" t="s">
        <v>1103</v>
      </c>
      <c r="AY22" s="460"/>
      <c r="AZ22" s="460" t="s">
        <v>1104</v>
      </c>
      <c r="BA22" s="460" t="s">
        <v>1105</v>
      </c>
      <c r="BB22" s="460" t="s">
        <v>1106</v>
      </c>
      <c r="BC22" s="460" t="s">
        <v>1107</v>
      </c>
      <c r="BD22" s="460" t="s">
        <v>1108</v>
      </c>
      <c r="BE22" s="461" t="s">
        <v>1109</v>
      </c>
      <c r="BF22" s="460" t="s">
        <v>1110</v>
      </c>
      <c r="BG22" s="460" t="s">
        <v>1111</v>
      </c>
      <c r="BH22" s="460" t="s">
        <v>1112</v>
      </c>
      <c r="BI22" s="460" t="s">
        <v>1113</v>
      </c>
      <c r="BJ22" s="460" t="s">
        <v>1114</v>
      </c>
      <c r="BK22" s="460" t="s">
        <v>1115</v>
      </c>
      <c r="BL22" s="460">
        <v>22099</v>
      </c>
      <c r="BM22" s="460"/>
      <c r="BN22" s="460" t="s">
        <v>1116</v>
      </c>
      <c r="BO22" s="460">
        <v>25099</v>
      </c>
      <c r="BP22" s="460" t="s">
        <v>1117</v>
      </c>
      <c r="BQ22" s="460"/>
      <c r="BR22" s="460" t="s">
        <v>1118</v>
      </c>
      <c r="BS22" s="460" t="s">
        <v>1119</v>
      </c>
      <c r="BT22" s="460" t="s">
        <v>1120</v>
      </c>
      <c r="BU22" s="460" t="s">
        <v>1121</v>
      </c>
      <c r="BV22" s="460" t="s">
        <v>1122</v>
      </c>
      <c r="BW22" s="438"/>
      <c r="BX22" s="438"/>
      <c r="BY22" s="438"/>
      <c r="BZ22" s="462"/>
      <c r="CA22" s="462"/>
      <c r="CB22" s="462"/>
      <c r="CC22" s="462"/>
      <c r="CD22" s="462" t="s">
        <v>1001</v>
      </c>
      <c r="CE22" s="462"/>
      <c r="CF22" s="462" t="s">
        <v>1123</v>
      </c>
      <c r="CG22" s="462" t="s">
        <v>499</v>
      </c>
      <c r="CH22" s="462"/>
      <c r="CI22" s="462" t="s">
        <v>1124</v>
      </c>
      <c r="CJ22" s="462" t="s">
        <v>1125</v>
      </c>
      <c r="CK22" s="462" t="s">
        <v>1126</v>
      </c>
      <c r="CL22" s="462" t="s">
        <v>1127</v>
      </c>
      <c r="CM22" s="462" t="s">
        <v>1128</v>
      </c>
      <c r="CN22" s="463" t="s">
        <v>1129</v>
      </c>
      <c r="CO22" s="462" t="s">
        <v>1130</v>
      </c>
      <c r="CP22" s="462" t="s">
        <v>1131</v>
      </c>
      <c r="CQ22" s="462" t="s">
        <v>1132</v>
      </c>
      <c r="CR22" s="462" t="s">
        <v>1133</v>
      </c>
      <c r="CS22" s="462" t="s">
        <v>1134</v>
      </c>
      <c r="CT22" s="462" t="s">
        <v>1135</v>
      </c>
      <c r="CU22" s="462" t="s">
        <v>403</v>
      </c>
      <c r="CV22" s="462"/>
      <c r="CW22" s="462" t="s">
        <v>1136</v>
      </c>
      <c r="CX22" s="462" t="s">
        <v>403</v>
      </c>
      <c r="CY22" s="462" t="s">
        <v>1137</v>
      </c>
      <c r="CZ22" s="462"/>
      <c r="DA22" s="462" t="s">
        <v>1138</v>
      </c>
      <c r="DB22" s="462" t="s">
        <v>1139</v>
      </c>
      <c r="DC22" s="462" t="s">
        <v>1140</v>
      </c>
      <c r="DD22" s="462" t="s">
        <v>1141</v>
      </c>
      <c r="DE22" s="462" t="s">
        <v>1142</v>
      </c>
    </row>
    <row r="23" spans="1:109" ht="48" customHeight="1">
      <c r="A23" s="21"/>
      <c r="B23" s="145"/>
      <c r="C23" s="28"/>
      <c r="D23" s="509" t="s">
        <v>1143</v>
      </c>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168"/>
      <c r="AE23" s="49"/>
      <c r="AH23" s="459" t="s">
        <v>1144</v>
      </c>
      <c r="AI23" s="457" t="s">
        <v>45</v>
      </c>
      <c r="AJ23" s="438"/>
      <c r="AK23" s="438"/>
      <c r="AL23" s="456" t="str">
        <f t="shared" si="0"/>
        <v/>
      </c>
      <c r="AM23" s="456" t="str">
        <f t="shared" si="1"/>
        <v/>
      </c>
      <c r="AN23" s="457" t="str">
        <f t="shared" si="2"/>
        <v/>
      </c>
      <c r="AO23" s="438"/>
      <c r="AP23" s="438">
        <v>21</v>
      </c>
      <c r="AQ23" s="460"/>
      <c r="AR23" s="460"/>
      <c r="AS23" s="460"/>
      <c r="AT23" s="460"/>
      <c r="AU23" s="460" t="s">
        <v>1145</v>
      </c>
      <c r="AV23" s="460"/>
      <c r="AW23" s="460" t="s">
        <v>1146</v>
      </c>
      <c r="AX23" s="460" t="s">
        <v>1147</v>
      </c>
      <c r="AY23" s="460"/>
      <c r="AZ23" s="460" t="s">
        <v>1148</v>
      </c>
      <c r="BA23" s="460" t="s">
        <v>1149</v>
      </c>
      <c r="BB23" s="460" t="s">
        <v>1150</v>
      </c>
      <c r="BC23" s="460" t="s">
        <v>1151</v>
      </c>
      <c r="BD23" s="460" t="s">
        <v>1152</v>
      </c>
      <c r="BE23" s="461" t="s">
        <v>1153</v>
      </c>
      <c r="BF23" s="460" t="s">
        <v>1154</v>
      </c>
      <c r="BG23" s="460" t="s">
        <v>1155</v>
      </c>
      <c r="BH23" s="460" t="s">
        <v>1156</v>
      </c>
      <c r="BI23" s="460" t="s">
        <v>1157</v>
      </c>
      <c r="BJ23" s="460" t="s">
        <v>1158</v>
      </c>
      <c r="BK23" s="460" t="s">
        <v>1159</v>
      </c>
      <c r="BL23" s="460"/>
      <c r="BM23" s="460"/>
      <c r="BN23" s="460" t="s">
        <v>1160</v>
      </c>
      <c r="BO23" s="460"/>
      <c r="BP23" s="460" t="s">
        <v>1161</v>
      </c>
      <c r="BQ23" s="460"/>
      <c r="BR23" s="460" t="s">
        <v>1162</v>
      </c>
      <c r="BS23" s="460" t="s">
        <v>1163</v>
      </c>
      <c r="BT23" s="460" t="s">
        <v>1164</v>
      </c>
      <c r="BU23" s="460" t="s">
        <v>1165</v>
      </c>
      <c r="BV23" s="460" t="s">
        <v>1166</v>
      </c>
      <c r="BW23" s="438"/>
      <c r="BX23" s="438"/>
      <c r="BY23" s="438"/>
      <c r="BZ23" s="462"/>
      <c r="CA23" s="462"/>
      <c r="CB23" s="462"/>
      <c r="CC23" s="462"/>
      <c r="CD23" s="462" t="s">
        <v>1167</v>
      </c>
      <c r="CE23" s="462"/>
      <c r="CF23" s="462" t="s">
        <v>1168</v>
      </c>
      <c r="CG23" s="462" t="s">
        <v>1169</v>
      </c>
      <c r="CH23" s="462"/>
      <c r="CI23" s="462" t="s">
        <v>1170</v>
      </c>
      <c r="CJ23" s="462" t="s">
        <v>1171</v>
      </c>
      <c r="CK23" s="462" t="s">
        <v>1172</v>
      </c>
      <c r="CL23" s="462" t="s">
        <v>1173</v>
      </c>
      <c r="CM23" s="462" t="s">
        <v>1174</v>
      </c>
      <c r="CN23" s="463" t="s">
        <v>1175</v>
      </c>
      <c r="CO23" s="462" t="s">
        <v>1176</v>
      </c>
      <c r="CP23" s="462" t="s">
        <v>1177</v>
      </c>
      <c r="CQ23" s="462" t="s">
        <v>1178</v>
      </c>
      <c r="CR23" s="462" t="s">
        <v>1179</v>
      </c>
      <c r="CS23" s="462" t="s">
        <v>1180</v>
      </c>
      <c r="CT23" s="462" t="s">
        <v>1181</v>
      </c>
      <c r="CU23" s="462"/>
      <c r="CV23" s="462"/>
      <c r="CW23" s="462" t="s">
        <v>1182</v>
      </c>
      <c r="CX23" s="462"/>
      <c r="CY23" s="462" t="s">
        <v>1183</v>
      </c>
      <c r="CZ23" s="462"/>
      <c r="DA23" s="462" t="s">
        <v>1184</v>
      </c>
      <c r="DB23" s="462" t="s">
        <v>1185</v>
      </c>
      <c r="DC23" s="462" t="s">
        <v>1186</v>
      </c>
      <c r="DD23" s="462" t="s">
        <v>1187</v>
      </c>
      <c r="DE23" s="462" t="s">
        <v>1188</v>
      </c>
    </row>
    <row r="24" spans="1:109" ht="6.75" customHeight="1">
      <c r="A24" s="21"/>
      <c r="B24" s="145"/>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168"/>
      <c r="AE24" s="49"/>
      <c r="AH24" s="459" t="s">
        <v>1189</v>
      </c>
      <c r="AI24" s="457" t="s">
        <v>46</v>
      </c>
      <c r="AJ24" s="438"/>
      <c r="AK24" s="438"/>
      <c r="AL24" s="456" t="str">
        <f t="shared" si="0"/>
        <v/>
      </c>
      <c r="AM24" s="456" t="str">
        <f t="shared" si="1"/>
        <v/>
      </c>
      <c r="AN24" s="457" t="str">
        <f t="shared" si="2"/>
        <v/>
      </c>
      <c r="AO24" s="438"/>
      <c r="AP24" s="438">
        <v>22</v>
      </c>
      <c r="AQ24" s="460"/>
      <c r="AR24" s="460"/>
      <c r="AS24" s="460"/>
      <c r="AT24" s="460"/>
      <c r="AU24" s="460" t="s">
        <v>1190</v>
      </c>
      <c r="AV24" s="460"/>
      <c r="AW24" s="460" t="s">
        <v>1191</v>
      </c>
      <c r="AX24" s="460" t="s">
        <v>1192</v>
      </c>
      <c r="AY24" s="460"/>
      <c r="AZ24" s="460" t="s">
        <v>1193</v>
      </c>
      <c r="BA24" s="460" t="s">
        <v>1194</v>
      </c>
      <c r="BB24" s="460" t="s">
        <v>1195</v>
      </c>
      <c r="BC24" s="460" t="s">
        <v>1196</v>
      </c>
      <c r="BD24" s="460" t="s">
        <v>1197</v>
      </c>
      <c r="BE24" s="461" t="s">
        <v>1198</v>
      </c>
      <c r="BF24" s="460" t="s">
        <v>1199</v>
      </c>
      <c r="BG24" s="460" t="s">
        <v>1200</v>
      </c>
      <c r="BH24" s="460">
        <v>18099</v>
      </c>
      <c r="BI24" s="460" t="s">
        <v>1201</v>
      </c>
      <c r="BJ24" s="460" t="s">
        <v>1202</v>
      </c>
      <c r="BK24" s="460" t="s">
        <v>1203</v>
      </c>
      <c r="BL24" s="460"/>
      <c r="BM24" s="460"/>
      <c r="BN24" s="460" t="s">
        <v>1204</v>
      </c>
      <c r="BO24" s="460"/>
      <c r="BP24" s="460" t="s">
        <v>1205</v>
      </c>
      <c r="BQ24" s="460"/>
      <c r="BR24" s="460" t="s">
        <v>1206</v>
      </c>
      <c r="BS24" s="460" t="s">
        <v>1207</v>
      </c>
      <c r="BT24" s="460" t="s">
        <v>1208</v>
      </c>
      <c r="BU24" s="460" t="s">
        <v>1209</v>
      </c>
      <c r="BV24" s="460" t="s">
        <v>1210</v>
      </c>
      <c r="BW24" s="438"/>
      <c r="BX24" s="438"/>
      <c r="BY24" s="438"/>
      <c r="BZ24" s="462"/>
      <c r="CA24" s="462"/>
      <c r="CB24" s="462"/>
      <c r="CC24" s="462"/>
      <c r="CD24" s="462" t="s">
        <v>1211</v>
      </c>
      <c r="CE24" s="462"/>
      <c r="CF24" s="462" t="s">
        <v>1212</v>
      </c>
      <c r="CG24" s="462" t="s">
        <v>1213</v>
      </c>
      <c r="CH24" s="462"/>
      <c r="CI24" s="462" t="s">
        <v>1214</v>
      </c>
      <c r="CJ24" s="462" t="s">
        <v>1215</v>
      </c>
      <c r="CK24" s="462" t="s">
        <v>1216</v>
      </c>
      <c r="CL24" s="462" t="s">
        <v>491</v>
      </c>
      <c r="CM24" s="462" t="s">
        <v>1217</v>
      </c>
      <c r="CN24" s="463" t="s">
        <v>1218</v>
      </c>
      <c r="CO24" s="462" t="s">
        <v>1219</v>
      </c>
      <c r="CP24" s="462" t="s">
        <v>1220</v>
      </c>
      <c r="CQ24" s="462" t="s">
        <v>403</v>
      </c>
      <c r="CR24" s="462" t="s">
        <v>1221</v>
      </c>
      <c r="CS24" s="462" t="s">
        <v>1222</v>
      </c>
      <c r="CT24" s="462" t="s">
        <v>1223</v>
      </c>
      <c r="CU24" s="462"/>
      <c r="CV24" s="462"/>
      <c r="CW24" s="462" t="s">
        <v>1224</v>
      </c>
      <c r="CX24" s="462"/>
      <c r="CY24" s="462" t="s">
        <v>1225</v>
      </c>
      <c r="CZ24" s="462"/>
      <c r="DA24" s="462" t="s">
        <v>1226</v>
      </c>
      <c r="DB24" s="462" t="s">
        <v>1227</v>
      </c>
      <c r="DC24" s="462" t="s">
        <v>879</v>
      </c>
      <c r="DD24" s="462" t="s">
        <v>1228</v>
      </c>
      <c r="DE24" s="462" t="s">
        <v>1229</v>
      </c>
    </row>
    <row r="25" spans="1:109" ht="36" customHeight="1">
      <c r="A25" s="21"/>
      <c r="B25" s="145"/>
      <c r="C25" s="506" t="s">
        <v>1230</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168"/>
      <c r="AE25" s="49"/>
      <c r="AH25" s="459" t="s">
        <v>887</v>
      </c>
      <c r="AI25" s="457" t="s">
        <v>47</v>
      </c>
      <c r="AJ25" s="438"/>
      <c r="AK25" s="438"/>
      <c r="AL25" s="456" t="str">
        <f t="shared" si="0"/>
        <v/>
      </c>
      <c r="AM25" s="456" t="str">
        <f t="shared" si="1"/>
        <v/>
      </c>
      <c r="AN25" s="457" t="str">
        <f t="shared" si="2"/>
        <v/>
      </c>
      <c r="AO25" s="438"/>
      <c r="AP25" s="438">
        <v>23</v>
      </c>
      <c r="AQ25" s="460"/>
      <c r="AR25" s="460"/>
      <c r="AS25" s="460"/>
      <c r="AT25" s="460"/>
      <c r="AU25" s="460" t="s">
        <v>1231</v>
      </c>
      <c r="AV25" s="460"/>
      <c r="AW25" s="460" t="s">
        <v>1232</v>
      </c>
      <c r="AX25" s="460" t="s">
        <v>1233</v>
      </c>
      <c r="AY25" s="460"/>
      <c r="AZ25" s="460" t="s">
        <v>1234</v>
      </c>
      <c r="BA25" s="460" t="s">
        <v>1235</v>
      </c>
      <c r="BB25" s="460" t="s">
        <v>1236</v>
      </c>
      <c r="BC25" s="460" t="s">
        <v>1237</v>
      </c>
      <c r="BD25" s="460" t="s">
        <v>1238</v>
      </c>
      <c r="BE25" s="461" t="s">
        <v>1239</v>
      </c>
      <c r="BF25" s="460" t="s">
        <v>1240</v>
      </c>
      <c r="BG25" s="460" t="s">
        <v>1241</v>
      </c>
      <c r="BH25" s="460"/>
      <c r="BI25" s="460" t="s">
        <v>1242</v>
      </c>
      <c r="BJ25" s="460" t="s">
        <v>1243</v>
      </c>
      <c r="BK25" s="460" t="s">
        <v>1244</v>
      </c>
      <c r="BL25" s="460"/>
      <c r="BM25" s="460"/>
      <c r="BN25" s="460" t="s">
        <v>1245</v>
      </c>
      <c r="BO25" s="460"/>
      <c r="BP25" s="460" t="s">
        <v>1246</v>
      </c>
      <c r="BQ25" s="460"/>
      <c r="BR25" s="460" t="s">
        <v>1247</v>
      </c>
      <c r="BS25" s="460" t="s">
        <v>1248</v>
      </c>
      <c r="BT25" s="460" t="s">
        <v>1249</v>
      </c>
      <c r="BU25" s="460" t="s">
        <v>1250</v>
      </c>
      <c r="BV25" s="460" t="s">
        <v>1251</v>
      </c>
      <c r="BW25" s="438"/>
      <c r="BX25" s="438"/>
      <c r="BY25" s="438"/>
      <c r="BZ25" s="462"/>
      <c r="CA25" s="462"/>
      <c r="CB25" s="462"/>
      <c r="CC25" s="462"/>
      <c r="CD25" s="462" t="s">
        <v>1252</v>
      </c>
      <c r="CE25" s="462"/>
      <c r="CF25" s="462" t="s">
        <v>1253</v>
      </c>
      <c r="CG25" s="462" t="s">
        <v>1254</v>
      </c>
      <c r="CH25" s="462"/>
      <c r="CI25" s="462" t="s">
        <v>1255</v>
      </c>
      <c r="CJ25" s="462" t="s">
        <v>1030</v>
      </c>
      <c r="CK25" s="462" t="s">
        <v>1256</v>
      </c>
      <c r="CL25" s="462" t="s">
        <v>1257</v>
      </c>
      <c r="CM25" s="462" t="s">
        <v>1258</v>
      </c>
      <c r="CN25" s="463" t="s">
        <v>1259</v>
      </c>
      <c r="CO25" s="462" t="s">
        <v>1260</v>
      </c>
      <c r="CP25" s="462" t="s">
        <v>1261</v>
      </c>
      <c r="CQ25" s="462"/>
      <c r="CR25" s="462" t="s">
        <v>1262</v>
      </c>
      <c r="CS25" s="462" t="s">
        <v>1263</v>
      </c>
      <c r="CT25" s="462" t="s">
        <v>1264</v>
      </c>
      <c r="CU25" s="462"/>
      <c r="CV25" s="462"/>
      <c r="CW25" s="462" t="s">
        <v>1265</v>
      </c>
      <c r="CX25" s="462"/>
      <c r="CY25" s="462" t="s">
        <v>1266</v>
      </c>
      <c r="CZ25" s="462"/>
      <c r="DA25" s="462" t="s">
        <v>1028</v>
      </c>
      <c r="DB25" s="462" t="s">
        <v>1267</v>
      </c>
      <c r="DC25" s="462" t="s">
        <v>1268</v>
      </c>
      <c r="DD25" s="462" t="s">
        <v>1269</v>
      </c>
      <c r="DE25" s="462" t="s">
        <v>1270</v>
      </c>
    </row>
    <row r="26" spans="1:109" ht="6.75" customHeight="1">
      <c r="A26" s="21"/>
      <c r="B26" s="1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0"/>
      <c r="AE26" s="49"/>
      <c r="AH26" s="459" t="s">
        <v>1271</v>
      </c>
      <c r="AI26" s="457" t="s">
        <v>48</v>
      </c>
      <c r="AJ26" s="438"/>
      <c r="AK26" s="438"/>
      <c r="AL26" s="456" t="str">
        <f t="shared" si="0"/>
        <v/>
      </c>
      <c r="AM26" s="456" t="str">
        <f t="shared" si="1"/>
        <v/>
      </c>
      <c r="AN26" s="457" t="str">
        <f t="shared" si="2"/>
        <v/>
      </c>
      <c r="AO26" s="438"/>
      <c r="AP26" s="438">
        <v>24</v>
      </c>
      <c r="AQ26" s="460"/>
      <c r="AR26" s="460"/>
      <c r="AS26" s="460"/>
      <c r="AT26" s="460"/>
      <c r="AU26" s="460" t="s">
        <v>1272</v>
      </c>
      <c r="AV26" s="460"/>
      <c r="AW26" s="460" t="s">
        <v>1273</v>
      </c>
      <c r="AX26" s="460" t="s">
        <v>1274</v>
      </c>
      <c r="AY26" s="460"/>
      <c r="AZ26" s="460" t="s">
        <v>1275</v>
      </c>
      <c r="BA26" s="460" t="s">
        <v>1276</v>
      </c>
      <c r="BB26" s="460" t="s">
        <v>1277</v>
      </c>
      <c r="BC26" s="460" t="s">
        <v>1278</v>
      </c>
      <c r="BD26" s="460" t="s">
        <v>1279</v>
      </c>
      <c r="BE26" s="461" t="s">
        <v>1280</v>
      </c>
      <c r="BF26" s="460" t="s">
        <v>1281</v>
      </c>
      <c r="BG26" s="460" t="s">
        <v>1282</v>
      </c>
      <c r="BH26" s="460"/>
      <c r="BI26" s="460" t="s">
        <v>1283</v>
      </c>
      <c r="BJ26" s="460" t="s">
        <v>1284</v>
      </c>
      <c r="BK26" s="460" t="s">
        <v>1285</v>
      </c>
      <c r="BL26" s="460"/>
      <c r="BM26" s="460"/>
      <c r="BN26" s="460" t="s">
        <v>1286</v>
      </c>
      <c r="BO26" s="460"/>
      <c r="BP26" s="460" t="s">
        <v>1287</v>
      </c>
      <c r="BQ26" s="460"/>
      <c r="BR26" s="460" t="s">
        <v>1288</v>
      </c>
      <c r="BS26" s="460" t="s">
        <v>1289</v>
      </c>
      <c r="BT26" s="460" t="s">
        <v>1290</v>
      </c>
      <c r="BU26" s="460" t="s">
        <v>1291</v>
      </c>
      <c r="BV26" s="460" t="s">
        <v>1292</v>
      </c>
      <c r="BW26" s="438"/>
      <c r="BX26" s="438"/>
      <c r="BY26" s="438"/>
      <c r="BZ26" s="462"/>
      <c r="CA26" s="462"/>
      <c r="CB26" s="462"/>
      <c r="CC26" s="462"/>
      <c r="CD26" s="462" t="s">
        <v>1030</v>
      </c>
      <c r="CE26" s="462"/>
      <c r="CF26" s="462" t="s">
        <v>1293</v>
      </c>
      <c r="CG26" s="462" t="s">
        <v>1039</v>
      </c>
      <c r="CH26" s="462"/>
      <c r="CI26" s="462" t="s">
        <v>1294</v>
      </c>
      <c r="CJ26" s="462" t="s">
        <v>1295</v>
      </c>
      <c r="CK26" s="462" t="s">
        <v>1296</v>
      </c>
      <c r="CL26" s="462" t="s">
        <v>591</v>
      </c>
      <c r="CM26" s="462" t="s">
        <v>1297</v>
      </c>
      <c r="CN26" s="463" t="s">
        <v>1298</v>
      </c>
      <c r="CO26" s="462" t="s">
        <v>1299</v>
      </c>
      <c r="CP26" s="462" t="s">
        <v>1300</v>
      </c>
      <c r="CQ26" s="462"/>
      <c r="CR26" s="462" t="s">
        <v>1301</v>
      </c>
      <c r="CS26" s="462" t="s">
        <v>1302</v>
      </c>
      <c r="CT26" s="462" t="s">
        <v>1303</v>
      </c>
      <c r="CU26" s="462"/>
      <c r="CV26" s="462"/>
      <c r="CW26" s="462" t="s">
        <v>1304</v>
      </c>
      <c r="CX26" s="462"/>
      <c r="CY26" s="462" t="s">
        <v>1305</v>
      </c>
      <c r="CZ26" s="462"/>
      <c r="DA26" s="462" t="s">
        <v>1306</v>
      </c>
      <c r="DB26" s="462" t="s">
        <v>1307</v>
      </c>
      <c r="DC26" s="462" t="s">
        <v>1308</v>
      </c>
      <c r="DD26" s="462" t="s">
        <v>1309</v>
      </c>
      <c r="DE26" s="462" t="s">
        <v>1310</v>
      </c>
    </row>
    <row r="27" spans="1:109" ht="60" customHeight="1">
      <c r="A27" s="21"/>
      <c r="B27" s="145"/>
      <c r="C27" s="506" t="s">
        <v>1311</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168"/>
      <c r="AE27" s="49"/>
      <c r="AH27" s="459" t="s">
        <v>1312</v>
      </c>
      <c r="AI27" s="457" t="s">
        <v>49</v>
      </c>
      <c r="AJ27" s="438"/>
      <c r="AK27" s="468"/>
      <c r="AL27" s="456" t="str">
        <f t="shared" si="0"/>
        <v/>
      </c>
      <c r="AM27" s="456" t="str">
        <f t="shared" si="1"/>
        <v/>
      </c>
      <c r="AN27" s="457" t="str">
        <f t="shared" si="2"/>
        <v/>
      </c>
      <c r="AO27" s="468"/>
      <c r="AP27" s="438">
        <v>25</v>
      </c>
      <c r="AQ27" s="469"/>
      <c r="AR27" s="469"/>
      <c r="AS27" s="469"/>
      <c r="AT27" s="469"/>
      <c r="AU27" s="460" t="s">
        <v>1313</v>
      </c>
      <c r="AV27" s="469"/>
      <c r="AW27" s="460" t="s">
        <v>1314</v>
      </c>
      <c r="AX27" s="460" t="s">
        <v>1315</v>
      </c>
      <c r="AY27" s="469"/>
      <c r="AZ27" s="460" t="s">
        <v>1316</v>
      </c>
      <c r="BA27" s="460" t="s">
        <v>1317</v>
      </c>
      <c r="BB27" s="460" t="s">
        <v>1318</v>
      </c>
      <c r="BC27" s="460" t="s">
        <v>1319</v>
      </c>
      <c r="BD27" s="460" t="s">
        <v>1320</v>
      </c>
      <c r="BE27" s="461" t="s">
        <v>1321</v>
      </c>
      <c r="BF27" s="460" t="s">
        <v>1322</v>
      </c>
      <c r="BG27" s="460" t="s">
        <v>1323</v>
      </c>
      <c r="BH27" s="469"/>
      <c r="BI27" s="460" t="s">
        <v>1324</v>
      </c>
      <c r="BJ27" s="460" t="s">
        <v>1325</v>
      </c>
      <c r="BK27" s="460" t="s">
        <v>1326</v>
      </c>
      <c r="BL27" s="469"/>
      <c r="BM27" s="469"/>
      <c r="BN27" s="460" t="s">
        <v>1327</v>
      </c>
      <c r="BO27" s="469"/>
      <c r="BP27" s="460" t="s">
        <v>1328</v>
      </c>
      <c r="BQ27" s="469"/>
      <c r="BR27" s="460" t="s">
        <v>1329</v>
      </c>
      <c r="BS27" s="460" t="s">
        <v>1330</v>
      </c>
      <c r="BT27" s="460" t="s">
        <v>1331</v>
      </c>
      <c r="BU27" s="460" t="s">
        <v>1332</v>
      </c>
      <c r="BV27" s="460" t="s">
        <v>1333</v>
      </c>
      <c r="BW27" s="468"/>
      <c r="BX27" s="468"/>
      <c r="BY27" s="468"/>
      <c r="BZ27" s="470"/>
      <c r="CA27" s="470"/>
      <c r="CB27" s="470"/>
      <c r="CC27" s="470"/>
      <c r="CD27" s="462" t="s">
        <v>1334</v>
      </c>
      <c r="CE27" s="470"/>
      <c r="CF27" s="462" t="s">
        <v>1335</v>
      </c>
      <c r="CG27" s="462" t="s">
        <v>1336</v>
      </c>
      <c r="CH27" s="470"/>
      <c r="CI27" s="462" t="s">
        <v>1337</v>
      </c>
      <c r="CJ27" s="462" t="s">
        <v>1294</v>
      </c>
      <c r="CK27" s="462" t="s">
        <v>1338</v>
      </c>
      <c r="CL27" s="462" t="s">
        <v>1339</v>
      </c>
      <c r="CM27" s="462" t="s">
        <v>1032</v>
      </c>
      <c r="CN27" s="463" t="s">
        <v>1340</v>
      </c>
      <c r="CO27" s="462" t="s">
        <v>1341</v>
      </c>
      <c r="CP27" s="462" t="s">
        <v>1342</v>
      </c>
      <c r="CQ27" s="470"/>
      <c r="CR27" s="462" t="s">
        <v>1343</v>
      </c>
      <c r="CS27" s="462" t="s">
        <v>1344</v>
      </c>
      <c r="CT27" s="462" t="s">
        <v>1345</v>
      </c>
      <c r="CU27" s="470"/>
      <c r="CV27" s="470"/>
      <c r="CW27" s="462" t="s">
        <v>1346</v>
      </c>
      <c r="CX27" s="470"/>
      <c r="CY27" s="462" t="s">
        <v>1347</v>
      </c>
      <c r="CZ27" s="470"/>
      <c r="DA27" s="462" t="s">
        <v>1348</v>
      </c>
      <c r="DB27" s="462" t="s">
        <v>1349</v>
      </c>
      <c r="DC27" s="462" t="s">
        <v>1350</v>
      </c>
      <c r="DD27" s="462" t="s">
        <v>1351</v>
      </c>
      <c r="DE27" s="462" t="s">
        <v>341</v>
      </c>
    </row>
    <row r="28" spans="1:109" ht="6.75" customHeight="1">
      <c r="A28" s="21"/>
      <c r="B28" s="145"/>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168"/>
      <c r="AE28" s="49"/>
      <c r="AH28" s="459" t="s">
        <v>1044</v>
      </c>
      <c r="AI28" s="457" t="s">
        <v>50</v>
      </c>
      <c r="AJ28" s="438"/>
      <c r="AK28" s="468"/>
      <c r="AL28" s="456" t="str">
        <f t="shared" si="0"/>
        <v/>
      </c>
      <c r="AM28" s="456" t="str">
        <f t="shared" si="1"/>
        <v/>
      </c>
      <c r="AN28" s="457" t="str">
        <f t="shared" si="2"/>
        <v/>
      </c>
      <c r="AO28" s="468"/>
      <c r="AP28" s="438">
        <v>26</v>
      </c>
      <c r="AQ28" s="469"/>
      <c r="AR28" s="469"/>
      <c r="AS28" s="469"/>
      <c r="AT28" s="469"/>
      <c r="AU28" s="460" t="s">
        <v>1352</v>
      </c>
      <c r="AV28" s="469"/>
      <c r="AW28" s="460" t="s">
        <v>1353</v>
      </c>
      <c r="AX28" s="460" t="s">
        <v>1354</v>
      </c>
      <c r="AY28" s="469"/>
      <c r="AZ28" s="460" t="s">
        <v>1355</v>
      </c>
      <c r="BA28" s="460" t="s">
        <v>1356</v>
      </c>
      <c r="BB28" s="460" t="s">
        <v>1357</v>
      </c>
      <c r="BC28" s="460" t="s">
        <v>1358</v>
      </c>
      <c r="BD28" s="460" t="s">
        <v>1359</v>
      </c>
      <c r="BE28" s="461" t="s">
        <v>1360</v>
      </c>
      <c r="BF28" s="460" t="s">
        <v>1361</v>
      </c>
      <c r="BG28" s="460" t="s">
        <v>1362</v>
      </c>
      <c r="BH28" s="469"/>
      <c r="BI28" s="460" t="s">
        <v>1363</v>
      </c>
      <c r="BJ28" s="460" t="s">
        <v>1364</v>
      </c>
      <c r="BK28" s="460" t="s">
        <v>1365</v>
      </c>
      <c r="BL28" s="469"/>
      <c r="BM28" s="469"/>
      <c r="BN28" s="460" t="s">
        <v>1366</v>
      </c>
      <c r="BO28" s="469"/>
      <c r="BP28" s="460" t="s">
        <v>1367</v>
      </c>
      <c r="BQ28" s="469"/>
      <c r="BR28" s="460" t="s">
        <v>1368</v>
      </c>
      <c r="BS28" s="460" t="s">
        <v>1369</v>
      </c>
      <c r="BT28" s="460" t="s">
        <v>1370</v>
      </c>
      <c r="BU28" s="460" t="s">
        <v>1371</v>
      </c>
      <c r="BV28" s="460" t="s">
        <v>1372</v>
      </c>
      <c r="BW28" s="468"/>
      <c r="BX28" s="468"/>
      <c r="BY28" s="468"/>
      <c r="BZ28" s="470"/>
      <c r="CA28" s="470"/>
      <c r="CB28" s="470"/>
      <c r="CC28" s="470"/>
      <c r="CD28" s="462" t="s">
        <v>1373</v>
      </c>
      <c r="CE28" s="470"/>
      <c r="CF28" s="462" t="s">
        <v>1374</v>
      </c>
      <c r="CG28" s="462" t="s">
        <v>732</v>
      </c>
      <c r="CH28" s="470"/>
      <c r="CI28" s="462" t="s">
        <v>1375</v>
      </c>
      <c r="CJ28" s="462" t="s">
        <v>1376</v>
      </c>
      <c r="CK28" s="462" t="s">
        <v>1377</v>
      </c>
      <c r="CL28" s="462" t="s">
        <v>1378</v>
      </c>
      <c r="CM28" s="462" t="s">
        <v>1379</v>
      </c>
      <c r="CN28" s="463" t="s">
        <v>1380</v>
      </c>
      <c r="CO28" s="462" t="s">
        <v>1381</v>
      </c>
      <c r="CP28" s="462" t="s">
        <v>1382</v>
      </c>
      <c r="CQ28" s="470"/>
      <c r="CR28" s="462" t="s">
        <v>1383</v>
      </c>
      <c r="CS28" s="462" t="s">
        <v>1384</v>
      </c>
      <c r="CT28" s="462" t="s">
        <v>1385</v>
      </c>
      <c r="CU28" s="470"/>
      <c r="CV28" s="470"/>
      <c r="CW28" s="462" t="s">
        <v>1386</v>
      </c>
      <c r="CX28" s="470"/>
      <c r="CY28" s="462" t="s">
        <v>1387</v>
      </c>
      <c r="CZ28" s="470"/>
      <c r="DA28" s="462" t="s">
        <v>1388</v>
      </c>
      <c r="DB28" s="462" t="s">
        <v>1389</v>
      </c>
      <c r="DC28" s="462" t="s">
        <v>1390</v>
      </c>
      <c r="DD28" s="464" t="s">
        <v>1391</v>
      </c>
      <c r="DE28" s="462" t="s">
        <v>1392</v>
      </c>
    </row>
    <row r="29" spans="1:109" ht="48" customHeight="1">
      <c r="A29" s="21"/>
      <c r="B29" s="145"/>
      <c r="C29" s="509" t="s">
        <v>1393</v>
      </c>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168"/>
      <c r="AE29" s="49"/>
      <c r="AH29" s="459" t="s">
        <v>1394</v>
      </c>
      <c r="AI29" s="457" t="s">
        <v>51</v>
      </c>
      <c r="AJ29" s="438"/>
      <c r="AK29" s="468"/>
      <c r="AL29" s="456" t="str">
        <f t="shared" si="0"/>
        <v/>
      </c>
      <c r="AM29" s="456" t="str">
        <f t="shared" si="1"/>
        <v/>
      </c>
      <c r="AN29" s="457" t="str">
        <f t="shared" si="2"/>
        <v/>
      </c>
      <c r="AO29" s="468"/>
      <c r="AP29" s="438">
        <v>27</v>
      </c>
      <c r="AQ29" s="469"/>
      <c r="AR29" s="469"/>
      <c r="AS29" s="469"/>
      <c r="AT29" s="469"/>
      <c r="AU29" s="460" t="s">
        <v>1395</v>
      </c>
      <c r="AV29" s="469"/>
      <c r="AW29" s="460" t="s">
        <v>1396</v>
      </c>
      <c r="AX29" s="460" t="s">
        <v>1397</v>
      </c>
      <c r="AY29" s="469"/>
      <c r="AZ29" s="460" t="s">
        <v>1398</v>
      </c>
      <c r="BA29" s="460" t="s">
        <v>1399</v>
      </c>
      <c r="BB29" s="460" t="s">
        <v>1400</v>
      </c>
      <c r="BC29" s="460" t="s">
        <v>1401</v>
      </c>
      <c r="BD29" s="460" t="s">
        <v>1402</v>
      </c>
      <c r="BE29" s="461" t="s">
        <v>1403</v>
      </c>
      <c r="BF29" s="460" t="s">
        <v>1404</v>
      </c>
      <c r="BG29" s="460" t="s">
        <v>1405</v>
      </c>
      <c r="BH29" s="469"/>
      <c r="BI29" s="460" t="s">
        <v>1406</v>
      </c>
      <c r="BJ29" s="460" t="s">
        <v>1407</v>
      </c>
      <c r="BK29" s="460" t="s">
        <v>1408</v>
      </c>
      <c r="BL29" s="469"/>
      <c r="BM29" s="469"/>
      <c r="BN29" s="460" t="s">
        <v>1409</v>
      </c>
      <c r="BO29" s="469"/>
      <c r="BP29" s="460" t="s">
        <v>1410</v>
      </c>
      <c r="BQ29" s="469"/>
      <c r="BR29" s="460" t="s">
        <v>1411</v>
      </c>
      <c r="BS29" s="460" t="s">
        <v>1412</v>
      </c>
      <c r="BT29" s="460" t="s">
        <v>1413</v>
      </c>
      <c r="BU29" s="460" t="s">
        <v>1414</v>
      </c>
      <c r="BV29" s="460" t="s">
        <v>1415</v>
      </c>
      <c r="BW29" s="468"/>
      <c r="BX29" s="468"/>
      <c r="BY29" s="468"/>
      <c r="BZ29" s="470"/>
      <c r="CA29" s="470"/>
      <c r="CB29" s="470"/>
      <c r="CC29" s="470"/>
      <c r="CD29" s="462" t="s">
        <v>1416</v>
      </c>
      <c r="CE29" s="470"/>
      <c r="CF29" s="462" t="s">
        <v>1417</v>
      </c>
      <c r="CG29" s="462" t="s">
        <v>1418</v>
      </c>
      <c r="CH29" s="470"/>
      <c r="CI29" s="462" t="s">
        <v>1419</v>
      </c>
      <c r="CJ29" s="462" t="s">
        <v>1420</v>
      </c>
      <c r="CK29" s="462" t="s">
        <v>1421</v>
      </c>
      <c r="CL29" s="462" t="s">
        <v>1422</v>
      </c>
      <c r="CM29" s="462" t="s">
        <v>1423</v>
      </c>
      <c r="CN29" s="463" t="s">
        <v>1424</v>
      </c>
      <c r="CO29" s="462" t="s">
        <v>1425</v>
      </c>
      <c r="CP29" s="462" t="s">
        <v>1426</v>
      </c>
      <c r="CQ29" s="470"/>
      <c r="CR29" s="462" t="s">
        <v>1051</v>
      </c>
      <c r="CS29" s="462" t="s">
        <v>1427</v>
      </c>
      <c r="CT29" s="462" t="s">
        <v>1428</v>
      </c>
      <c r="CU29" s="470"/>
      <c r="CV29" s="470"/>
      <c r="CW29" s="462" t="s">
        <v>1429</v>
      </c>
      <c r="CX29" s="470"/>
      <c r="CY29" s="462" t="s">
        <v>1430</v>
      </c>
      <c r="CZ29" s="470"/>
      <c r="DA29" s="462" t="s">
        <v>1431</v>
      </c>
      <c r="DB29" s="462" t="s">
        <v>1432</v>
      </c>
      <c r="DC29" s="462" t="s">
        <v>1433</v>
      </c>
      <c r="DD29" s="462" t="s">
        <v>1434</v>
      </c>
      <c r="DE29" s="462" t="s">
        <v>1435</v>
      </c>
    </row>
    <row r="30" spans="1:109" ht="6.75" customHeight="1">
      <c r="A30" s="21"/>
      <c r="B30" s="145"/>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168"/>
      <c r="AE30" s="49"/>
      <c r="AH30" s="459" t="s">
        <v>1436</v>
      </c>
      <c r="AI30" s="457" t="s">
        <v>52</v>
      </c>
      <c r="AJ30" s="438"/>
      <c r="AK30" s="468"/>
      <c r="AL30" s="456" t="str">
        <f t="shared" si="0"/>
        <v/>
      </c>
      <c r="AM30" s="456" t="str">
        <f t="shared" si="1"/>
        <v/>
      </c>
      <c r="AN30" s="457" t="str">
        <f t="shared" si="2"/>
        <v/>
      </c>
      <c r="AO30" s="468"/>
      <c r="AP30" s="438">
        <v>28</v>
      </c>
      <c r="AQ30" s="469"/>
      <c r="AR30" s="469"/>
      <c r="AS30" s="469"/>
      <c r="AT30" s="469"/>
      <c r="AU30" s="460" t="s">
        <v>1437</v>
      </c>
      <c r="AV30" s="469"/>
      <c r="AW30" s="460" t="s">
        <v>1438</v>
      </c>
      <c r="AX30" s="460" t="s">
        <v>1439</v>
      </c>
      <c r="AY30" s="469"/>
      <c r="AZ30" s="460" t="s">
        <v>1440</v>
      </c>
      <c r="BA30" s="460" t="s">
        <v>1441</v>
      </c>
      <c r="BB30" s="460" t="s">
        <v>1442</v>
      </c>
      <c r="BC30" s="460" t="s">
        <v>1443</v>
      </c>
      <c r="BD30" s="460" t="s">
        <v>1444</v>
      </c>
      <c r="BE30" s="461" t="s">
        <v>1445</v>
      </c>
      <c r="BF30" s="460" t="s">
        <v>1446</v>
      </c>
      <c r="BG30" s="460" t="s">
        <v>1447</v>
      </c>
      <c r="BH30" s="469"/>
      <c r="BI30" s="460" t="s">
        <v>1448</v>
      </c>
      <c r="BJ30" s="460" t="s">
        <v>1449</v>
      </c>
      <c r="BK30" s="460" t="s">
        <v>1450</v>
      </c>
      <c r="BL30" s="469"/>
      <c r="BM30" s="469"/>
      <c r="BN30" s="460" t="s">
        <v>1451</v>
      </c>
      <c r="BO30" s="469"/>
      <c r="BP30" s="460" t="s">
        <v>1452</v>
      </c>
      <c r="BQ30" s="469"/>
      <c r="BR30" s="460" t="s">
        <v>1453</v>
      </c>
      <c r="BS30" s="460" t="s">
        <v>1454</v>
      </c>
      <c r="BT30" s="460" t="s">
        <v>1455</v>
      </c>
      <c r="BU30" s="460" t="s">
        <v>1456</v>
      </c>
      <c r="BV30" s="460" t="s">
        <v>1457</v>
      </c>
      <c r="BW30" s="468"/>
      <c r="BX30" s="468"/>
      <c r="BY30" s="468"/>
      <c r="BZ30" s="470"/>
      <c r="CA30" s="470"/>
      <c r="CB30" s="470"/>
      <c r="CC30" s="470"/>
      <c r="CD30" s="462" t="s">
        <v>1458</v>
      </c>
      <c r="CE30" s="470"/>
      <c r="CF30" s="462" t="s">
        <v>1459</v>
      </c>
      <c r="CG30" s="462" t="s">
        <v>1460</v>
      </c>
      <c r="CH30" s="470"/>
      <c r="CI30" s="462" t="s">
        <v>1461</v>
      </c>
      <c r="CJ30" s="462" t="s">
        <v>1462</v>
      </c>
      <c r="CK30" s="462" t="s">
        <v>1463</v>
      </c>
      <c r="CL30" s="462" t="s">
        <v>1464</v>
      </c>
      <c r="CM30" s="462" t="s">
        <v>1465</v>
      </c>
      <c r="CN30" s="463" t="s">
        <v>1466</v>
      </c>
      <c r="CO30" s="462" t="s">
        <v>1467</v>
      </c>
      <c r="CP30" s="462" t="s">
        <v>1468</v>
      </c>
      <c r="CQ30" s="470"/>
      <c r="CR30" s="462" t="s">
        <v>1469</v>
      </c>
      <c r="CS30" s="462" t="s">
        <v>1470</v>
      </c>
      <c r="CT30" s="462" t="s">
        <v>1471</v>
      </c>
      <c r="CU30" s="470"/>
      <c r="CV30" s="470"/>
      <c r="CW30" s="462" t="s">
        <v>1472</v>
      </c>
      <c r="CX30" s="470"/>
      <c r="CY30" s="462" t="s">
        <v>1473</v>
      </c>
      <c r="CZ30" s="470"/>
      <c r="DA30" s="462" t="s">
        <v>1474</v>
      </c>
      <c r="DB30" s="462" t="s">
        <v>1475</v>
      </c>
      <c r="DC30" s="462" t="s">
        <v>305</v>
      </c>
      <c r="DD30" s="462" t="s">
        <v>1476</v>
      </c>
      <c r="DE30" s="462" t="s">
        <v>1477</v>
      </c>
    </row>
    <row r="31" spans="1:109" ht="48" customHeight="1">
      <c r="A31" s="21"/>
      <c r="B31" s="145"/>
      <c r="C31" s="506" t="s">
        <v>1478</v>
      </c>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168"/>
      <c r="AE31" s="49"/>
      <c r="AH31" s="459" t="s">
        <v>1479</v>
      </c>
      <c r="AI31" s="457" t="s">
        <v>53</v>
      </c>
      <c r="AJ31" s="438"/>
      <c r="AK31" s="468"/>
      <c r="AL31" s="456" t="str">
        <f t="shared" si="0"/>
        <v/>
      </c>
      <c r="AM31" s="456" t="str">
        <f t="shared" si="1"/>
        <v/>
      </c>
      <c r="AN31" s="457" t="str">
        <f t="shared" si="2"/>
        <v/>
      </c>
      <c r="AO31" s="468"/>
      <c r="AP31" s="438">
        <v>29</v>
      </c>
      <c r="AQ31" s="469"/>
      <c r="AR31" s="469"/>
      <c r="AS31" s="469"/>
      <c r="AT31" s="469"/>
      <c r="AU31" s="460" t="s">
        <v>1480</v>
      </c>
      <c r="AV31" s="469"/>
      <c r="AW31" s="460" t="s">
        <v>1481</v>
      </c>
      <c r="AX31" s="460" t="s">
        <v>1482</v>
      </c>
      <c r="AY31" s="469"/>
      <c r="AZ31" s="460" t="s">
        <v>1483</v>
      </c>
      <c r="BA31" s="460" t="s">
        <v>1484</v>
      </c>
      <c r="BB31" s="460" t="s">
        <v>1485</v>
      </c>
      <c r="BC31" s="460" t="s">
        <v>1486</v>
      </c>
      <c r="BD31" s="460" t="s">
        <v>1487</v>
      </c>
      <c r="BE31" s="461" t="s">
        <v>1488</v>
      </c>
      <c r="BF31" s="460" t="s">
        <v>1489</v>
      </c>
      <c r="BG31" s="460" t="s">
        <v>1490</v>
      </c>
      <c r="BH31" s="469"/>
      <c r="BI31" s="460" t="s">
        <v>1491</v>
      </c>
      <c r="BJ31" s="460" t="s">
        <v>1492</v>
      </c>
      <c r="BK31" s="460" t="s">
        <v>1493</v>
      </c>
      <c r="BL31" s="469"/>
      <c r="BM31" s="469"/>
      <c r="BN31" s="460" t="s">
        <v>1494</v>
      </c>
      <c r="BO31" s="469"/>
      <c r="BP31" s="460" t="s">
        <v>1495</v>
      </c>
      <c r="BQ31" s="469"/>
      <c r="BR31" s="460" t="s">
        <v>1496</v>
      </c>
      <c r="BS31" s="460" t="s">
        <v>1497</v>
      </c>
      <c r="BT31" s="460" t="s">
        <v>1498</v>
      </c>
      <c r="BU31" s="460" t="s">
        <v>1499</v>
      </c>
      <c r="BV31" s="460" t="s">
        <v>1500</v>
      </c>
      <c r="BW31" s="468"/>
      <c r="BX31" s="468"/>
      <c r="BY31" s="468"/>
      <c r="BZ31" s="470"/>
      <c r="CA31" s="470"/>
      <c r="CB31" s="470"/>
      <c r="CC31" s="470"/>
      <c r="CD31" s="462" t="s">
        <v>1501</v>
      </c>
      <c r="CE31" s="470"/>
      <c r="CF31" s="462" t="s">
        <v>1502</v>
      </c>
      <c r="CG31" s="462" t="s">
        <v>1051</v>
      </c>
      <c r="CH31" s="470"/>
      <c r="CI31" s="462" t="s">
        <v>992</v>
      </c>
      <c r="CJ31" s="462" t="s">
        <v>1503</v>
      </c>
      <c r="CK31" s="462" t="s">
        <v>1504</v>
      </c>
      <c r="CL31" s="462" t="s">
        <v>1505</v>
      </c>
      <c r="CM31" s="462" t="s">
        <v>417</v>
      </c>
      <c r="CN31" s="463" t="s">
        <v>1506</v>
      </c>
      <c r="CO31" s="462" t="s">
        <v>1507</v>
      </c>
      <c r="CP31" s="462" t="s">
        <v>1508</v>
      </c>
      <c r="CQ31" s="470"/>
      <c r="CR31" s="462" t="s">
        <v>1509</v>
      </c>
      <c r="CS31" s="462" t="s">
        <v>1510</v>
      </c>
      <c r="CT31" s="462" t="s">
        <v>1511</v>
      </c>
      <c r="CU31" s="470"/>
      <c r="CV31" s="470"/>
      <c r="CW31" s="462" t="s">
        <v>1312</v>
      </c>
      <c r="CX31" s="470"/>
      <c r="CY31" s="462" t="s">
        <v>1512</v>
      </c>
      <c r="CZ31" s="470"/>
      <c r="DA31" s="462" t="s">
        <v>1513</v>
      </c>
      <c r="DB31" s="462" t="s">
        <v>1514</v>
      </c>
      <c r="DC31" s="462" t="s">
        <v>1515</v>
      </c>
      <c r="DD31" s="462" t="s">
        <v>1516</v>
      </c>
      <c r="DE31" s="462" t="s">
        <v>1517</v>
      </c>
    </row>
    <row r="32" spans="1:109" ht="6.75" customHeight="1">
      <c r="A32" s="21"/>
      <c r="B32" s="145"/>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168"/>
      <c r="AE32" s="49"/>
      <c r="AH32" s="459" t="s">
        <v>1518</v>
      </c>
      <c r="AI32" s="457" t="s">
        <v>54</v>
      </c>
      <c r="AJ32" s="438"/>
      <c r="AK32" s="468"/>
      <c r="AL32" s="456" t="str">
        <f t="shared" si="0"/>
        <v/>
      </c>
      <c r="AM32" s="456" t="str">
        <f t="shared" si="1"/>
        <v/>
      </c>
      <c r="AN32" s="457" t="str">
        <f t="shared" si="2"/>
        <v/>
      </c>
      <c r="AO32" s="468"/>
      <c r="AP32" s="438">
        <v>30</v>
      </c>
      <c r="AQ32" s="469"/>
      <c r="AR32" s="469"/>
      <c r="AS32" s="469"/>
      <c r="AT32" s="469"/>
      <c r="AU32" s="460" t="s">
        <v>1519</v>
      </c>
      <c r="AV32" s="469"/>
      <c r="AW32" s="460" t="s">
        <v>1520</v>
      </c>
      <c r="AX32" s="460" t="s">
        <v>1521</v>
      </c>
      <c r="AY32" s="469"/>
      <c r="AZ32" s="460" t="s">
        <v>1522</v>
      </c>
      <c r="BA32" s="460" t="s">
        <v>1523</v>
      </c>
      <c r="BB32" s="460" t="s">
        <v>1524</v>
      </c>
      <c r="BC32" s="460" t="s">
        <v>1525</v>
      </c>
      <c r="BD32" s="460" t="s">
        <v>1526</v>
      </c>
      <c r="BE32" s="461" t="s">
        <v>1527</v>
      </c>
      <c r="BF32" s="460" t="s">
        <v>1528</v>
      </c>
      <c r="BG32" s="460" t="s">
        <v>1529</v>
      </c>
      <c r="BH32" s="469"/>
      <c r="BI32" s="460" t="s">
        <v>1530</v>
      </c>
      <c r="BJ32" s="460" t="s">
        <v>1531</v>
      </c>
      <c r="BK32" s="460" t="s">
        <v>1532</v>
      </c>
      <c r="BL32" s="469"/>
      <c r="BM32" s="469"/>
      <c r="BN32" s="460" t="s">
        <v>1533</v>
      </c>
      <c r="BO32" s="469"/>
      <c r="BP32" s="460" t="s">
        <v>1534</v>
      </c>
      <c r="BQ32" s="469"/>
      <c r="BR32" s="460" t="s">
        <v>1535</v>
      </c>
      <c r="BS32" s="460" t="s">
        <v>1536</v>
      </c>
      <c r="BT32" s="460" t="s">
        <v>1537</v>
      </c>
      <c r="BU32" s="460" t="s">
        <v>1538</v>
      </c>
      <c r="BV32" s="460" t="s">
        <v>1539</v>
      </c>
      <c r="BW32" s="468"/>
      <c r="BX32" s="468"/>
      <c r="BY32" s="468"/>
      <c r="BZ32" s="470"/>
      <c r="CA32" s="470"/>
      <c r="CB32" s="470"/>
      <c r="CC32" s="470"/>
      <c r="CD32" s="462" t="s">
        <v>1540</v>
      </c>
      <c r="CE32" s="470"/>
      <c r="CF32" s="462" t="s">
        <v>1541</v>
      </c>
      <c r="CG32" s="462" t="s">
        <v>1542</v>
      </c>
      <c r="CH32" s="470"/>
      <c r="CI32" s="462" t="s">
        <v>1543</v>
      </c>
      <c r="CJ32" s="462" t="s">
        <v>1544</v>
      </c>
      <c r="CK32" s="462" t="s">
        <v>1545</v>
      </c>
      <c r="CL32" s="462" t="s">
        <v>1546</v>
      </c>
      <c r="CM32" s="462" t="s">
        <v>1547</v>
      </c>
      <c r="CN32" s="463" t="s">
        <v>1548</v>
      </c>
      <c r="CO32" s="462" t="s">
        <v>1549</v>
      </c>
      <c r="CP32" s="462" t="s">
        <v>1550</v>
      </c>
      <c r="CQ32" s="470"/>
      <c r="CR32" s="462" t="s">
        <v>1551</v>
      </c>
      <c r="CS32" s="462" t="s">
        <v>1552</v>
      </c>
      <c r="CT32" s="462" t="s">
        <v>1553</v>
      </c>
      <c r="CU32" s="470"/>
      <c r="CV32" s="470"/>
      <c r="CW32" s="462" t="s">
        <v>1554</v>
      </c>
      <c r="CX32" s="470"/>
      <c r="CY32" s="462" t="s">
        <v>1555</v>
      </c>
      <c r="CZ32" s="470"/>
      <c r="DA32" s="462" t="s">
        <v>1030</v>
      </c>
      <c r="DB32" s="462" t="s">
        <v>1556</v>
      </c>
      <c r="DC32" s="462" t="s">
        <v>1557</v>
      </c>
      <c r="DD32" s="462" t="s">
        <v>1558</v>
      </c>
      <c r="DE32" s="462" t="s">
        <v>1559</v>
      </c>
    </row>
    <row r="33" spans="1:109" ht="84" customHeight="1">
      <c r="A33" s="21"/>
      <c r="B33" s="145"/>
      <c r="C33" s="506" t="s">
        <v>1560</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168"/>
      <c r="AE33" s="49"/>
      <c r="AH33" s="459" t="s">
        <v>1561</v>
      </c>
      <c r="AI33" s="457" t="s">
        <v>55</v>
      </c>
      <c r="AJ33" s="438"/>
      <c r="AK33" s="468"/>
      <c r="AL33" s="456" t="str">
        <f t="shared" si="0"/>
        <v/>
      </c>
      <c r="AM33" s="456" t="str">
        <f t="shared" si="1"/>
        <v/>
      </c>
      <c r="AN33" s="457" t="str">
        <f t="shared" si="2"/>
        <v/>
      </c>
      <c r="AO33" s="468"/>
      <c r="AP33" s="438">
        <v>31</v>
      </c>
      <c r="AQ33" s="469"/>
      <c r="AR33" s="469"/>
      <c r="AS33" s="469"/>
      <c r="AT33" s="469"/>
      <c r="AU33" s="460" t="s">
        <v>1562</v>
      </c>
      <c r="AV33" s="469"/>
      <c r="AW33" s="460" t="s">
        <v>1563</v>
      </c>
      <c r="AX33" s="460" t="s">
        <v>1564</v>
      </c>
      <c r="AY33" s="469"/>
      <c r="AZ33" s="460" t="s">
        <v>1565</v>
      </c>
      <c r="BA33" s="460" t="s">
        <v>1566</v>
      </c>
      <c r="BB33" s="460" t="s">
        <v>1567</v>
      </c>
      <c r="BC33" s="460" t="s">
        <v>1568</v>
      </c>
      <c r="BD33" s="460" t="s">
        <v>1569</v>
      </c>
      <c r="BE33" s="461" t="s">
        <v>1570</v>
      </c>
      <c r="BF33" s="460" t="s">
        <v>1571</v>
      </c>
      <c r="BG33" s="460" t="s">
        <v>1572</v>
      </c>
      <c r="BH33" s="469"/>
      <c r="BI33" s="460" t="s">
        <v>1573</v>
      </c>
      <c r="BJ33" s="460" t="s">
        <v>1574</v>
      </c>
      <c r="BK33" s="460" t="s">
        <v>1575</v>
      </c>
      <c r="BL33" s="469"/>
      <c r="BM33" s="469"/>
      <c r="BN33" s="460" t="s">
        <v>1576</v>
      </c>
      <c r="BO33" s="469"/>
      <c r="BP33" s="460" t="s">
        <v>1577</v>
      </c>
      <c r="BQ33" s="469"/>
      <c r="BR33" s="460" t="s">
        <v>1578</v>
      </c>
      <c r="BS33" s="460" t="s">
        <v>1579</v>
      </c>
      <c r="BT33" s="460" t="s">
        <v>1580</v>
      </c>
      <c r="BU33" s="460" t="s">
        <v>1581</v>
      </c>
      <c r="BV33" s="460" t="s">
        <v>1582</v>
      </c>
      <c r="BW33" s="468"/>
      <c r="BX33" s="468"/>
      <c r="BY33" s="468"/>
      <c r="BZ33" s="470"/>
      <c r="CA33" s="470"/>
      <c r="CB33" s="470"/>
      <c r="CC33" s="470"/>
      <c r="CD33" s="462" t="s">
        <v>1583</v>
      </c>
      <c r="CE33" s="470"/>
      <c r="CF33" s="462" t="s">
        <v>1584</v>
      </c>
      <c r="CG33" s="462" t="s">
        <v>1585</v>
      </c>
      <c r="CH33" s="470"/>
      <c r="CI33" s="462" t="s">
        <v>1586</v>
      </c>
      <c r="CJ33" s="462" t="s">
        <v>467</v>
      </c>
      <c r="CK33" s="462" t="s">
        <v>1587</v>
      </c>
      <c r="CL33" s="462" t="s">
        <v>1588</v>
      </c>
      <c r="CM33" s="462" t="s">
        <v>1589</v>
      </c>
      <c r="CN33" s="463" t="s">
        <v>1590</v>
      </c>
      <c r="CO33" s="462" t="s">
        <v>1591</v>
      </c>
      <c r="CP33" s="462" t="s">
        <v>1592</v>
      </c>
      <c r="CQ33" s="470"/>
      <c r="CR33" s="462" t="s">
        <v>1593</v>
      </c>
      <c r="CS33" s="462" t="s">
        <v>1594</v>
      </c>
      <c r="CT33" s="462" t="s">
        <v>1595</v>
      </c>
      <c r="CU33" s="470"/>
      <c r="CV33" s="470"/>
      <c r="CW33" s="462" t="s">
        <v>1596</v>
      </c>
      <c r="CX33" s="470"/>
      <c r="CY33" s="462" t="s">
        <v>1597</v>
      </c>
      <c r="CZ33" s="470"/>
      <c r="DA33" s="462" t="s">
        <v>1598</v>
      </c>
      <c r="DB33" s="462" t="s">
        <v>1599</v>
      </c>
      <c r="DC33" s="462" t="s">
        <v>1600</v>
      </c>
      <c r="DD33" s="462" t="s">
        <v>1601</v>
      </c>
      <c r="DE33" s="462" t="s">
        <v>1602</v>
      </c>
    </row>
    <row r="34" spans="1:109" ht="6.75" customHeight="1">
      <c r="A34" s="21"/>
      <c r="B34" s="18"/>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0"/>
      <c r="AE34" s="49"/>
      <c r="AH34" s="459" t="s">
        <v>1603</v>
      </c>
      <c r="AI34" s="457" t="s">
        <v>56</v>
      </c>
      <c r="AJ34" s="438"/>
      <c r="AK34" s="468"/>
      <c r="AL34" s="456" t="str">
        <f t="shared" si="0"/>
        <v/>
      </c>
      <c r="AM34" s="456" t="str">
        <f t="shared" si="1"/>
        <v/>
      </c>
      <c r="AN34" s="457" t="str">
        <f t="shared" si="2"/>
        <v/>
      </c>
      <c r="AO34" s="468"/>
      <c r="AP34" s="438">
        <v>32</v>
      </c>
      <c r="AQ34" s="469"/>
      <c r="AR34" s="469"/>
      <c r="AS34" s="469"/>
      <c r="AT34" s="469"/>
      <c r="AU34" s="460" t="s">
        <v>1604</v>
      </c>
      <c r="AV34" s="469"/>
      <c r="AW34" s="460" t="s">
        <v>1605</v>
      </c>
      <c r="AX34" s="460" t="s">
        <v>1606</v>
      </c>
      <c r="AY34" s="469"/>
      <c r="AZ34" s="460" t="s">
        <v>1607</v>
      </c>
      <c r="BA34" s="460" t="s">
        <v>1608</v>
      </c>
      <c r="BB34" s="460" t="s">
        <v>1609</v>
      </c>
      <c r="BC34" s="460" t="s">
        <v>1610</v>
      </c>
      <c r="BD34" s="460" t="s">
        <v>1611</v>
      </c>
      <c r="BE34" s="461" t="s">
        <v>1612</v>
      </c>
      <c r="BF34" s="460" t="s">
        <v>1613</v>
      </c>
      <c r="BG34" s="460" t="s">
        <v>1614</v>
      </c>
      <c r="BH34" s="469"/>
      <c r="BI34" s="460" t="s">
        <v>1615</v>
      </c>
      <c r="BJ34" s="460" t="s">
        <v>1616</v>
      </c>
      <c r="BK34" s="460" t="s">
        <v>1617</v>
      </c>
      <c r="BL34" s="469"/>
      <c r="BM34" s="469"/>
      <c r="BN34" s="460" t="s">
        <v>1618</v>
      </c>
      <c r="BO34" s="469"/>
      <c r="BP34" s="460" t="s">
        <v>1619</v>
      </c>
      <c r="BQ34" s="469"/>
      <c r="BR34" s="460" t="s">
        <v>1620</v>
      </c>
      <c r="BS34" s="460" t="s">
        <v>1621</v>
      </c>
      <c r="BT34" s="460" t="s">
        <v>1622</v>
      </c>
      <c r="BU34" s="460" t="s">
        <v>1623</v>
      </c>
      <c r="BV34" s="460" t="s">
        <v>1624</v>
      </c>
      <c r="BW34" s="468"/>
      <c r="BX34" s="468"/>
      <c r="BY34" s="468"/>
      <c r="BZ34" s="470"/>
      <c r="CA34" s="470"/>
      <c r="CB34" s="470"/>
      <c r="CC34" s="470"/>
      <c r="CD34" s="462" t="s">
        <v>1625</v>
      </c>
      <c r="CE34" s="470"/>
      <c r="CF34" s="462" t="s">
        <v>1626</v>
      </c>
      <c r="CG34" s="462" t="s">
        <v>737</v>
      </c>
      <c r="CH34" s="470"/>
      <c r="CI34" s="462" t="s">
        <v>1627</v>
      </c>
      <c r="CJ34" s="462" t="s">
        <v>1628</v>
      </c>
      <c r="CK34" s="462" t="s">
        <v>1629</v>
      </c>
      <c r="CL34" s="462" t="s">
        <v>1630</v>
      </c>
      <c r="CM34" s="462" t="s">
        <v>1631</v>
      </c>
      <c r="CN34" s="463" t="s">
        <v>1632</v>
      </c>
      <c r="CO34" s="462" t="s">
        <v>1633</v>
      </c>
      <c r="CP34" s="462" t="s">
        <v>1634</v>
      </c>
      <c r="CQ34" s="470"/>
      <c r="CR34" s="462" t="s">
        <v>923</v>
      </c>
      <c r="CS34" s="462" t="s">
        <v>1635</v>
      </c>
      <c r="CT34" s="462" t="s">
        <v>1636</v>
      </c>
      <c r="CU34" s="470"/>
      <c r="CV34" s="470"/>
      <c r="CW34" s="462" t="s">
        <v>1637</v>
      </c>
      <c r="CX34" s="470"/>
      <c r="CY34" s="462" t="s">
        <v>1638</v>
      </c>
      <c r="CZ34" s="470"/>
      <c r="DA34" s="462" t="s">
        <v>1639</v>
      </c>
      <c r="DB34" s="462" t="s">
        <v>1640</v>
      </c>
      <c r="DC34" s="462" t="s">
        <v>1641</v>
      </c>
      <c r="DD34" s="462" t="s">
        <v>1642</v>
      </c>
      <c r="DE34" s="462" t="s">
        <v>1643</v>
      </c>
    </row>
    <row r="35" spans="1:109" ht="36" customHeight="1">
      <c r="A35" s="21"/>
      <c r="B35" s="145"/>
      <c r="C35" s="506" t="s">
        <v>1644</v>
      </c>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20"/>
      <c r="AE35" s="49"/>
      <c r="AH35" s="471" t="s">
        <v>1645</v>
      </c>
      <c r="AI35" s="472" t="s">
        <v>57</v>
      </c>
      <c r="AJ35" s="438"/>
      <c r="AK35" s="468"/>
      <c r="AL35" s="456" t="str">
        <f t="shared" si="0"/>
        <v/>
      </c>
      <c r="AM35" s="456" t="str">
        <f t="shared" si="1"/>
        <v/>
      </c>
      <c r="AN35" s="457" t="str">
        <f t="shared" si="2"/>
        <v/>
      </c>
      <c r="AO35" s="468"/>
      <c r="AP35" s="438">
        <v>33</v>
      </c>
      <c r="AQ35" s="469"/>
      <c r="AR35" s="469"/>
      <c r="AS35" s="469"/>
      <c r="AT35" s="469"/>
      <c r="AU35" s="460" t="s">
        <v>1646</v>
      </c>
      <c r="AV35" s="469"/>
      <c r="AW35" s="460" t="s">
        <v>1647</v>
      </c>
      <c r="AX35" s="460" t="s">
        <v>1648</v>
      </c>
      <c r="AY35" s="469"/>
      <c r="AZ35" s="460" t="s">
        <v>1649</v>
      </c>
      <c r="BA35" s="460" t="s">
        <v>1650</v>
      </c>
      <c r="BB35" s="460" t="s">
        <v>1651</v>
      </c>
      <c r="BC35" s="460" t="s">
        <v>1652</v>
      </c>
      <c r="BD35" s="460" t="s">
        <v>1653</v>
      </c>
      <c r="BE35" s="461" t="s">
        <v>1654</v>
      </c>
      <c r="BF35" s="460" t="s">
        <v>1655</v>
      </c>
      <c r="BG35" s="460" t="s">
        <v>1656</v>
      </c>
      <c r="BH35" s="469"/>
      <c r="BI35" s="460" t="s">
        <v>1657</v>
      </c>
      <c r="BJ35" s="460" t="s">
        <v>1658</v>
      </c>
      <c r="BK35" s="460" t="s">
        <v>1659</v>
      </c>
      <c r="BL35" s="469"/>
      <c r="BM35" s="469"/>
      <c r="BN35" s="460" t="s">
        <v>1660</v>
      </c>
      <c r="BO35" s="469"/>
      <c r="BP35" s="460" t="s">
        <v>1661</v>
      </c>
      <c r="BQ35" s="469"/>
      <c r="BR35" s="460" t="s">
        <v>1662</v>
      </c>
      <c r="BS35" s="460" t="s">
        <v>1663</v>
      </c>
      <c r="BT35" s="460" t="s">
        <v>1664</v>
      </c>
      <c r="BU35" s="460" t="s">
        <v>1665</v>
      </c>
      <c r="BV35" s="460" t="s">
        <v>1666</v>
      </c>
      <c r="BW35" s="468"/>
      <c r="BX35" s="468"/>
      <c r="BY35" s="468"/>
      <c r="BZ35" s="470"/>
      <c r="CA35" s="470"/>
      <c r="CB35" s="470"/>
      <c r="CC35" s="470"/>
      <c r="CD35" s="462" t="s">
        <v>1667</v>
      </c>
      <c r="CE35" s="470"/>
      <c r="CF35" s="462" t="s">
        <v>1668</v>
      </c>
      <c r="CG35" s="462" t="s">
        <v>1669</v>
      </c>
      <c r="CH35" s="470"/>
      <c r="CI35" s="462" t="s">
        <v>1670</v>
      </c>
      <c r="CJ35" s="462" t="s">
        <v>1671</v>
      </c>
      <c r="CK35" s="462" t="s">
        <v>1672</v>
      </c>
      <c r="CL35" s="462" t="s">
        <v>1673</v>
      </c>
      <c r="CM35" s="462" t="s">
        <v>1674</v>
      </c>
      <c r="CN35" s="463" t="s">
        <v>1675</v>
      </c>
      <c r="CO35" s="462" t="s">
        <v>1676</v>
      </c>
      <c r="CP35" s="462" t="s">
        <v>1677</v>
      </c>
      <c r="CQ35" s="470"/>
      <c r="CR35" s="462" t="s">
        <v>1678</v>
      </c>
      <c r="CS35" s="462" t="s">
        <v>1679</v>
      </c>
      <c r="CT35" s="462" t="s">
        <v>1680</v>
      </c>
      <c r="CU35" s="470"/>
      <c r="CV35" s="470"/>
      <c r="CW35" s="462" t="s">
        <v>1681</v>
      </c>
      <c r="CX35" s="470"/>
      <c r="CY35" s="462" t="s">
        <v>1682</v>
      </c>
      <c r="CZ35" s="470"/>
      <c r="DA35" s="462" t="s">
        <v>1683</v>
      </c>
      <c r="DB35" s="462" t="s">
        <v>1684</v>
      </c>
      <c r="DC35" s="462" t="s">
        <v>1685</v>
      </c>
      <c r="DD35" s="462" t="s">
        <v>1686</v>
      </c>
      <c r="DE35" s="462" t="s">
        <v>1001</v>
      </c>
    </row>
    <row r="36" spans="1:109" ht="6.75" customHeight="1">
      <c r="A36" s="21"/>
      <c r="B36" s="1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0"/>
      <c r="AE36" s="49"/>
      <c r="AH36" s="468"/>
      <c r="AI36" s="468"/>
      <c r="AJ36" s="468"/>
      <c r="AK36" s="468"/>
      <c r="AL36" s="456" t="str">
        <f t="shared" si="0"/>
        <v/>
      </c>
      <c r="AM36" s="456" t="str">
        <f t="shared" si="1"/>
        <v/>
      </c>
      <c r="AN36" s="457" t="str">
        <f t="shared" si="2"/>
        <v/>
      </c>
      <c r="AO36" s="468"/>
      <c r="AP36" s="438">
        <v>34</v>
      </c>
      <c r="AQ36" s="469"/>
      <c r="AR36" s="469"/>
      <c r="AS36" s="469"/>
      <c r="AT36" s="469"/>
      <c r="AU36" s="460" t="s">
        <v>1687</v>
      </c>
      <c r="AV36" s="469"/>
      <c r="AW36" s="460" t="s">
        <v>1688</v>
      </c>
      <c r="AX36" s="460" t="s">
        <v>1689</v>
      </c>
      <c r="AY36" s="469"/>
      <c r="AZ36" s="460" t="s">
        <v>1690</v>
      </c>
      <c r="BA36" s="460" t="s">
        <v>1691</v>
      </c>
      <c r="BB36" s="460" t="s">
        <v>1692</v>
      </c>
      <c r="BC36" s="460" t="s">
        <v>1693</v>
      </c>
      <c r="BD36" s="460" t="s">
        <v>1694</v>
      </c>
      <c r="BE36" s="461" t="s">
        <v>1695</v>
      </c>
      <c r="BF36" s="460" t="s">
        <v>1696</v>
      </c>
      <c r="BG36" s="460" t="s">
        <v>1697</v>
      </c>
      <c r="BH36" s="469"/>
      <c r="BI36" s="460" t="s">
        <v>1698</v>
      </c>
      <c r="BJ36" s="460" t="s">
        <v>1699</v>
      </c>
      <c r="BK36" s="460" t="s">
        <v>1700</v>
      </c>
      <c r="BL36" s="469"/>
      <c r="BM36" s="469"/>
      <c r="BN36" s="460" t="s">
        <v>1701</v>
      </c>
      <c r="BO36" s="469"/>
      <c r="BP36" s="460" t="s">
        <v>1702</v>
      </c>
      <c r="BQ36" s="469"/>
      <c r="BR36" s="460" t="s">
        <v>1703</v>
      </c>
      <c r="BS36" s="460" t="s">
        <v>1704</v>
      </c>
      <c r="BT36" s="460" t="s">
        <v>1705</v>
      </c>
      <c r="BU36" s="460" t="s">
        <v>1706</v>
      </c>
      <c r="BV36" s="460" t="s">
        <v>1707</v>
      </c>
      <c r="BW36" s="468"/>
      <c r="BX36" s="468"/>
      <c r="BY36" s="468"/>
      <c r="BZ36" s="470"/>
      <c r="CA36" s="470"/>
      <c r="CB36" s="470"/>
      <c r="CC36" s="470"/>
      <c r="CD36" s="462" t="s">
        <v>1708</v>
      </c>
      <c r="CE36" s="470"/>
      <c r="CF36" s="462" t="s">
        <v>1709</v>
      </c>
      <c r="CG36" s="462" t="s">
        <v>1710</v>
      </c>
      <c r="CH36" s="470"/>
      <c r="CI36" s="462" t="s">
        <v>1711</v>
      </c>
      <c r="CJ36" s="462" t="s">
        <v>1712</v>
      </c>
      <c r="CK36" s="462" t="s">
        <v>1713</v>
      </c>
      <c r="CL36" s="462" t="s">
        <v>1714</v>
      </c>
      <c r="CM36" s="462" t="s">
        <v>1715</v>
      </c>
      <c r="CN36" s="463" t="s">
        <v>1716</v>
      </c>
      <c r="CO36" s="462" t="s">
        <v>1717</v>
      </c>
      <c r="CP36" s="462" t="s">
        <v>1718</v>
      </c>
      <c r="CQ36" s="470"/>
      <c r="CR36" s="462" t="s">
        <v>1719</v>
      </c>
      <c r="CS36" s="462" t="s">
        <v>1720</v>
      </c>
      <c r="CT36" s="462" t="s">
        <v>1721</v>
      </c>
      <c r="CU36" s="470"/>
      <c r="CV36" s="470"/>
      <c r="CW36" s="462" t="s">
        <v>1722</v>
      </c>
      <c r="CX36" s="470"/>
      <c r="CY36" s="462" t="s">
        <v>1723</v>
      </c>
      <c r="CZ36" s="470"/>
      <c r="DA36" s="462" t="s">
        <v>1724</v>
      </c>
      <c r="DB36" s="462" t="s">
        <v>1518</v>
      </c>
      <c r="DC36" s="462" t="s">
        <v>1725</v>
      </c>
      <c r="DD36" s="462" t="s">
        <v>1726</v>
      </c>
      <c r="DE36" s="462" t="s">
        <v>1727</v>
      </c>
    </row>
    <row r="37" spans="1:109" ht="36" customHeight="1">
      <c r="A37" s="21"/>
      <c r="B37" s="18"/>
      <c r="C37" s="28"/>
      <c r="D37" s="506" t="s">
        <v>1728</v>
      </c>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20"/>
      <c r="AE37" s="49"/>
      <c r="AH37" s="438"/>
      <c r="AI37" s="438"/>
      <c r="AJ37" s="438"/>
      <c r="AK37" s="438"/>
      <c r="AL37" s="456" t="str">
        <f t="shared" si="0"/>
        <v/>
      </c>
      <c r="AM37" s="456" t="str">
        <f t="shared" si="1"/>
        <v/>
      </c>
      <c r="AN37" s="457" t="str">
        <f t="shared" si="2"/>
        <v/>
      </c>
      <c r="AO37" s="438"/>
      <c r="AP37" s="438">
        <v>35</v>
      </c>
      <c r="AQ37" s="460"/>
      <c r="AR37" s="460"/>
      <c r="AS37" s="460"/>
      <c r="AT37" s="460"/>
      <c r="AU37" s="460" t="s">
        <v>1729</v>
      </c>
      <c r="AV37" s="460"/>
      <c r="AW37" s="460" t="s">
        <v>1730</v>
      </c>
      <c r="AX37" s="460" t="s">
        <v>1731</v>
      </c>
      <c r="AY37" s="460"/>
      <c r="AZ37" s="460" t="s">
        <v>1732</v>
      </c>
      <c r="BA37" s="460" t="s">
        <v>1733</v>
      </c>
      <c r="BB37" s="460" t="s">
        <v>1734</v>
      </c>
      <c r="BC37" s="460" t="s">
        <v>1735</v>
      </c>
      <c r="BD37" s="460" t="s">
        <v>1736</v>
      </c>
      <c r="BE37" s="461" t="s">
        <v>1737</v>
      </c>
      <c r="BF37" s="460" t="s">
        <v>1738</v>
      </c>
      <c r="BG37" s="467" t="s">
        <v>1739</v>
      </c>
      <c r="BH37" s="460"/>
      <c r="BI37" s="460" t="s">
        <v>1740</v>
      </c>
      <c r="BJ37" s="460" t="s">
        <v>1741</v>
      </c>
      <c r="BK37" s="460" t="s">
        <v>1742</v>
      </c>
      <c r="BL37" s="460"/>
      <c r="BM37" s="460"/>
      <c r="BN37" s="460" t="s">
        <v>1743</v>
      </c>
      <c r="BO37" s="460"/>
      <c r="BP37" s="460" t="s">
        <v>1744</v>
      </c>
      <c r="BQ37" s="460"/>
      <c r="BR37" s="460" t="s">
        <v>1745</v>
      </c>
      <c r="BS37" s="460" t="s">
        <v>1746</v>
      </c>
      <c r="BT37" s="460" t="s">
        <v>1747</v>
      </c>
      <c r="BU37" s="460" t="s">
        <v>1748</v>
      </c>
      <c r="BV37" s="460" t="s">
        <v>1749</v>
      </c>
      <c r="BW37" s="438"/>
      <c r="BX37" s="438"/>
      <c r="BY37" s="438"/>
      <c r="BZ37" s="462"/>
      <c r="CA37" s="462"/>
      <c r="CB37" s="462"/>
      <c r="CC37" s="462"/>
      <c r="CD37" s="462" t="s">
        <v>1750</v>
      </c>
      <c r="CE37" s="462"/>
      <c r="CF37" s="462" t="s">
        <v>1751</v>
      </c>
      <c r="CG37" s="462" t="s">
        <v>1752</v>
      </c>
      <c r="CH37" s="462"/>
      <c r="CI37" s="462" t="s">
        <v>1753</v>
      </c>
      <c r="CJ37" s="462" t="s">
        <v>1637</v>
      </c>
      <c r="CK37" s="462" t="s">
        <v>1754</v>
      </c>
      <c r="CL37" s="462" t="s">
        <v>1755</v>
      </c>
      <c r="CM37" s="462" t="s">
        <v>1756</v>
      </c>
      <c r="CN37" s="463" t="s">
        <v>1757</v>
      </c>
      <c r="CO37" s="462" t="s">
        <v>655</v>
      </c>
      <c r="CP37" s="462" t="s">
        <v>1758</v>
      </c>
      <c r="CQ37" s="462"/>
      <c r="CR37" s="462" t="s">
        <v>1759</v>
      </c>
      <c r="CS37" s="462" t="s">
        <v>1760</v>
      </c>
      <c r="CT37" s="462" t="s">
        <v>1761</v>
      </c>
      <c r="CU37" s="462"/>
      <c r="CV37" s="462"/>
      <c r="CW37" s="462" t="s">
        <v>1762</v>
      </c>
      <c r="CX37" s="462"/>
      <c r="CY37" s="462" t="s">
        <v>1763</v>
      </c>
      <c r="CZ37" s="462"/>
      <c r="DA37" s="462" t="s">
        <v>1764</v>
      </c>
      <c r="DB37" s="462" t="s">
        <v>1765</v>
      </c>
      <c r="DC37" s="462" t="s">
        <v>1766</v>
      </c>
      <c r="DD37" s="462" t="s">
        <v>1767</v>
      </c>
      <c r="DE37" s="462" t="s">
        <v>1768</v>
      </c>
    </row>
    <row r="38" spans="1:109" ht="6.75" customHeight="1">
      <c r="A38" s="21"/>
      <c r="B38" s="1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0"/>
      <c r="AE38" s="49"/>
      <c r="AH38" s="468"/>
      <c r="AI38" s="468"/>
      <c r="AJ38" s="468"/>
      <c r="AK38" s="468"/>
      <c r="AL38" s="456" t="str">
        <f t="shared" si="0"/>
        <v/>
      </c>
      <c r="AM38" s="456" t="str">
        <f t="shared" si="1"/>
        <v/>
      </c>
      <c r="AN38" s="457" t="str">
        <f t="shared" si="2"/>
        <v/>
      </c>
      <c r="AO38" s="468"/>
      <c r="AP38" s="438">
        <v>36</v>
      </c>
      <c r="AQ38" s="469"/>
      <c r="AR38" s="469"/>
      <c r="AS38" s="469"/>
      <c r="AT38" s="469"/>
      <c r="AU38" s="460" t="s">
        <v>1769</v>
      </c>
      <c r="AV38" s="469"/>
      <c r="AW38" s="460" t="s">
        <v>1770</v>
      </c>
      <c r="AX38" s="460" t="s">
        <v>1771</v>
      </c>
      <c r="AY38" s="469"/>
      <c r="AZ38" s="460" t="s">
        <v>1772</v>
      </c>
      <c r="BA38" s="460" t="s">
        <v>1773</v>
      </c>
      <c r="BB38" s="460" t="s">
        <v>1774</v>
      </c>
      <c r="BC38" s="460" t="s">
        <v>1775</v>
      </c>
      <c r="BD38" s="460" t="s">
        <v>1776</v>
      </c>
      <c r="BE38" s="461" t="s">
        <v>1777</v>
      </c>
      <c r="BF38" s="460" t="s">
        <v>1778</v>
      </c>
      <c r="BG38" s="467" t="s">
        <v>1779</v>
      </c>
      <c r="BH38" s="469"/>
      <c r="BI38" s="460" t="s">
        <v>1780</v>
      </c>
      <c r="BJ38" s="460" t="s">
        <v>1781</v>
      </c>
      <c r="BK38" s="460" t="s">
        <v>1782</v>
      </c>
      <c r="BL38" s="469"/>
      <c r="BM38" s="469"/>
      <c r="BN38" s="460" t="s">
        <v>1783</v>
      </c>
      <c r="BO38" s="469"/>
      <c r="BP38" s="460" t="s">
        <v>1784</v>
      </c>
      <c r="BQ38" s="469"/>
      <c r="BR38" s="460" t="s">
        <v>1785</v>
      </c>
      <c r="BS38" s="460" t="s">
        <v>1786</v>
      </c>
      <c r="BT38" s="460" t="s">
        <v>1787</v>
      </c>
      <c r="BU38" s="460" t="s">
        <v>1788</v>
      </c>
      <c r="BV38" s="460" t="s">
        <v>1789</v>
      </c>
      <c r="BW38" s="468"/>
      <c r="BX38" s="468"/>
      <c r="BY38" s="468"/>
      <c r="BZ38" s="470"/>
      <c r="CA38" s="470"/>
      <c r="CB38" s="470"/>
      <c r="CC38" s="470"/>
      <c r="CD38" s="462" t="s">
        <v>1790</v>
      </c>
      <c r="CE38" s="470"/>
      <c r="CF38" s="462" t="s">
        <v>1791</v>
      </c>
      <c r="CG38" s="462" t="s">
        <v>1792</v>
      </c>
      <c r="CH38" s="470"/>
      <c r="CI38" s="462" t="s">
        <v>1793</v>
      </c>
      <c r="CJ38" s="462" t="s">
        <v>1794</v>
      </c>
      <c r="CK38" s="462" t="s">
        <v>1795</v>
      </c>
      <c r="CL38" s="462" t="s">
        <v>1796</v>
      </c>
      <c r="CM38" s="462" t="s">
        <v>1797</v>
      </c>
      <c r="CN38" s="463" t="s">
        <v>1798</v>
      </c>
      <c r="CO38" s="462" t="s">
        <v>1799</v>
      </c>
      <c r="CP38" s="462" t="s">
        <v>1800</v>
      </c>
      <c r="CQ38" s="470"/>
      <c r="CR38" s="462" t="s">
        <v>1477</v>
      </c>
      <c r="CS38" s="462" t="s">
        <v>1801</v>
      </c>
      <c r="CT38" s="462" t="s">
        <v>888</v>
      </c>
      <c r="CU38" s="470"/>
      <c r="CV38" s="470"/>
      <c r="CW38" s="462" t="s">
        <v>1802</v>
      </c>
      <c r="CX38" s="470"/>
      <c r="CY38" s="462" t="s">
        <v>1803</v>
      </c>
      <c r="CZ38" s="470"/>
      <c r="DA38" s="462" t="s">
        <v>1804</v>
      </c>
      <c r="DB38" s="462" t="s">
        <v>1805</v>
      </c>
      <c r="DC38" s="462" t="s">
        <v>1806</v>
      </c>
      <c r="DD38" s="462" t="s">
        <v>1807</v>
      </c>
      <c r="DE38" s="462" t="s">
        <v>1808</v>
      </c>
    </row>
    <row r="39" spans="1:109" ht="72" customHeight="1">
      <c r="A39"/>
      <c r="B39" s="145"/>
      <c r="C39" s="506" t="s">
        <v>1809</v>
      </c>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168"/>
      <c r="AE39"/>
      <c r="AF39"/>
      <c r="AG39"/>
      <c r="AH39" s="468"/>
      <c r="AI39" s="468"/>
      <c r="AJ39" s="468"/>
      <c r="AK39" s="468"/>
      <c r="AL39" s="456" t="str">
        <f t="shared" si="0"/>
        <v/>
      </c>
      <c r="AM39" s="456" t="str">
        <f t="shared" si="1"/>
        <v/>
      </c>
      <c r="AN39" s="457" t="str">
        <f t="shared" si="2"/>
        <v/>
      </c>
      <c r="AO39" s="468"/>
      <c r="AP39" s="438">
        <v>37</v>
      </c>
      <c r="AQ39" s="469"/>
      <c r="AR39" s="469"/>
      <c r="AS39" s="469"/>
      <c r="AT39" s="469"/>
      <c r="AU39" s="460" t="s">
        <v>1810</v>
      </c>
      <c r="AV39" s="469"/>
      <c r="AW39" s="460" t="s">
        <v>1811</v>
      </c>
      <c r="AX39" s="460" t="s">
        <v>1812</v>
      </c>
      <c r="AY39" s="469"/>
      <c r="AZ39" s="460" t="s">
        <v>1813</v>
      </c>
      <c r="BA39" s="460" t="s">
        <v>1814</v>
      </c>
      <c r="BB39" s="460" t="s">
        <v>1815</v>
      </c>
      <c r="BC39" s="460" t="s">
        <v>1816</v>
      </c>
      <c r="BD39" s="460" t="s">
        <v>1817</v>
      </c>
      <c r="BE39" s="461" t="s">
        <v>1818</v>
      </c>
      <c r="BF39" s="460" t="s">
        <v>1819</v>
      </c>
      <c r="BG39" s="467" t="s">
        <v>1820</v>
      </c>
      <c r="BH39" s="469"/>
      <c r="BI39" s="460" t="s">
        <v>1821</v>
      </c>
      <c r="BJ39" s="460" t="s">
        <v>1822</v>
      </c>
      <c r="BK39" s="460" t="s">
        <v>1823</v>
      </c>
      <c r="BL39" s="469"/>
      <c r="BM39" s="469"/>
      <c r="BN39" s="460" t="s">
        <v>1824</v>
      </c>
      <c r="BO39" s="469"/>
      <c r="BP39" s="460" t="s">
        <v>1825</v>
      </c>
      <c r="BQ39" s="469"/>
      <c r="BR39" s="460" t="s">
        <v>1826</v>
      </c>
      <c r="BS39" s="460" t="s">
        <v>1827</v>
      </c>
      <c r="BT39" s="460" t="s">
        <v>1828</v>
      </c>
      <c r="BU39" s="460" t="s">
        <v>1829</v>
      </c>
      <c r="BV39" s="460" t="s">
        <v>1830</v>
      </c>
      <c r="BW39" s="468"/>
      <c r="BX39" s="468"/>
      <c r="BY39" s="468"/>
      <c r="BZ39" s="470"/>
      <c r="CA39" s="470"/>
      <c r="CB39" s="470"/>
      <c r="CC39" s="470"/>
      <c r="CD39" s="462" t="s">
        <v>1831</v>
      </c>
      <c r="CE39" s="470"/>
      <c r="CF39" s="462" t="s">
        <v>1832</v>
      </c>
      <c r="CG39" s="462" t="s">
        <v>873</v>
      </c>
      <c r="CH39" s="470"/>
      <c r="CI39" s="462" t="s">
        <v>1833</v>
      </c>
      <c r="CJ39" s="462" t="s">
        <v>1834</v>
      </c>
      <c r="CK39" s="462" t="s">
        <v>1835</v>
      </c>
      <c r="CL39" s="462" t="s">
        <v>1836</v>
      </c>
      <c r="CM39" s="462" t="s">
        <v>1837</v>
      </c>
      <c r="CN39" s="463" t="s">
        <v>1838</v>
      </c>
      <c r="CO39" s="462" t="s">
        <v>1839</v>
      </c>
      <c r="CP39" s="464" t="s">
        <v>1840</v>
      </c>
      <c r="CQ39" s="470"/>
      <c r="CR39" s="462" t="s">
        <v>1841</v>
      </c>
      <c r="CS39" s="462" t="s">
        <v>1842</v>
      </c>
      <c r="CT39" s="462" t="s">
        <v>1843</v>
      </c>
      <c r="CU39" s="470"/>
      <c r="CV39" s="470"/>
      <c r="CW39" s="462" t="s">
        <v>1844</v>
      </c>
      <c r="CX39" s="470"/>
      <c r="CY39" s="462" t="s">
        <v>1845</v>
      </c>
      <c r="CZ39" s="470"/>
      <c r="DA39" s="462" t="s">
        <v>1846</v>
      </c>
      <c r="DB39" s="462" t="s">
        <v>1847</v>
      </c>
      <c r="DC39" s="462" t="s">
        <v>1848</v>
      </c>
      <c r="DD39" s="462" t="s">
        <v>1849</v>
      </c>
      <c r="DE39" s="462" t="s">
        <v>1850</v>
      </c>
    </row>
    <row r="40" spans="1:109" ht="6.75" customHeight="1">
      <c r="A40"/>
      <c r="B40" s="145"/>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168"/>
      <c r="AE40"/>
      <c r="AF40"/>
      <c r="AG40"/>
      <c r="AH40" s="468"/>
      <c r="AI40" s="468"/>
      <c r="AJ40" s="468"/>
      <c r="AK40" s="468"/>
      <c r="AL40" s="456" t="str">
        <f t="shared" si="0"/>
        <v/>
      </c>
      <c r="AM40" s="456" t="str">
        <f t="shared" si="1"/>
        <v/>
      </c>
      <c r="AN40" s="457" t="str">
        <f t="shared" si="2"/>
        <v/>
      </c>
      <c r="AO40" s="468"/>
      <c r="AP40" s="438">
        <v>38</v>
      </c>
      <c r="AQ40" s="469"/>
      <c r="AR40" s="469"/>
      <c r="AS40" s="469"/>
      <c r="AT40" s="469"/>
      <c r="AU40" s="460" t="s">
        <v>1851</v>
      </c>
      <c r="AV40" s="469"/>
      <c r="AW40" s="460" t="s">
        <v>1852</v>
      </c>
      <c r="AX40" s="460" t="s">
        <v>1853</v>
      </c>
      <c r="AY40" s="469"/>
      <c r="AZ40" s="460" t="s">
        <v>1854</v>
      </c>
      <c r="BA40" s="460" t="s">
        <v>1855</v>
      </c>
      <c r="BB40" s="460" t="s">
        <v>1856</v>
      </c>
      <c r="BC40" s="460" t="s">
        <v>1857</v>
      </c>
      <c r="BD40" s="460" t="s">
        <v>1858</v>
      </c>
      <c r="BE40" s="461" t="s">
        <v>1859</v>
      </c>
      <c r="BF40" s="460" t="s">
        <v>1860</v>
      </c>
      <c r="BG40" s="460">
        <v>17099</v>
      </c>
      <c r="BH40" s="469"/>
      <c r="BI40" s="460" t="s">
        <v>1861</v>
      </c>
      <c r="BJ40" s="460" t="s">
        <v>1862</v>
      </c>
      <c r="BK40" s="460" t="s">
        <v>1863</v>
      </c>
      <c r="BL40" s="469"/>
      <c r="BM40" s="469"/>
      <c r="BN40" s="460" t="s">
        <v>1864</v>
      </c>
      <c r="BO40" s="469"/>
      <c r="BP40" s="460" t="s">
        <v>1865</v>
      </c>
      <c r="BQ40" s="469"/>
      <c r="BR40" s="460" t="s">
        <v>1866</v>
      </c>
      <c r="BS40" s="460" t="s">
        <v>1867</v>
      </c>
      <c r="BT40" s="460" t="s">
        <v>1868</v>
      </c>
      <c r="BU40" s="460" t="s">
        <v>1869</v>
      </c>
      <c r="BV40" s="460" t="s">
        <v>1870</v>
      </c>
      <c r="BW40" s="468"/>
      <c r="BX40" s="468"/>
      <c r="BY40" s="468"/>
      <c r="BZ40" s="470"/>
      <c r="CA40" s="470"/>
      <c r="CB40" s="470"/>
      <c r="CC40" s="470"/>
      <c r="CD40" s="462" t="s">
        <v>1871</v>
      </c>
      <c r="CE40" s="470"/>
      <c r="CF40" s="462" t="s">
        <v>1872</v>
      </c>
      <c r="CG40" s="462" t="s">
        <v>923</v>
      </c>
      <c r="CH40" s="470"/>
      <c r="CI40" s="462" t="s">
        <v>1873</v>
      </c>
      <c r="CJ40" s="464" t="s">
        <v>1874</v>
      </c>
      <c r="CK40" s="462" t="s">
        <v>1875</v>
      </c>
      <c r="CL40" s="462" t="s">
        <v>1876</v>
      </c>
      <c r="CM40" s="462" t="s">
        <v>1877</v>
      </c>
      <c r="CN40" s="463" t="s">
        <v>1878</v>
      </c>
      <c r="CO40" s="462" t="s">
        <v>1879</v>
      </c>
      <c r="CP40" s="462" t="s">
        <v>403</v>
      </c>
      <c r="CQ40" s="470"/>
      <c r="CR40" s="462" t="s">
        <v>1880</v>
      </c>
      <c r="CS40" s="462" t="s">
        <v>1881</v>
      </c>
      <c r="CT40" s="462" t="s">
        <v>1298</v>
      </c>
      <c r="CU40" s="470"/>
      <c r="CV40" s="470"/>
      <c r="CW40" s="462" t="s">
        <v>1882</v>
      </c>
      <c r="CX40" s="470"/>
      <c r="CY40" s="462" t="s">
        <v>1883</v>
      </c>
      <c r="CZ40" s="470"/>
      <c r="DA40" s="462" t="s">
        <v>1884</v>
      </c>
      <c r="DB40" s="462" t="s">
        <v>1885</v>
      </c>
      <c r="DC40" s="462" t="s">
        <v>1886</v>
      </c>
      <c r="DD40" s="462" t="s">
        <v>1887</v>
      </c>
      <c r="DE40" s="462" t="s">
        <v>1888</v>
      </c>
    </row>
    <row r="41" spans="1:109" ht="60" customHeight="1">
      <c r="A41"/>
      <c r="B41" s="145"/>
      <c r="C41" s="506" t="s">
        <v>1889</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168"/>
      <c r="AE41"/>
      <c r="AF41"/>
      <c r="AG41"/>
      <c r="AH41" s="468"/>
      <c r="AI41" s="468"/>
      <c r="AJ41" s="468"/>
      <c r="AK41" s="468"/>
      <c r="AL41" s="456" t="str">
        <f t="shared" si="0"/>
        <v/>
      </c>
      <c r="AM41" s="456" t="str">
        <f t="shared" si="1"/>
        <v/>
      </c>
      <c r="AN41" s="457" t="str">
        <f t="shared" si="2"/>
        <v/>
      </c>
      <c r="AO41" s="468"/>
      <c r="AP41" s="438">
        <v>39</v>
      </c>
      <c r="AQ41" s="469"/>
      <c r="AR41" s="469"/>
      <c r="AS41" s="469"/>
      <c r="AT41" s="469"/>
      <c r="AU41" s="460" t="s">
        <v>1890</v>
      </c>
      <c r="AV41" s="469"/>
      <c r="AW41" s="460" t="s">
        <v>1891</v>
      </c>
      <c r="AX41" s="460" t="s">
        <v>1892</v>
      </c>
      <c r="AY41" s="469"/>
      <c r="AZ41" s="460" t="s">
        <v>1893</v>
      </c>
      <c r="BA41" s="460" t="s">
        <v>1894</v>
      </c>
      <c r="BB41" s="460" t="s">
        <v>1895</v>
      </c>
      <c r="BC41" s="460" t="s">
        <v>1896</v>
      </c>
      <c r="BD41" s="460" t="s">
        <v>1897</v>
      </c>
      <c r="BE41" s="461" t="s">
        <v>1898</v>
      </c>
      <c r="BF41" s="460" t="s">
        <v>1899</v>
      </c>
      <c r="BG41" s="469"/>
      <c r="BH41" s="469"/>
      <c r="BI41" s="460" t="s">
        <v>1900</v>
      </c>
      <c r="BJ41" s="460" t="s">
        <v>1901</v>
      </c>
      <c r="BK41" s="460" t="s">
        <v>1902</v>
      </c>
      <c r="BL41" s="469"/>
      <c r="BM41" s="469"/>
      <c r="BN41" s="460" t="s">
        <v>1903</v>
      </c>
      <c r="BO41" s="469"/>
      <c r="BP41" s="460" t="s">
        <v>1904</v>
      </c>
      <c r="BQ41" s="469"/>
      <c r="BR41" s="460" t="s">
        <v>1905</v>
      </c>
      <c r="BS41" s="460" t="s">
        <v>1906</v>
      </c>
      <c r="BT41" s="460" t="s">
        <v>1907</v>
      </c>
      <c r="BU41" s="460" t="s">
        <v>1908</v>
      </c>
      <c r="BV41" s="460" t="s">
        <v>1909</v>
      </c>
      <c r="BW41" s="468"/>
      <c r="BX41" s="468"/>
      <c r="BY41" s="468"/>
      <c r="BZ41" s="470"/>
      <c r="CA41" s="470"/>
      <c r="CB41" s="470"/>
      <c r="CC41" s="470"/>
      <c r="CD41" s="462" t="s">
        <v>1910</v>
      </c>
      <c r="CE41" s="470"/>
      <c r="CF41" s="462" t="s">
        <v>1911</v>
      </c>
      <c r="CG41" s="462" t="s">
        <v>1912</v>
      </c>
      <c r="CH41" s="470"/>
      <c r="CI41" s="462" t="s">
        <v>1913</v>
      </c>
      <c r="CJ41" s="462" t="s">
        <v>1914</v>
      </c>
      <c r="CK41" s="462" t="s">
        <v>1915</v>
      </c>
      <c r="CL41" s="462" t="s">
        <v>1916</v>
      </c>
      <c r="CM41" s="462" t="s">
        <v>1917</v>
      </c>
      <c r="CN41" s="463" t="s">
        <v>1918</v>
      </c>
      <c r="CO41" s="462" t="s">
        <v>1919</v>
      </c>
      <c r="CP41" s="470"/>
      <c r="CQ41" s="470"/>
      <c r="CR41" s="462" t="s">
        <v>1920</v>
      </c>
      <c r="CS41" s="462" t="s">
        <v>1921</v>
      </c>
      <c r="CT41" s="462" t="s">
        <v>1922</v>
      </c>
      <c r="CU41" s="470"/>
      <c r="CV41" s="470"/>
      <c r="CW41" s="462" t="s">
        <v>1923</v>
      </c>
      <c r="CX41" s="470"/>
      <c r="CY41" s="462" t="s">
        <v>1265</v>
      </c>
      <c r="CZ41" s="470"/>
      <c r="DA41" s="462" t="s">
        <v>1924</v>
      </c>
      <c r="DB41" s="462" t="s">
        <v>1925</v>
      </c>
      <c r="DC41" s="462" t="s">
        <v>1595</v>
      </c>
      <c r="DD41" s="462" t="s">
        <v>1926</v>
      </c>
      <c r="DE41" s="462" t="s">
        <v>1927</v>
      </c>
    </row>
    <row r="42" spans="1:109" ht="6.75" customHeight="1">
      <c r="A42" s="21"/>
      <c r="B42" s="24"/>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5"/>
      <c r="AE42" s="49"/>
      <c r="AH42" s="468"/>
      <c r="AI42" s="468"/>
      <c r="AJ42" s="468"/>
      <c r="AK42" s="468"/>
      <c r="AL42" s="456" t="str">
        <f t="shared" si="0"/>
        <v/>
      </c>
      <c r="AM42" s="456" t="str">
        <f t="shared" si="1"/>
        <v/>
      </c>
      <c r="AN42" s="457" t="str">
        <f t="shared" si="2"/>
        <v/>
      </c>
      <c r="AO42" s="468"/>
      <c r="AP42" s="438">
        <v>40</v>
      </c>
      <c r="AQ42" s="469"/>
      <c r="AR42" s="469"/>
      <c r="AS42" s="469"/>
      <c r="AT42" s="469"/>
      <c r="AU42" s="473" t="s">
        <v>1928</v>
      </c>
      <c r="AV42" s="469"/>
      <c r="AW42" s="460" t="s">
        <v>1929</v>
      </c>
      <c r="AX42" s="460" t="s">
        <v>1930</v>
      </c>
      <c r="AY42" s="469"/>
      <c r="AZ42" s="460" t="s">
        <v>1931</v>
      </c>
      <c r="BA42" s="460" t="s">
        <v>1932</v>
      </c>
      <c r="BB42" s="460" t="s">
        <v>1933</v>
      </c>
      <c r="BC42" s="460" t="s">
        <v>1934</v>
      </c>
      <c r="BD42" s="460" t="s">
        <v>1935</v>
      </c>
      <c r="BE42" s="461" t="s">
        <v>1936</v>
      </c>
      <c r="BF42" s="460" t="s">
        <v>1937</v>
      </c>
      <c r="BG42" s="469"/>
      <c r="BH42" s="469"/>
      <c r="BI42" s="460" t="s">
        <v>1938</v>
      </c>
      <c r="BJ42" s="460" t="s">
        <v>1939</v>
      </c>
      <c r="BK42" s="460" t="s">
        <v>1940</v>
      </c>
      <c r="BL42" s="469"/>
      <c r="BM42" s="469"/>
      <c r="BN42" s="460" t="s">
        <v>1941</v>
      </c>
      <c r="BO42" s="469"/>
      <c r="BP42" s="460" t="s">
        <v>1942</v>
      </c>
      <c r="BQ42" s="469"/>
      <c r="BR42" s="460" t="s">
        <v>1943</v>
      </c>
      <c r="BS42" s="460" t="s">
        <v>1944</v>
      </c>
      <c r="BT42" s="460" t="s">
        <v>1945</v>
      </c>
      <c r="BU42" s="460" t="s">
        <v>1946</v>
      </c>
      <c r="BV42" s="460" t="s">
        <v>1947</v>
      </c>
      <c r="BW42" s="468"/>
      <c r="BX42" s="468"/>
      <c r="BY42" s="468"/>
      <c r="BZ42" s="470"/>
      <c r="CA42" s="470"/>
      <c r="CB42" s="470"/>
      <c r="CC42" s="470"/>
      <c r="CD42" s="462" t="s">
        <v>403</v>
      </c>
      <c r="CE42" s="470"/>
      <c r="CF42" s="462" t="s">
        <v>1948</v>
      </c>
      <c r="CG42" s="462" t="s">
        <v>1949</v>
      </c>
      <c r="CH42" s="470"/>
      <c r="CI42" s="462" t="s">
        <v>1950</v>
      </c>
      <c r="CJ42" s="462" t="s">
        <v>1951</v>
      </c>
      <c r="CK42" s="462" t="s">
        <v>1952</v>
      </c>
      <c r="CL42" s="462" t="s">
        <v>1953</v>
      </c>
      <c r="CM42" s="462" t="s">
        <v>1954</v>
      </c>
      <c r="CN42" s="463" t="s">
        <v>1955</v>
      </c>
      <c r="CO42" s="462" t="s">
        <v>1956</v>
      </c>
      <c r="CP42" s="470"/>
      <c r="CQ42" s="470"/>
      <c r="CR42" s="462" t="s">
        <v>1957</v>
      </c>
      <c r="CS42" s="462" t="s">
        <v>1958</v>
      </c>
      <c r="CT42" s="462" t="s">
        <v>1959</v>
      </c>
      <c r="CU42" s="470"/>
      <c r="CV42" s="470"/>
      <c r="CW42" s="462" t="s">
        <v>1960</v>
      </c>
      <c r="CX42" s="470"/>
      <c r="CY42" s="462" t="s">
        <v>1961</v>
      </c>
      <c r="CZ42" s="470"/>
      <c r="DA42" s="462" t="s">
        <v>1962</v>
      </c>
      <c r="DB42" s="462" t="s">
        <v>1963</v>
      </c>
      <c r="DC42" s="462" t="s">
        <v>1964</v>
      </c>
      <c r="DD42" s="462" t="s">
        <v>1965</v>
      </c>
      <c r="DE42" s="462" t="s">
        <v>1966</v>
      </c>
    </row>
    <row r="43" spans="1:109" ht="24" customHeight="1">
      <c r="A43" s="21"/>
      <c r="B43" s="24"/>
      <c r="C43" s="506" t="s">
        <v>1967</v>
      </c>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25"/>
      <c r="AE43" s="49"/>
      <c r="AH43" s="468"/>
      <c r="AI43" s="468"/>
      <c r="AJ43" s="468"/>
      <c r="AK43" s="468"/>
      <c r="AL43" s="456" t="str">
        <f t="shared" si="0"/>
        <v/>
      </c>
      <c r="AM43" s="456" t="str">
        <f t="shared" si="1"/>
        <v/>
      </c>
      <c r="AN43" s="457" t="str">
        <f t="shared" si="2"/>
        <v/>
      </c>
      <c r="AO43" s="468"/>
      <c r="AP43" s="438">
        <v>41</v>
      </c>
      <c r="AQ43" s="469"/>
      <c r="AR43" s="469"/>
      <c r="AS43" s="469"/>
      <c r="AT43" s="469"/>
      <c r="AU43" s="469"/>
      <c r="AV43" s="469"/>
      <c r="AW43" s="460" t="s">
        <v>1968</v>
      </c>
      <c r="AX43" s="460" t="s">
        <v>1969</v>
      </c>
      <c r="AY43" s="469"/>
      <c r="AZ43" s="469">
        <v>10099</v>
      </c>
      <c r="BA43" s="460" t="s">
        <v>1970</v>
      </c>
      <c r="BB43" s="460" t="s">
        <v>1971</v>
      </c>
      <c r="BC43" s="460" t="s">
        <v>1972</v>
      </c>
      <c r="BD43" s="460" t="s">
        <v>1973</v>
      </c>
      <c r="BE43" s="461" t="s">
        <v>1974</v>
      </c>
      <c r="BF43" s="460" t="s">
        <v>1975</v>
      </c>
      <c r="BG43" s="469"/>
      <c r="BH43" s="469"/>
      <c r="BI43" s="460" t="s">
        <v>1976</v>
      </c>
      <c r="BJ43" s="460" t="s">
        <v>1977</v>
      </c>
      <c r="BK43" s="460" t="s">
        <v>1978</v>
      </c>
      <c r="BL43" s="469"/>
      <c r="BM43" s="469"/>
      <c r="BN43" s="460" t="s">
        <v>1979</v>
      </c>
      <c r="BO43" s="469"/>
      <c r="BP43" s="460" t="s">
        <v>1980</v>
      </c>
      <c r="BQ43" s="469"/>
      <c r="BR43" s="460" t="s">
        <v>1981</v>
      </c>
      <c r="BS43" s="460" t="s">
        <v>1982</v>
      </c>
      <c r="BT43" s="460" t="s">
        <v>1983</v>
      </c>
      <c r="BU43" s="460" t="s">
        <v>1984</v>
      </c>
      <c r="BV43" s="460" t="s">
        <v>1985</v>
      </c>
      <c r="BW43" s="468"/>
      <c r="BX43" s="468"/>
      <c r="BY43" s="468"/>
      <c r="BZ43" s="470"/>
      <c r="CA43" s="470"/>
      <c r="CB43" s="470"/>
      <c r="CC43" s="470"/>
      <c r="CD43" s="470"/>
      <c r="CE43" s="470"/>
      <c r="CF43" s="462" t="s">
        <v>1986</v>
      </c>
      <c r="CG43" s="462" t="s">
        <v>1987</v>
      </c>
      <c r="CH43" s="470"/>
      <c r="CI43" s="462" t="s">
        <v>403</v>
      </c>
      <c r="CJ43" s="462" t="s">
        <v>1988</v>
      </c>
      <c r="CK43" s="462" t="s">
        <v>1989</v>
      </c>
      <c r="CL43" s="462" t="s">
        <v>1990</v>
      </c>
      <c r="CM43" s="462" t="s">
        <v>1991</v>
      </c>
      <c r="CN43" s="463" t="s">
        <v>1992</v>
      </c>
      <c r="CO43" s="462" t="s">
        <v>1993</v>
      </c>
      <c r="CP43" s="470"/>
      <c r="CQ43" s="470"/>
      <c r="CR43" s="462" t="s">
        <v>1994</v>
      </c>
      <c r="CS43" s="462" t="s">
        <v>1995</v>
      </c>
      <c r="CT43" s="462" t="s">
        <v>1996</v>
      </c>
      <c r="CU43" s="470"/>
      <c r="CV43" s="470"/>
      <c r="CW43" s="462" t="s">
        <v>1997</v>
      </c>
      <c r="CX43" s="470"/>
      <c r="CY43" s="462" t="s">
        <v>1998</v>
      </c>
      <c r="CZ43" s="470"/>
      <c r="DA43" s="462" t="s">
        <v>1999</v>
      </c>
      <c r="DB43" s="462" t="s">
        <v>2000</v>
      </c>
      <c r="DC43" s="462" t="s">
        <v>2001</v>
      </c>
      <c r="DD43" s="462" t="s">
        <v>2002</v>
      </c>
      <c r="DE43" s="462" t="s">
        <v>2003</v>
      </c>
    </row>
    <row r="44" spans="1:109" ht="6.75" customHeight="1">
      <c r="A44" s="21"/>
      <c r="B44" s="24"/>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5"/>
      <c r="AE44" s="49"/>
      <c r="AH44" s="468"/>
      <c r="AI44" s="468"/>
      <c r="AJ44" s="468"/>
      <c r="AK44" s="468"/>
      <c r="AL44" s="456" t="str">
        <f t="shared" si="0"/>
        <v/>
      </c>
      <c r="AM44" s="456" t="str">
        <f t="shared" si="1"/>
        <v/>
      </c>
      <c r="AN44" s="457" t="str">
        <f t="shared" si="2"/>
        <v/>
      </c>
      <c r="AO44" s="468"/>
      <c r="AP44" s="438">
        <v>42</v>
      </c>
      <c r="AQ44" s="469"/>
      <c r="AR44" s="469"/>
      <c r="AS44" s="469"/>
      <c r="AT44" s="469"/>
      <c r="AU44" s="469"/>
      <c r="AV44" s="469"/>
      <c r="AW44" s="460" t="s">
        <v>2004</v>
      </c>
      <c r="AX44" s="460" t="s">
        <v>2005</v>
      </c>
      <c r="AY44" s="469"/>
      <c r="AZ44" s="469"/>
      <c r="BA44" s="460" t="s">
        <v>2006</v>
      </c>
      <c r="BB44" s="460" t="s">
        <v>2007</v>
      </c>
      <c r="BC44" s="460" t="s">
        <v>2008</v>
      </c>
      <c r="BD44" s="460" t="s">
        <v>2009</v>
      </c>
      <c r="BE44" s="461" t="s">
        <v>2010</v>
      </c>
      <c r="BF44" s="460" t="s">
        <v>2011</v>
      </c>
      <c r="BG44" s="469"/>
      <c r="BH44" s="469"/>
      <c r="BI44" s="460" t="s">
        <v>2012</v>
      </c>
      <c r="BJ44" s="460" t="s">
        <v>2013</v>
      </c>
      <c r="BK44" s="460" t="s">
        <v>2014</v>
      </c>
      <c r="BL44" s="469"/>
      <c r="BM44" s="469"/>
      <c r="BN44" s="460" t="s">
        <v>2015</v>
      </c>
      <c r="BO44" s="469"/>
      <c r="BP44" s="460" t="s">
        <v>2016</v>
      </c>
      <c r="BQ44" s="469"/>
      <c r="BR44" s="460" t="s">
        <v>2017</v>
      </c>
      <c r="BS44" s="460" t="s">
        <v>2018</v>
      </c>
      <c r="BT44" s="460" t="s">
        <v>2019</v>
      </c>
      <c r="BU44" s="460" t="s">
        <v>2020</v>
      </c>
      <c r="BV44" s="460" t="s">
        <v>2021</v>
      </c>
      <c r="BW44" s="468"/>
      <c r="BX44" s="468"/>
      <c r="BY44" s="468"/>
      <c r="BZ44" s="470"/>
      <c r="CA44" s="470"/>
      <c r="CB44" s="470"/>
      <c r="CC44" s="470"/>
      <c r="CD44" s="470"/>
      <c r="CE44" s="470"/>
      <c r="CF44" s="462" t="s">
        <v>2022</v>
      </c>
      <c r="CG44" s="462" t="s">
        <v>2023</v>
      </c>
      <c r="CH44" s="470"/>
      <c r="CI44" s="470"/>
      <c r="CJ44" s="462" t="s">
        <v>2024</v>
      </c>
      <c r="CK44" s="462" t="s">
        <v>2025</v>
      </c>
      <c r="CL44" s="462" t="s">
        <v>2026</v>
      </c>
      <c r="CM44" s="462" t="s">
        <v>2027</v>
      </c>
      <c r="CN44" s="463" t="s">
        <v>2028</v>
      </c>
      <c r="CO44" s="462" t="s">
        <v>2029</v>
      </c>
      <c r="CP44" s="470"/>
      <c r="CQ44" s="470"/>
      <c r="CR44" s="462" t="s">
        <v>2030</v>
      </c>
      <c r="CS44" s="462" t="s">
        <v>2031</v>
      </c>
      <c r="CT44" s="462" t="s">
        <v>2032</v>
      </c>
      <c r="CU44" s="470"/>
      <c r="CV44" s="470"/>
      <c r="CW44" s="462" t="s">
        <v>2033</v>
      </c>
      <c r="CX44" s="470"/>
      <c r="CY44" s="462" t="s">
        <v>2034</v>
      </c>
      <c r="CZ44" s="470"/>
      <c r="DA44" s="462" t="s">
        <v>2035</v>
      </c>
      <c r="DB44" s="462" t="s">
        <v>2036</v>
      </c>
      <c r="DC44" s="462" t="s">
        <v>2037</v>
      </c>
      <c r="DD44" s="462" t="s">
        <v>2038</v>
      </c>
      <c r="DE44" s="462" t="s">
        <v>2039</v>
      </c>
    </row>
    <row r="45" spans="1:109" ht="84" customHeight="1">
      <c r="A45" s="21"/>
      <c r="B45" s="24"/>
      <c r="C45" s="509" t="s">
        <v>2040</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25"/>
      <c r="AE45" s="49"/>
      <c r="AH45" s="468"/>
      <c r="AI45" s="468"/>
      <c r="AJ45" s="468"/>
      <c r="AK45" s="468"/>
      <c r="AL45" s="456" t="str">
        <f t="shared" si="0"/>
        <v/>
      </c>
      <c r="AM45" s="456" t="str">
        <f t="shared" si="1"/>
        <v/>
      </c>
      <c r="AN45" s="457" t="str">
        <f t="shared" si="2"/>
        <v/>
      </c>
      <c r="AO45" s="468"/>
      <c r="AP45" s="438">
        <v>43</v>
      </c>
      <c r="AQ45" s="469"/>
      <c r="AR45" s="469"/>
      <c r="AS45" s="469"/>
      <c r="AT45" s="469"/>
      <c r="AU45" s="469"/>
      <c r="AV45" s="469"/>
      <c r="AW45" s="460" t="s">
        <v>2041</v>
      </c>
      <c r="AX45" s="460" t="s">
        <v>2042</v>
      </c>
      <c r="AY45" s="469"/>
      <c r="AZ45" s="469"/>
      <c r="BA45" s="460" t="s">
        <v>2043</v>
      </c>
      <c r="BB45" s="460" t="s">
        <v>2044</v>
      </c>
      <c r="BC45" s="460" t="s">
        <v>2045</v>
      </c>
      <c r="BD45" s="460" t="s">
        <v>2046</v>
      </c>
      <c r="BE45" s="461" t="s">
        <v>2047</v>
      </c>
      <c r="BF45" s="460" t="s">
        <v>2048</v>
      </c>
      <c r="BG45" s="469"/>
      <c r="BH45" s="469"/>
      <c r="BI45" s="460" t="s">
        <v>2049</v>
      </c>
      <c r="BJ45" s="460" t="s">
        <v>2050</v>
      </c>
      <c r="BK45" s="460" t="s">
        <v>2051</v>
      </c>
      <c r="BL45" s="469"/>
      <c r="BM45" s="469"/>
      <c r="BN45" s="460" t="s">
        <v>2052</v>
      </c>
      <c r="BO45" s="469"/>
      <c r="BP45" s="460" t="s">
        <v>2053</v>
      </c>
      <c r="BQ45" s="469"/>
      <c r="BR45" s="460" t="s">
        <v>2054</v>
      </c>
      <c r="BS45" s="460" t="s">
        <v>2055</v>
      </c>
      <c r="BT45" s="460" t="s">
        <v>2056</v>
      </c>
      <c r="BU45" s="460" t="s">
        <v>2057</v>
      </c>
      <c r="BV45" s="460" t="s">
        <v>2058</v>
      </c>
      <c r="BW45" s="468"/>
      <c r="BX45" s="468"/>
      <c r="BY45" s="468"/>
      <c r="BZ45" s="470"/>
      <c r="CA45" s="470"/>
      <c r="CB45" s="470"/>
      <c r="CC45" s="470"/>
      <c r="CD45" s="470"/>
      <c r="CE45" s="470"/>
      <c r="CF45" s="462" t="s">
        <v>2059</v>
      </c>
      <c r="CG45" s="462" t="s">
        <v>2060</v>
      </c>
      <c r="CH45" s="470"/>
      <c r="CI45" s="470"/>
      <c r="CJ45" s="462" t="s">
        <v>2061</v>
      </c>
      <c r="CK45" s="462" t="s">
        <v>2062</v>
      </c>
      <c r="CL45" s="462" t="s">
        <v>2063</v>
      </c>
      <c r="CM45" s="462" t="s">
        <v>2064</v>
      </c>
      <c r="CN45" s="463" t="s">
        <v>2065</v>
      </c>
      <c r="CO45" s="462" t="s">
        <v>2066</v>
      </c>
      <c r="CP45" s="470"/>
      <c r="CQ45" s="470"/>
      <c r="CR45" s="462" t="s">
        <v>2067</v>
      </c>
      <c r="CS45" s="462" t="s">
        <v>2068</v>
      </c>
      <c r="CT45" s="462" t="s">
        <v>2069</v>
      </c>
      <c r="CU45" s="470"/>
      <c r="CV45" s="470"/>
      <c r="CW45" s="462" t="s">
        <v>2070</v>
      </c>
      <c r="CX45" s="470"/>
      <c r="CY45" s="462" t="s">
        <v>2071</v>
      </c>
      <c r="CZ45" s="470"/>
      <c r="DA45" s="462" t="s">
        <v>2072</v>
      </c>
      <c r="DB45" s="462" t="s">
        <v>2073</v>
      </c>
      <c r="DC45" s="462" t="s">
        <v>2074</v>
      </c>
      <c r="DD45" s="462" t="s">
        <v>2075</v>
      </c>
      <c r="DE45" s="462" t="s">
        <v>2076</v>
      </c>
    </row>
    <row r="46" spans="1:109" ht="6.75" customHeight="1">
      <c r="A46" s="21"/>
      <c r="B46" s="24"/>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5"/>
      <c r="AE46" s="49"/>
      <c r="AH46" s="468"/>
      <c r="AI46" s="468"/>
      <c r="AJ46" s="468"/>
      <c r="AK46" s="468"/>
      <c r="AL46" s="456" t="str">
        <f t="shared" si="0"/>
        <v/>
      </c>
      <c r="AM46" s="456" t="str">
        <f t="shared" si="1"/>
        <v/>
      </c>
      <c r="AN46" s="457" t="str">
        <f t="shared" si="2"/>
        <v/>
      </c>
      <c r="AO46" s="468"/>
      <c r="AP46" s="438">
        <v>44</v>
      </c>
      <c r="AQ46" s="469"/>
      <c r="AR46" s="469"/>
      <c r="AS46" s="469"/>
      <c r="AT46" s="469"/>
      <c r="AU46" s="469"/>
      <c r="AV46" s="469"/>
      <c r="AW46" s="460" t="s">
        <v>2077</v>
      </c>
      <c r="AX46" s="460" t="s">
        <v>2078</v>
      </c>
      <c r="AY46" s="469"/>
      <c r="AZ46" s="469"/>
      <c r="BA46" s="460" t="s">
        <v>2079</v>
      </c>
      <c r="BB46" s="460" t="s">
        <v>2080</v>
      </c>
      <c r="BC46" s="460" t="s">
        <v>2081</v>
      </c>
      <c r="BD46" s="460" t="s">
        <v>2082</v>
      </c>
      <c r="BE46" s="461" t="s">
        <v>2083</v>
      </c>
      <c r="BF46" s="460" t="s">
        <v>2084</v>
      </c>
      <c r="BG46" s="469"/>
      <c r="BH46" s="469"/>
      <c r="BI46" s="460" t="s">
        <v>2085</v>
      </c>
      <c r="BJ46" s="460" t="s">
        <v>2086</v>
      </c>
      <c r="BK46" s="460" t="s">
        <v>2087</v>
      </c>
      <c r="BL46" s="469"/>
      <c r="BM46" s="469"/>
      <c r="BN46" s="460" t="s">
        <v>2088</v>
      </c>
      <c r="BO46" s="469"/>
      <c r="BP46" s="460" t="s">
        <v>2089</v>
      </c>
      <c r="BQ46" s="469"/>
      <c r="BR46" s="460" t="s">
        <v>2090</v>
      </c>
      <c r="BS46" s="460" t="s">
        <v>2091</v>
      </c>
      <c r="BT46" s="460" t="s">
        <v>2092</v>
      </c>
      <c r="BU46" s="460" t="s">
        <v>2093</v>
      </c>
      <c r="BV46" s="460" t="s">
        <v>2094</v>
      </c>
      <c r="BW46" s="468"/>
      <c r="BX46" s="468"/>
      <c r="BY46" s="468"/>
      <c r="BZ46" s="470"/>
      <c r="CA46" s="470"/>
      <c r="CB46" s="470"/>
      <c r="CC46" s="470"/>
      <c r="CD46" s="470"/>
      <c r="CE46" s="470"/>
      <c r="CF46" s="462" t="s">
        <v>2095</v>
      </c>
      <c r="CG46" s="462" t="s">
        <v>2096</v>
      </c>
      <c r="CH46" s="470"/>
      <c r="CI46" s="470"/>
      <c r="CJ46" s="462" t="s">
        <v>2035</v>
      </c>
      <c r="CK46" s="462" t="s">
        <v>2097</v>
      </c>
      <c r="CL46" s="462" t="s">
        <v>2098</v>
      </c>
      <c r="CM46" s="462" t="s">
        <v>2099</v>
      </c>
      <c r="CN46" s="463" t="s">
        <v>2100</v>
      </c>
      <c r="CO46" s="462" t="s">
        <v>2101</v>
      </c>
      <c r="CP46" s="470"/>
      <c r="CQ46" s="470"/>
      <c r="CR46" s="462" t="s">
        <v>2102</v>
      </c>
      <c r="CS46" s="464" t="s">
        <v>2103</v>
      </c>
      <c r="CT46" s="462" t="s">
        <v>2104</v>
      </c>
      <c r="CU46" s="470"/>
      <c r="CV46" s="470"/>
      <c r="CW46" s="462" t="s">
        <v>2105</v>
      </c>
      <c r="CX46" s="470"/>
      <c r="CY46" s="462" t="s">
        <v>2106</v>
      </c>
      <c r="CZ46" s="470"/>
      <c r="DA46" s="462" t="s">
        <v>2107</v>
      </c>
      <c r="DB46" s="462" t="s">
        <v>2108</v>
      </c>
      <c r="DC46" s="462" t="s">
        <v>2109</v>
      </c>
      <c r="DD46" s="462" t="s">
        <v>2110</v>
      </c>
      <c r="DE46" s="462" t="s">
        <v>2111</v>
      </c>
    </row>
    <row r="47" spans="1:109" ht="108" customHeight="1">
      <c r="A47" s="21"/>
      <c r="B47" s="24"/>
      <c r="C47" s="509" t="s">
        <v>2112</v>
      </c>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25"/>
      <c r="AE47" s="49"/>
      <c r="AH47" s="468"/>
      <c r="AI47" s="468"/>
      <c r="AJ47" s="468"/>
      <c r="AK47" s="468"/>
      <c r="AL47" s="456" t="str">
        <f t="shared" si="0"/>
        <v/>
      </c>
      <c r="AM47" s="456" t="str">
        <f t="shared" si="1"/>
        <v/>
      </c>
      <c r="AN47" s="457" t="str">
        <f t="shared" si="2"/>
        <v/>
      </c>
      <c r="AO47" s="468"/>
      <c r="AP47" s="438">
        <v>45</v>
      </c>
      <c r="AQ47" s="469"/>
      <c r="AR47" s="469"/>
      <c r="AS47" s="469"/>
      <c r="AT47" s="469"/>
      <c r="AU47" s="469"/>
      <c r="AV47" s="469"/>
      <c r="AW47" s="460" t="s">
        <v>2113</v>
      </c>
      <c r="AX47" s="460" t="s">
        <v>2114</v>
      </c>
      <c r="AY47" s="469"/>
      <c r="AZ47" s="469"/>
      <c r="BA47" s="460" t="s">
        <v>2115</v>
      </c>
      <c r="BB47" s="460" t="s">
        <v>2116</v>
      </c>
      <c r="BC47" s="460" t="s">
        <v>2117</v>
      </c>
      <c r="BD47" s="460" t="s">
        <v>2118</v>
      </c>
      <c r="BE47" s="461" t="s">
        <v>2119</v>
      </c>
      <c r="BF47" s="460" t="s">
        <v>2120</v>
      </c>
      <c r="BG47" s="469"/>
      <c r="BH47" s="469"/>
      <c r="BI47" s="460" t="s">
        <v>2121</v>
      </c>
      <c r="BJ47" s="460" t="s">
        <v>2122</v>
      </c>
      <c r="BK47" s="460" t="s">
        <v>2123</v>
      </c>
      <c r="BL47" s="469"/>
      <c r="BM47" s="469"/>
      <c r="BN47" s="460" t="s">
        <v>2124</v>
      </c>
      <c r="BO47" s="469"/>
      <c r="BP47" s="460" t="s">
        <v>2125</v>
      </c>
      <c r="BQ47" s="469"/>
      <c r="BR47" s="469">
        <v>28099</v>
      </c>
      <c r="BS47" s="460" t="s">
        <v>2126</v>
      </c>
      <c r="BT47" s="460" t="s">
        <v>2127</v>
      </c>
      <c r="BU47" s="460" t="s">
        <v>2128</v>
      </c>
      <c r="BV47" s="460" t="s">
        <v>2129</v>
      </c>
      <c r="BW47" s="468"/>
      <c r="BX47" s="468"/>
      <c r="BY47" s="468"/>
      <c r="BZ47" s="470"/>
      <c r="CA47" s="470"/>
      <c r="CB47" s="470"/>
      <c r="CC47" s="470"/>
      <c r="CD47" s="470"/>
      <c r="CE47" s="470"/>
      <c r="CF47" s="462" t="s">
        <v>2130</v>
      </c>
      <c r="CG47" s="462" t="s">
        <v>1028</v>
      </c>
      <c r="CH47" s="470"/>
      <c r="CI47" s="470"/>
      <c r="CJ47" s="462" t="s">
        <v>2072</v>
      </c>
      <c r="CK47" s="462" t="s">
        <v>2131</v>
      </c>
      <c r="CL47" s="462" t="s">
        <v>2132</v>
      </c>
      <c r="CM47" s="462" t="s">
        <v>2133</v>
      </c>
      <c r="CN47" s="463" t="s">
        <v>2134</v>
      </c>
      <c r="CO47" s="462" t="s">
        <v>873</v>
      </c>
      <c r="CP47" s="470"/>
      <c r="CQ47" s="470"/>
      <c r="CR47" s="462" t="s">
        <v>2135</v>
      </c>
      <c r="CS47" s="462" t="s">
        <v>2136</v>
      </c>
      <c r="CT47" s="462" t="s">
        <v>2137</v>
      </c>
      <c r="CU47" s="470"/>
      <c r="CV47" s="470"/>
      <c r="CW47" s="462" t="s">
        <v>2138</v>
      </c>
      <c r="CX47" s="470"/>
      <c r="CY47" s="464" t="s">
        <v>2139</v>
      </c>
      <c r="CZ47" s="470"/>
      <c r="DA47" s="462" t="s">
        <v>403</v>
      </c>
      <c r="DB47" s="462" t="s">
        <v>2140</v>
      </c>
      <c r="DC47" s="462" t="s">
        <v>2141</v>
      </c>
      <c r="DD47" s="462" t="s">
        <v>2142</v>
      </c>
      <c r="DE47" s="462" t="s">
        <v>1436</v>
      </c>
    </row>
    <row r="48" spans="1:109" ht="6.75" customHeight="1">
      <c r="A48" s="21"/>
      <c r="B48" s="24"/>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5"/>
      <c r="AE48" s="49"/>
      <c r="AH48" s="468"/>
      <c r="AI48" s="468"/>
      <c r="AJ48" s="468"/>
      <c r="AK48" s="468"/>
      <c r="AL48" s="456" t="str">
        <f t="shared" si="0"/>
        <v/>
      </c>
      <c r="AM48" s="456" t="str">
        <f t="shared" si="1"/>
        <v/>
      </c>
      <c r="AN48" s="457" t="str">
        <f t="shared" si="2"/>
        <v/>
      </c>
      <c r="AO48" s="468"/>
      <c r="AP48" s="438">
        <v>46</v>
      </c>
      <c r="AQ48" s="469"/>
      <c r="AR48" s="469"/>
      <c r="AS48" s="469"/>
      <c r="AT48" s="469"/>
      <c r="AU48" s="469"/>
      <c r="AV48" s="469"/>
      <c r="AW48" s="460" t="s">
        <v>2143</v>
      </c>
      <c r="AX48" s="460" t="s">
        <v>2144</v>
      </c>
      <c r="AY48" s="469"/>
      <c r="AZ48" s="469"/>
      <c r="BA48" s="460" t="s">
        <v>2145</v>
      </c>
      <c r="BB48" s="460" t="s">
        <v>2146</v>
      </c>
      <c r="BC48" s="460" t="s">
        <v>2147</v>
      </c>
      <c r="BD48" s="460" t="s">
        <v>2148</v>
      </c>
      <c r="BE48" s="461" t="s">
        <v>2149</v>
      </c>
      <c r="BF48" s="460" t="s">
        <v>2150</v>
      </c>
      <c r="BG48" s="469"/>
      <c r="BH48" s="469"/>
      <c r="BI48" s="460" t="s">
        <v>2151</v>
      </c>
      <c r="BJ48" s="460" t="s">
        <v>2152</v>
      </c>
      <c r="BK48" s="460" t="s">
        <v>2153</v>
      </c>
      <c r="BL48" s="469"/>
      <c r="BM48" s="469"/>
      <c r="BN48" s="460" t="s">
        <v>2154</v>
      </c>
      <c r="BO48" s="469"/>
      <c r="BP48" s="460" t="s">
        <v>2155</v>
      </c>
      <c r="BQ48" s="469"/>
      <c r="BR48" s="469"/>
      <c r="BS48" s="460" t="s">
        <v>2156</v>
      </c>
      <c r="BT48" s="460" t="s">
        <v>2157</v>
      </c>
      <c r="BU48" s="460" t="s">
        <v>2158</v>
      </c>
      <c r="BV48" s="460" t="s">
        <v>2159</v>
      </c>
      <c r="BW48" s="468"/>
      <c r="BX48" s="468"/>
      <c r="BY48" s="468"/>
      <c r="BZ48" s="470"/>
      <c r="CA48" s="470"/>
      <c r="CB48" s="470"/>
      <c r="CC48" s="470"/>
      <c r="CD48" s="470"/>
      <c r="CE48" s="470"/>
      <c r="CF48" s="462" t="s">
        <v>2160</v>
      </c>
      <c r="CG48" s="462" t="s">
        <v>2161</v>
      </c>
      <c r="CH48" s="470"/>
      <c r="CI48" s="470"/>
      <c r="CJ48" s="462" t="s">
        <v>2162</v>
      </c>
      <c r="CK48" s="462" t="s">
        <v>2163</v>
      </c>
      <c r="CL48" s="462" t="s">
        <v>2164</v>
      </c>
      <c r="CM48" s="462" t="s">
        <v>2165</v>
      </c>
      <c r="CN48" s="463" t="s">
        <v>2166</v>
      </c>
      <c r="CO48" s="462" t="s">
        <v>2167</v>
      </c>
      <c r="CP48" s="470"/>
      <c r="CQ48" s="470"/>
      <c r="CR48" s="462" t="s">
        <v>2168</v>
      </c>
      <c r="CS48" s="462" t="s">
        <v>2169</v>
      </c>
      <c r="CT48" s="462" t="s">
        <v>2170</v>
      </c>
      <c r="CU48" s="470"/>
      <c r="CV48" s="470"/>
      <c r="CW48" s="462" t="s">
        <v>2171</v>
      </c>
      <c r="CX48" s="470"/>
      <c r="CY48" s="462" t="s">
        <v>2172</v>
      </c>
      <c r="CZ48" s="470"/>
      <c r="DA48" s="470"/>
      <c r="DB48" s="462" t="s">
        <v>305</v>
      </c>
      <c r="DC48" s="462" t="s">
        <v>2173</v>
      </c>
      <c r="DD48" s="462" t="s">
        <v>2174</v>
      </c>
      <c r="DE48" s="462" t="s">
        <v>2175</v>
      </c>
    </row>
    <row r="49" spans="1:109" ht="48" customHeight="1">
      <c r="A49" s="21"/>
      <c r="B49" s="24"/>
      <c r="C49" s="506" t="s">
        <v>2176</v>
      </c>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25"/>
      <c r="AE49" s="49"/>
      <c r="AH49" s="468"/>
      <c r="AI49" s="468"/>
      <c r="AJ49" s="468"/>
      <c r="AK49" s="468"/>
      <c r="AL49" s="456" t="str">
        <f t="shared" si="0"/>
        <v/>
      </c>
      <c r="AM49" s="456" t="str">
        <f t="shared" si="1"/>
        <v/>
      </c>
      <c r="AN49" s="457" t="str">
        <f t="shared" si="2"/>
        <v/>
      </c>
      <c r="AO49" s="468"/>
      <c r="AP49" s="438">
        <v>47</v>
      </c>
      <c r="AQ49" s="469"/>
      <c r="AR49" s="469"/>
      <c r="AS49" s="469"/>
      <c r="AT49" s="469"/>
      <c r="AU49" s="469"/>
      <c r="AV49" s="469"/>
      <c r="AW49" s="460" t="s">
        <v>2177</v>
      </c>
      <c r="AX49" s="460" t="s">
        <v>2178</v>
      </c>
      <c r="AY49" s="469"/>
      <c r="AZ49" s="469"/>
      <c r="BA49" s="460" t="s">
        <v>2179</v>
      </c>
      <c r="BB49" s="460" t="s">
        <v>2180</v>
      </c>
      <c r="BC49" s="460" t="s">
        <v>2181</v>
      </c>
      <c r="BD49" s="460" t="s">
        <v>2182</v>
      </c>
      <c r="BE49" s="461" t="s">
        <v>2183</v>
      </c>
      <c r="BF49" s="460" t="s">
        <v>2184</v>
      </c>
      <c r="BG49" s="469"/>
      <c r="BH49" s="469"/>
      <c r="BI49" s="460" t="s">
        <v>2185</v>
      </c>
      <c r="BJ49" s="460" t="s">
        <v>2186</v>
      </c>
      <c r="BK49" s="460" t="s">
        <v>2187</v>
      </c>
      <c r="BL49" s="469"/>
      <c r="BM49" s="469"/>
      <c r="BN49" s="460" t="s">
        <v>2188</v>
      </c>
      <c r="BO49" s="469"/>
      <c r="BP49" s="460" t="s">
        <v>2189</v>
      </c>
      <c r="BQ49" s="469"/>
      <c r="BR49" s="469"/>
      <c r="BS49" s="460" t="s">
        <v>2190</v>
      </c>
      <c r="BT49" s="460" t="s">
        <v>2191</v>
      </c>
      <c r="BU49" s="460" t="s">
        <v>2192</v>
      </c>
      <c r="BV49" s="460" t="s">
        <v>2193</v>
      </c>
      <c r="BW49" s="468"/>
      <c r="BX49" s="468"/>
      <c r="BY49" s="468"/>
      <c r="BZ49" s="470"/>
      <c r="CA49" s="470"/>
      <c r="CB49" s="470"/>
      <c r="CC49" s="470"/>
      <c r="CD49" s="470"/>
      <c r="CE49" s="470"/>
      <c r="CF49" s="462" t="s">
        <v>2194</v>
      </c>
      <c r="CG49" s="462" t="s">
        <v>1001</v>
      </c>
      <c r="CH49" s="470"/>
      <c r="CI49" s="470"/>
      <c r="CJ49" s="462" t="s">
        <v>2195</v>
      </c>
      <c r="CK49" s="462" t="s">
        <v>2196</v>
      </c>
      <c r="CL49" s="462" t="s">
        <v>2197</v>
      </c>
      <c r="CM49" s="462" t="s">
        <v>2198</v>
      </c>
      <c r="CN49" s="463" t="s">
        <v>2199</v>
      </c>
      <c r="CO49" s="462" t="s">
        <v>923</v>
      </c>
      <c r="CP49" s="470"/>
      <c r="CQ49" s="470"/>
      <c r="CR49" s="462" t="s">
        <v>2200</v>
      </c>
      <c r="CS49" s="462" t="s">
        <v>2201</v>
      </c>
      <c r="CT49" s="462" t="s">
        <v>2202</v>
      </c>
      <c r="CU49" s="470"/>
      <c r="CV49" s="470"/>
      <c r="CW49" s="462" t="s">
        <v>2203</v>
      </c>
      <c r="CX49" s="470"/>
      <c r="CY49" s="462" t="s">
        <v>2204</v>
      </c>
      <c r="CZ49" s="470"/>
      <c r="DA49" s="470"/>
      <c r="DB49" s="462" t="s">
        <v>491</v>
      </c>
      <c r="DC49" s="462" t="s">
        <v>2205</v>
      </c>
      <c r="DD49" s="462" t="s">
        <v>2206</v>
      </c>
      <c r="DE49" s="462" t="s">
        <v>2207</v>
      </c>
    </row>
    <row r="50" spans="1:109" ht="6.75" customHeight="1">
      <c r="A50" s="21"/>
      <c r="B50" s="24"/>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5"/>
      <c r="AE50" s="49"/>
      <c r="AH50" s="468"/>
      <c r="AI50" s="468"/>
      <c r="AJ50" s="468"/>
      <c r="AK50" s="468"/>
      <c r="AL50" s="456" t="str">
        <f t="shared" si="0"/>
        <v/>
      </c>
      <c r="AM50" s="456" t="str">
        <f t="shared" si="1"/>
        <v/>
      </c>
      <c r="AN50" s="457" t="str">
        <f t="shared" si="2"/>
        <v/>
      </c>
      <c r="AO50" s="468"/>
      <c r="AP50" s="438">
        <v>48</v>
      </c>
      <c r="AQ50" s="469"/>
      <c r="AR50" s="469"/>
      <c r="AS50" s="469"/>
      <c r="AT50" s="469"/>
      <c r="AU50" s="469"/>
      <c r="AV50" s="469"/>
      <c r="AW50" s="460" t="s">
        <v>2208</v>
      </c>
      <c r="AX50" s="460" t="s">
        <v>2209</v>
      </c>
      <c r="AY50" s="469"/>
      <c r="AZ50" s="469"/>
      <c r="BA50" s="469">
        <v>11099</v>
      </c>
      <c r="BB50" s="460" t="s">
        <v>2210</v>
      </c>
      <c r="BC50" s="460" t="s">
        <v>2211</v>
      </c>
      <c r="BD50" s="460" t="s">
        <v>2212</v>
      </c>
      <c r="BE50" s="461" t="s">
        <v>2213</v>
      </c>
      <c r="BF50" s="460" t="s">
        <v>2214</v>
      </c>
      <c r="BG50" s="469"/>
      <c r="BH50" s="469"/>
      <c r="BI50" s="460" t="s">
        <v>2215</v>
      </c>
      <c r="BJ50" s="460" t="s">
        <v>2216</v>
      </c>
      <c r="BK50" s="460" t="s">
        <v>2217</v>
      </c>
      <c r="BL50" s="469"/>
      <c r="BM50" s="469"/>
      <c r="BN50" s="460" t="s">
        <v>2218</v>
      </c>
      <c r="BO50" s="469"/>
      <c r="BP50" s="460" t="s">
        <v>2219</v>
      </c>
      <c r="BQ50" s="469"/>
      <c r="BR50" s="469"/>
      <c r="BS50" s="460" t="s">
        <v>2220</v>
      </c>
      <c r="BT50" s="460" t="s">
        <v>2221</v>
      </c>
      <c r="BU50" s="460" t="s">
        <v>2222</v>
      </c>
      <c r="BV50" s="460" t="s">
        <v>2223</v>
      </c>
      <c r="BW50" s="468"/>
      <c r="BX50" s="468"/>
      <c r="BY50" s="468"/>
      <c r="BZ50" s="470"/>
      <c r="CA50" s="470"/>
      <c r="CB50" s="470"/>
      <c r="CC50" s="470"/>
      <c r="CD50" s="470"/>
      <c r="CE50" s="470"/>
      <c r="CF50" s="462" t="s">
        <v>2224</v>
      </c>
      <c r="CG50" s="462" t="s">
        <v>2225</v>
      </c>
      <c r="CH50" s="470"/>
      <c r="CI50" s="470"/>
      <c r="CJ50" s="462" t="s">
        <v>403</v>
      </c>
      <c r="CK50" s="462" t="s">
        <v>2226</v>
      </c>
      <c r="CL50" s="462" t="s">
        <v>2227</v>
      </c>
      <c r="CM50" s="462" t="s">
        <v>2228</v>
      </c>
      <c r="CN50" s="463" t="s">
        <v>2229</v>
      </c>
      <c r="CO50" s="462" t="s">
        <v>2230</v>
      </c>
      <c r="CP50" s="470"/>
      <c r="CQ50" s="470"/>
      <c r="CR50" s="462" t="s">
        <v>655</v>
      </c>
      <c r="CS50" s="462" t="s">
        <v>2231</v>
      </c>
      <c r="CT50" s="462" t="s">
        <v>1506</v>
      </c>
      <c r="CU50" s="470"/>
      <c r="CV50" s="470"/>
      <c r="CW50" s="462" t="s">
        <v>2232</v>
      </c>
      <c r="CX50" s="470"/>
      <c r="CY50" s="462" t="s">
        <v>2233</v>
      </c>
      <c r="CZ50" s="470"/>
      <c r="DA50" s="470"/>
      <c r="DB50" s="462" t="s">
        <v>487</v>
      </c>
      <c r="DC50" s="462" t="s">
        <v>2234</v>
      </c>
      <c r="DD50" s="462" t="s">
        <v>2235</v>
      </c>
      <c r="DE50" s="462" t="s">
        <v>2236</v>
      </c>
    </row>
    <row r="51" spans="1:109" ht="60" customHeight="1">
      <c r="A51" s="21"/>
      <c r="B51" s="145"/>
      <c r="C51" s="506" t="s">
        <v>2237</v>
      </c>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168"/>
      <c r="AE51" s="49"/>
      <c r="AH51" s="468"/>
      <c r="AI51" s="468"/>
      <c r="AJ51" s="468"/>
      <c r="AK51" s="468"/>
      <c r="AL51" s="456" t="str">
        <f t="shared" si="0"/>
        <v/>
      </c>
      <c r="AM51" s="456" t="str">
        <f t="shared" si="1"/>
        <v/>
      </c>
      <c r="AN51" s="457" t="str">
        <f t="shared" si="2"/>
        <v/>
      </c>
      <c r="AO51" s="468"/>
      <c r="AP51" s="438">
        <v>49</v>
      </c>
      <c r="AQ51" s="469"/>
      <c r="AR51" s="469"/>
      <c r="AS51" s="469"/>
      <c r="AT51" s="469"/>
      <c r="AU51" s="469"/>
      <c r="AV51" s="469"/>
      <c r="AW51" s="460" t="s">
        <v>2238</v>
      </c>
      <c r="AX51" s="460" t="s">
        <v>2239</v>
      </c>
      <c r="AY51" s="469"/>
      <c r="AZ51" s="469"/>
      <c r="BA51" s="469"/>
      <c r="BB51" s="460" t="s">
        <v>2240</v>
      </c>
      <c r="BC51" s="460" t="s">
        <v>2241</v>
      </c>
      <c r="BD51" s="460" t="s">
        <v>2242</v>
      </c>
      <c r="BE51" s="461" t="s">
        <v>2243</v>
      </c>
      <c r="BF51" s="460" t="s">
        <v>2244</v>
      </c>
      <c r="BG51" s="469"/>
      <c r="BH51" s="469"/>
      <c r="BI51" s="460" t="s">
        <v>2245</v>
      </c>
      <c r="BJ51" s="460" t="s">
        <v>2246</v>
      </c>
      <c r="BK51" s="460" t="s">
        <v>2247</v>
      </c>
      <c r="BL51" s="469"/>
      <c r="BM51" s="469"/>
      <c r="BN51" s="460" t="s">
        <v>2248</v>
      </c>
      <c r="BO51" s="469"/>
      <c r="BP51" s="460" t="s">
        <v>2249</v>
      </c>
      <c r="BQ51" s="469"/>
      <c r="BR51" s="469"/>
      <c r="BS51" s="460" t="s">
        <v>2250</v>
      </c>
      <c r="BT51" s="460" t="s">
        <v>2251</v>
      </c>
      <c r="BU51" s="460" t="s">
        <v>2252</v>
      </c>
      <c r="BV51" s="460" t="s">
        <v>2253</v>
      </c>
      <c r="BW51" s="468"/>
      <c r="BX51" s="468"/>
      <c r="BY51" s="468"/>
      <c r="BZ51" s="470"/>
      <c r="CA51" s="470"/>
      <c r="CB51" s="470"/>
      <c r="CC51" s="470"/>
      <c r="CD51" s="470"/>
      <c r="CE51" s="470"/>
      <c r="CF51" s="462" t="s">
        <v>923</v>
      </c>
      <c r="CG51" s="462" t="s">
        <v>2254</v>
      </c>
      <c r="CH51" s="470"/>
      <c r="CI51" s="470"/>
      <c r="CJ51" s="470"/>
      <c r="CK51" s="462" t="s">
        <v>2255</v>
      </c>
      <c r="CL51" s="462" t="s">
        <v>2256</v>
      </c>
      <c r="CM51" s="462" t="s">
        <v>339</v>
      </c>
      <c r="CN51" s="463" t="s">
        <v>2257</v>
      </c>
      <c r="CO51" s="462" t="s">
        <v>1136</v>
      </c>
      <c r="CP51" s="470"/>
      <c r="CQ51" s="470"/>
      <c r="CR51" s="462" t="s">
        <v>1637</v>
      </c>
      <c r="CS51" s="462" t="s">
        <v>2258</v>
      </c>
      <c r="CT51" s="462" t="s">
        <v>2259</v>
      </c>
      <c r="CU51" s="470"/>
      <c r="CV51" s="470"/>
      <c r="CW51" s="462" t="s">
        <v>2260</v>
      </c>
      <c r="CX51" s="470"/>
      <c r="CY51" s="462" t="s">
        <v>2261</v>
      </c>
      <c r="CZ51" s="470"/>
      <c r="DA51" s="470"/>
      <c r="DB51" s="462" t="s">
        <v>2262</v>
      </c>
      <c r="DC51" s="462" t="s">
        <v>2263</v>
      </c>
      <c r="DD51" s="462" t="s">
        <v>2264</v>
      </c>
      <c r="DE51" s="462" t="s">
        <v>2265</v>
      </c>
    </row>
    <row r="52" spans="1:109" ht="6.75" customHeight="1">
      <c r="A52" s="21"/>
      <c r="B52" s="145"/>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168"/>
      <c r="AE52" s="49"/>
      <c r="AH52" s="468"/>
      <c r="AI52" s="468"/>
      <c r="AJ52" s="468"/>
      <c r="AK52" s="468"/>
      <c r="AL52" s="456" t="str">
        <f t="shared" si="0"/>
        <v/>
      </c>
      <c r="AM52" s="456" t="str">
        <f t="shared" si="1"/>
        <v/>
      </c>
      <c r="AN52" s="457" t="str">
        <f t="shared" si="2"/>
        <v/>
      </c>
      <c r="AO52" s="468"/>
      <c r="AP52" s="438">
        <v>50</v>
      </c>
      <c r="AQ52" s="469"/>
      <c r="AR52" s="469"/>
      <c r="AS52" s="469"/>
      <c r="AT52" s="469"/>
      <c r="AU52" s="469"/>
      <c r="AV52" s="469"/>
      <c r="AW52" s="460" t="s">
        <v>2266</v>
      </c>
      <c r="AX52" s="460" t="s">
        <v>2267</v>
      </c>
      <c r="AY52" s="469"/>
      <c r="AZ52" s="469"/>
      <c r="BA52" s="469"/>
      <c r="BB52" s="460" t="s">
        <v>2268</v>
      </c>
      <c r="BC52" s="460" t="s">
        <v>2269</v>
      </c>
      <c r="BD52" s="460" t="s">
        <v>2270</v>
      </c>
      <c r="BE52" s="461" t="s">
        <v>2271</v>
      </c>
      <c r="BF52" s="460" t="s">
        <v>2272</v>
      </c>
      <c r="BG52" s="469"/>
      <c r="BH52" s="469"/>
      <c r="BI52" s="460" t="s">
        <v>2273</v>
      </c>
      <c r="BJ52" s="460" t="s">
        <v>2274</v>
      </c>
      <c r="BK52" s="460" t="s">
        <v>2275</v>
      </c>
      <c r="BL52" s="469"/>
      <c r="BM52" s="469"/>
      <c r="BN52" s="460" t="s">
        <v>2276</v>
      </c>
      <c r="BO52" s="469"/>
      <c r="BP52" s="460" t="s">
        <v>2277</v>
      </c>
      <c r="BQ52" s="469"/>
      <c r="BR52" s="469"/>
      <c r="BS52" s="460" t="s">
        <v>2278</v>
      </c>
      <c r="BT52" s="460" t="s">
        <v>2279</v>
      </c>
      <c r="BU52" s="460" t="s">
        <v>2280</v>
      </c>
      <c r="BV52" s="460" t="s">
        <v>2281</v>
      </c>
      <c r="BW52" s="468"/>
      <c r="BX52" s="468"/>
      <c r="BY52" s="468"/>
      <c r="BZ52" s="470"/>
      <c r="CA52" s="470"/>
      <c r="CB52" s="470"/>
      <c r="CC52" s="470"/>
      <c r="CD52" s="470"/>
      <c r="CE52" s="470"/>
      <c r="CF52" s="462" t="s">
        <v>2282</v>
      </c>
      <c r="CG52" s="462" t="s">
        <v>2283</v>
      </c>
      <c r="CH52" s="470"/>
      <c r="CI52" s="470"/>
      <c r="CJ52" s="470"/>
      <c r="CK52" s="462" t="s">
        <v>2284</v>
      </c>
      <c r="CL52" s="462" t="s">
        <v>2285</v>
      </c>
      <c r="CM52" s="462" t="s">
        <v>2286</v>
      </c>
      <c r="CN52" s="463" t="s">
        <v>2287</v>
      </c>
      <c r="CO52" s="462" t="s">
        <v>2288</v>
      </c>
      <c r="CP52" s="470"/>
      <c r="CQ52" s="470"/>
      <c r="CR52" s="462" t="s">
        <v>2289</v>
      </c>
      <c r="CS52" s="462" t="s">
        <v>2290</v>
      </c>
      <c r="CT52" s="462" t="s">
        <v>2291</v>
      </c>
      <c r="CU52" s="470"/>
      <c r="CV52" s="470"/>
      <c r="CW52" s="462" t="s">
        <v>2292</v>
      </c>
      <c r="CX52" s="470"/>
      <c r="CY52" s="462" t="s">
        <v>2293</v>
      </c>
      <c r="CZ52" s="470"/>
      <c r="DA52" s="470"/>
      <c r="DB52" s="462" t="s">
        <v>2294</v>
      </c>
      <c r="DC52" s="462" t="s">
        <v>2295</v>
      </c>
      <c r="DD52" s="462" t="s">
        <v>2296</v>
      </c>
      <c r="DE52" s="462" t="s">
        <v>2297</v>
      </c>
    </row>
    <row r="53" spans="1:109" ht="15" customHeight="1">
      <c r="A53" s="21"/>
      <c r="B53" s="145"/>
      <c r="C53" s="506" t="s">
        <v>2298</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168"/>
      <c r="AE53" s="49"/>
      <c r="AH53" s="468"/>
      <c r="AI53" s="468"/>
      <c r="AJ53" s="468"/>
      <c r="AK53" s="468"/>
      <c r="AL53" s="456" t="str">
        <f t="shared" si="0"/>
        <v/>
      </c>
      <c r="AM53" s="456" t="str">
        <f t="shared" si="1"/>
        <v/>
      </c>
      <c r="AN53" s="457" t="str">
        <f t="shared" si="2"/>
        <v/>
      </c>
      <c r="AO53" s="468"/>
      <c r="AP53" s="438">
        <v>51</v>
      </c>
      <c r="AQ53" s="469"/>
      <c r="AR53" s="469"/>
      <c r="AS53" s="469"/>
      <c r="AT53" s="469"/>
      <c r="AU53" s="469"/>
      <c r="AV53" s="469"/>
      <c r="AW53" s="460" t="s">
        <v>2299</v>
      </c>
      <c r="AX53" s="460" t="s">
        <v>2300</v>
      </c>
      <c r="AY53" s="469"/>
      <c r="AZ53" s="469"/>
      <c r="BA53" s="469"/>
      <c r="BB53" s="460" t="s">
        <v>2301</v>
      </c>
      <c r="BC53" s="460" t="s">
        <v>2302</v>
      </c>
      <c r="BD53" s="460" t="s">
        <v>2303</v>
      </c>
      <c r="BE53" s="461" t="s">
        <v>2304</v>
      </c>
      <c r="BF53" s="460" t="s">
        <v>2305</v>
      </c>
      <c r="BG53" s="469"/>
      <c r="BH53" s="469"/>
      <c r="BI53" s="460" t="s">
        <v>2306</v>
      </c>
      <c r="BJ53" s="460" t="s">
        <v>2307</v>
      </c>
      <c r="BK53" s="460" t="s">
        <v>2308</v>
      </c>
      <c r="BL53" s="469"/>
      <c r="BM53" s="469"/>
      <c r="BN53" s="460" t="s">
        <v>2309</v>
      </c>
      <c r="BO53" s="469"/>
      <c r="BP53" s="460" t="s">
        <v>2310</v>
      </c>
      <c r="BQ53" s="469"/>
      <c r="BR53" s="469"/>
      <c r="BS53" s="460" t="s">
        <v>2311</v>
      </c>
      <c r="BT53" s="460" t="s">
        <v>2312</v>
      </c>
      <c r="BU53" s="460" t="s">
        <v>2313</v>
      </c>
      <c r="BV53" s="460" t="s">
        <v>2314</v>
      </c>
      <c r="BW53" s="468"/>
      <c r="BX53" s="468"/>
      <c r="BY53" s="468"/>
      <c r="BZ53" s="470"/>
      <c r="CA53" s="470"/>
      <c r="CB53" s="470"/>
      <c r="CC53" s="470"/>
      <c r="CD53" s="470"/>
      <c r="CE53" s="470"/>
      <c r="CF53" s="462" t="s">
        <v>2315</v>
      </c>
      <c r="CG53" s="462" t="s">
        <v>2316</v>
      </c>
      <c r="CH53" s="470"/>
      <c r="CI53" s="470"/>
      <c r="CJ53" s="470"/>
      <c r="CK53" s="462" t="s">
        <v>2317</v>
      </c>
      <c r="CL53" s="462" t="s">
        <v>2318</v>
      </c>
      <c r="CM53" s="462" t="s">
        <v>2319</v>
      </c>
      <c r="CN53" s="463" t="s">
        <v>2320</v>
      </c>
      <c r="CO53" s="462" t="s">
        <v>2321</v>
      </c>
      <c r="CP53" s="470"/>
      <c r="CQ53" s="470"/>
      <c r="CR53" s="462" t="s">
        <v>2322</v>
      </c>
      <c r="CS53" s="462" t="s">
        <v>2323</v>
      </c>
      <c r="CT53" s="462" t="s">
        <v>2324</v>
      </c>
      <c r="CU53" s="470"/>
      <c r="CV53" s="470"/>
      <c r="CW53" s="462" t="s">
        <v>2325</v>
      </c>
      <c r="CX53" s="470"/>
      <c r="CY53" s="462" t="s">
        <v>1304</v>
      </c>
      <c r="CZ53" s="470"/>
      <c r="DA53" s="470"/>
      <c r="DB53" s="462" t="s">
        <v>2326</v>
      </c>
      <c r="DC53" s="462" t="s">
        <v>2327</v>
      </c>
      <c r="DD53" s="462" t="s">
        <v>2328</v>
      </c>
      <c r="DE53" s="462" t="s">
        <v>2329</v>
      </c>
    </row>
    <row r="54" spans="1:109" ht="6.75" customHeight="1">
      <c r="A54" s="21"/>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169"/>
      <c r="AE54" s="49"/>
      <c r="AH54" s="468"/>
      <c r="AI54" s="468"/>
      <c r="AJ54" s="468"/>
      <c r="AK54" s="468"/>
      <c r="AL54" s="456" t="str">
        <f t="shared" si="0"/>
        <v/>
      </c>
      <c r="AM54" s="456" t="str">
        <f t="shared" si="1"/>
        <v/>
      </c>
      <c r="AN54" s="457" t="str">
        <f t="shared" si="2"/>
        <v/>
      </c>
      <c r="AO54" s="468"/>
      <c r="AP54" s="438">
        <v>52</v>
      </c>
      <c r="AQ54" s="469"/>
      <c r="AR54" s="469"/>
      <c r="AS54" s="469"/>
      <c r="AT54" s="469"/>
      <c r="AU54" s="469"/>
      <c r="AV54" s="469"/>
      <c r="AW54" s="460" t="s">
        <v>2330</v>
      </c>
      <c r="AX54" s="460" t="s">
        <v>2331</v>
      </c>
      <c r="AY54" s="469"/>
      <c r="AZ54" s="469"/>
      <c r="BA54" s="469"/>
      <c r="BB54" s="460" t="s">
        <v>2332</v>
      </c>
      <c r="BC54" s="460" t="s">
        <v>2333</v>
      </c>
      <c r="BD54" s="460" t="s">
        <v>2334</v>
      </c>
      <c r="BE54" s="461" t="s">
        <v>2335</v>
      </c>
      <c r="BF54" s="460" t="s">
        <v>2336</v>
      </c>
      <c r="BG54" s="469"/>
      <c r="BH54" s="469"/>
      <c r="BI54" s="460" t="s">
        <v>2337</v>
      </c>
      <c r="BJ54" s="460" t="s">
        <v>2338</v>
      </c>
      <c r="BK54" s="460" t="s">
        <v>2339</v>
      </c>
      <c r="BL54" s="469"/>
      <c r="BM54" s="469"/>
      <c r="BN54" s="460" t="s">
        <v>2340</v>
      </c>
      <c r="BO54" s="469"/>
      <c r="BP54" s="460" t="s">
        <v>2341</v>
      </c>
      <c r="BQ54" s="469"/>
      <c r="BR54" s="469"/>
      <c r="BS54" s="460" t="s">
        <v>2342</v>
      </c>
      <c r="BT54" s="460" t="s">
        <v>2343</v>
      </c>
      <c r="BU54" s="460" t="s">
        <v>2344</v>
      </c>
      <c r="BV54" s="460" t="s">
        <v>2345</v>
      </c>
      <c r="BW54" s="468"/>
      <c r="BX54" s="468"/>
      <c r="BY54" s="468"/>
      <c r="BZ54" s="470"/>
      <c r="CA54" s="470"/>
      <c r="CB54" s="470"/>
      <c r="CC54" s="470"/>
      <c r="CD54" s="470"/>
      <c r="CE54" s="470"/>
      <c r="CF54" s="462" t="s">
        <v>2346</v>
      </c>
      <c r="CG54" s="462" t="s">
        <v>1030</v>
      </c>
      <c r="CH54" s="470"/>
      <c r="CI54" s="470"/>
      <c r="CJ54" s="470"/>
      <c r="CK54" s="462" t="s">
        <v>2347</v>
      </c>
      <c r="CL54" s="462" t="s">
        <v>2348</v>
      </c>
      <c r="CM54" s="462" t="s">
        <v>2349</v>
      </c>
      <c r="CN54" s="463" t="s">
        <v>2350</v>
      </c>
      <c r="CO54" s="462" t="s">
        <v>2351</v>
      </c>
      <c r="CP54" s="470"/>
      <c r="CQ54" s="470"/>
      <c r="CR54" s="462" t="s">
        <v>2352</v>
      </c>
      <c r="CS54" s="462" t="s">
        <v>2353</v>
      </c>
      <c r="CT54" s="462" t="s">
        <v>2354</v>
      </c>
      <c r="CU54" s="470"/>
      <c r="CV54" s="470"/>
      <c r="CW54" s="462" t="s">
        <v>1921</v>
      </c>
      <c r="CX54" s="470"/>
      <c r="CY54" s="462" t="s">
        <v>889</v>
      </c>
      <c r="CZ54" s="470"/>
      <c r="DA54" s="470"/>
      <c r="DB54" s="462" t="s">
        <v>2355</v>
      </c>
      <c r="DC54" s="462" t="s">
        <v>2356</v>
      </c>
      <c r="DD54" s="462" t="s">
        <v>2357</v>
      </c>
      <c r="DE54" s="462" t="s">
        <v>2358</v>
      </c>
    </row>
    <row r="55" spans="1:109" ht="72" customHeight="1">
      <c r="A55" s="21"/>
      <c r="B55" s="145"/>
      <c r="C55" s="27"/>
      <c r="D55" s="509" t="s">
        <v>2359</v>
      </c>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168"/>
      <c r="AE55" s="49"/>
      <c r="AH55" s="468"/>
      <c r="AI55" s="468"/>
      <c r="AJ55" s="468"/>
      <c r="AK55" s="468"/>
      <c r="AL55" s="456" t="str">
        <f t="shared" si="0"/>
        <v/>
      </c>
      <c r="AM55" s="456" t="str">
        <f t="shared" si="1"/>
        <v/>
      </c>
      <c r="AN55" s="457" t="str">
        <f t="shared" si="2"/>
        <v/>
      </c>
      <c r="AO55" s="468"/>
      <c r="AP55" s="438">
        <v>53</v>
      </c>
      <c r="AQ55" s="469"/>
      <c r="AR55" s="469"/>
      <c r="AS55" s="469"/>
      <c r="AT55" s="469"/>
      <c r="AU55" s="469"/>
      <c r="AV55" s="469"/>
      <c r="AW55" s="460" t="s">
        <v>2360</v>
      </c>
      <c r="AX55" s="460" t="s">
        <v>2361</v>
      </c>
      <c r="AY55" s="469"/>
      <c r="AZ55" s="469"/>
      <c r="BA55" s="469"/>
      <c r="BB55" s="460" t="s">
        <v>2362</v>
      </c>
      <c r="BC55" s="460" t="s">
        <v>2363</v>
      </c>
      <c r="BD55" s="460" t="s">
        <v>2364</v>
      </c>
      <c r="BE55" s="461" t="s">
        <v>2365</v>
      </c>
      <c r="BF55" s="460" t="s">
        <v>2366</v>
      </c>
      <c r="BG55" s="469"/>
      <c r="BH55" s="469"/>
      <c r="BI55" s="469">
        <v>19099</v>
      </c>
      <c r="BJ55" s="460" t="s">
        <v>2367</v>
      </c>
      <c r="BK55" s="460" t="s">
        <v>2368</v>
      </c>
      <c r="BL55" s="469"/>
      <c r="BM55" s="469"/>
      <c r="BN55" s="460" t="s">
        <v>2369</v>
      </c>
      <c r="BO55" s="469"/>
      <c r="BP55" s="460" t="s">
        <v>2370</v>
      </c>
      <c r="BQ55" s="469"/>
      <c r="BR55" s="469"/>
      <c r="BS55" s="460" t="s">
        <v>2371</v>
      </c>
      <c r="BT55" s="460" t="s">
        <v>2372</v>
      </c>
      <c r="BU55" s="460" t="s">
        <v>2373</v>
      </c>
      <c r="BV55" s="460" t="s">
        <v>2374</v>
      </c>
      <c r="BW55" s="468"/>
      <c r="BX55" s="468"/>
      <c r="BY55" s="468"/>
      <c r="BZ55" s="470"/>
      <c r="CA55" s="470"/>
      <c r="CB55" s="470"/>
      <c r="CC55" s="470"/>
      <c r="CD55" s="470"/>
      <c r="CE55" s="470"/>
      <c r="CF55" s="462" t="s">
        <v>2375</v>
      </c>
      <c r="CG55" s="462" t="s">
        <v>2376</v>
      </c>
      <c r="CH55" s="470"/>
      <c r="CI55" s="470"/>
      <c r="CJ55" s="470"/>
      <c r="CK55" s="462" t="s">
        <v>2377</v>
      </c>
      <c r="CL55" s="462" t="s">
        <v>2378</v>
      </c>
      <c r="CM55" s="462" t="s">
        <v>2379</v>
      </c>
      <c r="CN55" s="463" t="s">
        <v>2380</v>
      </c>
      <c r="CO55" s="462" t="s">
        <v>487</v>
      </c>
      <c r="CP55" s="470"/>
      <c r="CQ55" s="470"/>
      <c r="CR55" s="462" t="s">
        <v>403</v>
      </c>
      <c r="CS55" s="462" t="s">
        <v>2381</v>
      </c>
      <c r="CT55" s="462" t="s">
        <v>2382</v>
      </c>
      <c r="CU55" s="470"/>
      <c r="CV55" s="470"/>
      <c r="CW55" s="462" t="s">
        <v>2383</v>
      </c>
      <c r="CX55" s="470"/>
      <c r="CY55" s="462" t="s">
        <v>2384</v>
      </c>
      <c r="CZ55" s="470"/>
      <c r="DA55" s="470"/>
      <c r="DB55" s="462" t="s">
        <v>2385</v>
      </c>
      <c r="DC55" s="462" t="s">
        <v>2386</v>
      </c>
      <c r="DD55" s="462" t="s">
        <v>2387</v>
      </c>
      <c r="DE55" s="462" t="s">
        <v>2388</v>
      </c>
    </row>
    <row r="56" spans="1:109" ht="6.75" customHeight="1">
      <c r="A56" s="21"/>
      <c r="B56" s="1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0"/>
      <c r="AE56" s="49"/>
      <c r="AH56" s="468"/>
      <c r="AI56" s="468"/>
      <c r="AJ56" s="468"/>
      <c r="AK56" s="468"/>
      <c r="AL56" s="456" t="str">
        <f t="shared" si="0"/>
        <v/>
      </c>
      <c r="AM56" s="456" t="str">
        <f t="shared" si="1"/>
        <v/>
      </c>
      <c r="AN56" s="457" t="str">
        <f t="shared" si="2"/>
        <v/>
      </c>
      <c r="AO56" s="468"/>
      <c r="AP56" s="438">
        <v>54</v>
      </c>
      <c r="AQ56" s="469"/>
      <c r="AR56" s="469"/>
      <c r="AS56" s="469"/>
      <c r="AT56" s="469"/>
      <c r="AU56" s="469"/>
      <c r="AV56" s="469"/>
      <c r="AW56" s="460" t="s">
        <v>2389</v>
      </c>
      <c r="AX56" s="460" t="s">
        <v>2390</v>
      </c>
      <c r="AY56" s="469"/>
      <c r="AZ56" s="469"/>
      <c r="BA56" s="469"/>
      <c r="BB56" s="460" t="s">
        <v>2391</v>
      </c>
      <c r="BC56" s="460" t="s">
        <v>2392</v>
      </c>
      <c r="BD56" s="460" t="s">
        <v>2393</v>
      </c>
      <c r="BE56" s="461" t="s">
        <v>2394</v>
      </c>
      <c r="BF56" s="460" t="s">
        <v>2395</v>
      </c>
      <c r="BG56" s="469"/>
      <c r="BH56" s="469"/>
      <c r="BI56" s="469"/>
      <c r="BJ56" s="460" t="s">
        <v>2396</v>
      </c>
      <c r="BK56" s="460" t="s">
        <v>2397</v>
      </c>
      <c r="BL56" s="469"/>
      <c r="BM56" s="469"/>
      <c r="BN56" s="460" t="s">
        <v>2398</v>
      </c>
      <c r="BO56" s="469"/>
      <c r="BP56" s="460" t="s">
        <v>2399</v>
      </c>
      <c r="BQ56" s="469"/>
      <c r="BR56" s="469"/>
      <c r="BS56" s="460" t="s">
        <v>2400</v>
      </c>
      <c r="BT56" s="460" t="s">
        <v>2401</v>
      </c>
      <c r="BU56" s="460" t="s">
        <v>2402</v>
      </c>
      <c r="BV56" s="460" t="s">
        <v>2403</v>
      </c>
      <c r="BW56" s="468"/>
      <c r="BX56" s="468"/>
      <c r="BY56" s="468"/>
      <c r="BZ56" s="470"/>
      <c r="CA56" s="470"/>
      <c r="CB56" s="470"/>
      <c r="CC56" s="470"/>
      <c r="CD56" s="470"/>
      <c r="CE56" s="470"/>
      <c r="CF56" s="462" t="s">
        <v>2404</v>
      </c>
      <c r="CG56" s="462" t="s">
        <v>2405</v>
      </c>
      <c r="CH56" s="470"/>
      <c r="CI56" s="470"/>
      <c r="CJ56" s="470"/>
      <c r="CK56" s="462" t="s">
        <v>2406</v>
      </c>
      <c r="CL56" s="462" t="s">
        <v>2407</v>
      </c>
      <c r="CM56" s="462" t="s">
        <v>2408</v>
      </c>
      <c r="CN56" s="463" t="s">
        <v>1477</v>
      </c>
      <c r="CO56" s="462" t="s">
        <v>2409</v>
      </c>
      <c r="CP56" s="470"/>
      <c r="CQ56" s="470"/>
      <c r="CR56" s="470"/>
      <c r="CS56" s="462" t="s">
        <v>2410</v>
      </c>
      <c r="CT56" s="462" t="s">
        <v>2411</v>
      </c>
      <c r="CU56" s="470"/>
      <c r="CV56" s="470"/>
      <c r="CW56" s="462" t="s">
        <v>2412</v>
      </c>
      <c r="CX56" s="470"/>
      <c r="CY56" s="462" t="s">
        <v>2413</v>
      </c>
      <c r="CZ56" s="470"/>
      <c r="DA56" s="470"/>
      <c r="DB56" s="462" t="s">
        <v>2414</v>
      </c>
      <c r="DC56" s="462" t="s">
        <v>2415</v>
      </c>
      <c r="DD56" s="462" t="s">
        <v>2416</v>
      </c>
      <c r="DE56" s="462" t="s">
        <v>2417</v>
      </c>
    </row>
    <row r="57" spans="1:109" ht="15" customHeight="1">
      <c r="A57" s="21"/>
      <c r="B57" s="18"/>
      <c r="C57" s="506" t="s">
        <v>2418</v>
      </c>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20"/>
      <c r="AE57" s="49"/>
      <c r="AH57" s="468"/>
      <c r="AI57" s="468"/>
      <c r="AJ57" s="468"/>
      <c r="AK57" s="468"/>
      <c r="AL57" s="456" t="str">
        <f t="shared" si="0"/>
        <v/>
      </c>
      <c r="AM57" s="456" t="str">
        <f t="shared" si="1"/>
        <v/>
      </c>
      <c r="AN57" s="457" t="str">
        <f t="shared" si="2"/>
        <v/>
      </c>
      <c r="AO57" s="468"/>
      <c r="AP57" s="438">
        <v>55</v>
      </c>
      <c r="AQ57" s="469"/>
      <c r="AR57" s="469"/>
      <c r="AS57" s="469"/>
      <c r="AT57" s="469"/>
      <c r="AU57" s="469"/>
      <c r="AV57" s="469"/>
      <c r="AW57" s="460" t="s">
        <v>2419</v>
      </c>
      <c r="AX57" s="460" t="s">
        <v>2420</v>
      </c>
      <c r="AY57" s="469"/>
      <c r="AZ57" s="469"/>
      <c r="BA57" s="469"/>
      <c r="BB57" s="460" t="s">
        <v>2421</v>
      </c>
      <c r="BC57" s="460" t="s">
        <v>2422</v>
      </c>
      <c r="BD57" s="460" t="s">
        <v>2423</v>
      </c>
      <c r="BE57" s="461" t="s">
        <v>2424</v>
      </c>
      <c r="BF57" s="460" t="s">
        <v>2425</v>
      </c>
      <c r="BG57" s="469"/>
      <c r="BH57" s="469"/>
      <c r="BI57" s="469"/>
      <c r="BJ57" s="460" t="s">
        <v>2426</v>
      </c>
      <c r="BK57" s="460" t="s">
        <v>2427</v>
      </c>
      <c r="BL57" s="469"/>
      <c r="BM57" s="469"/>
      <c r="BN57" s="460" t="s">
        <v>2428</v>
      </c>
      <c r="BO57" s="469"/>
      <c r="BP57" s="460" t="s">
        <v>2429</v>
      </c>
      <c r="BQ57" s="469"/>
      <c r="BR57" s="469"/>
      <c r="BS57" s="460" t="s">
        <v>2430</v>
      </c>
      <c r="BT57" s="460" t="s">
        <v>2431</v>
      </c>
      <c r="BU57" s="460" t="s">
        <v>2432</v>
      </c>
      <c r="BV57" s="460" t="s">
        <v>2433</v>
      </c>
      <c r="BW57" s="468"/>
      <c r="BX57" s="468"/>
      <c r="BY57" s="468"/>
      <c r="BZ57" s="470"/>
      <c r="CA57" s="470"/>
      <c r="CB57" s="470"/>
      <c r="CC57" s="470"/>
      <c r="CD57" s="470"/>
      <c r="CE57" s="470"/>
      <c r="CF57" s="462" t="s">
        <v>1883</v>
      </c>
      <c r="CG57" s="462" t="s">
        <v>2434</v>
      </c>
      <c r="CH57" s="470"/>
      <c r="CI57" s="470"/>
      <c r="CJ57" s="470"/>
      <c r="CK57" s="462" t="s">
        <v>2435</v>
      </c>
      <c r="CL57" s="462" t="s">
        <v>2436</v>
      </c>
      <c r="CM57" s="462" t="s">
        <v>2437</v>
      </c>
      <c r="CN57" s="463" t="s">
        <v>1796</v>
      </c>
      <c r="CO57" s="462" t="s">
        <v>1001</v>
      </c>
      <c r="CP57" s="470"/>
      <c r="CQ57" s="470"/>
      <c r="CR57" s="470"/>
      <c r="CS57" s="462" t="s">
        <v>2438</v>
      </c>
      <c r="CT57" s="462" t="s">
        <v>2439</v>
      </c>
      <c r="CU57" s="470"/>
      <c r="CV57" s="470"/>
      <c r="CW57" s="462" t="s">
        <v>2440</v>
      </c>
      <c r="CX57" s="470"/>
      <c r="CY57" s="462" t="s">
        <v>2441</v>
      </c>
      <c r="CZ57" s="470"/>
      <c r="DA57" s="470"/>
      <c r="DB57" s="462" t="s">
        <v>2442</v>
      </c>
      <c r="DC57" s="462" t="s">
        <v>2443</v>
      </c>
      <c r="DD57" s="462" t="s">
        <v>2444</v>
      </c>
      <c r="DE57" s="462" t="s">
        <v>1921</v>
      </c>
    </row>
    <row r="58" spans="1:109" ht="6.75" customHeight="1">
      <c r="A58" s="21"/>
      <c r="B58" s="1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0"/>
      <c r="AE58" s="49"/>
      <c r="AH58" s="468"/>
      <c r="AI58" s="468"/>
      <c r="AJ58" s="468"/>
      <c r="AK58" s="468"/>
      <c r="AL58" s="456" t="str">
        <f t="shared" si="0"/>
        <v/>
      </c>
      <c r="AM58" s="456" t="str">
        <f t="shared" si="1"/>
        <v/>
      </c>
      <c r="AN58" s="457" t="str">
        <f t="shared" si="2"/>
        <v/>
      </c>
      <c r="AO58" s="468"/>
      <c r="AP58" s="438">
        <v>56</v>
      </c>
      <c r="AQ58" s="469"/>
      <c r="AR58" s="469"/>
      <c r="AS58" s="469"/>
      <c r="AT58" s="469"/>
      <c r="AU58" s="469"/>
      <c r="AV58" s="469"/>
      <c r="AW58" s="460" t="s">
        <v>2445</v>
      </c>
      <c r="AX58" s="460" t="s">
        <v>2446</v>
      </c>
      <c r="AY58" s="469"/>
      <c r="AZ58" s="469"/>
      <c r="BA58" s="469"/>
      <c r="BB58" s="460" t="s">
        <v>2447</v>
      </c>
      <c r="BC58" s="460" t="s">
        <v>2448</v>
      </c>
      <c r="BD58" s="460" t="s">
        <v>2449</v>
      </c>
      <c r="BE58" s="461" t="s">
        <v>2450</v>
      </c>
      <c r="BF58" s="460" t="s">
        <v>2451</v>
      </c>
      <c r="BG58" s="469"/>
      <c r="BH58" s="469"/>
      <c r="BI58" s="469"/>
      <c r="BJ58" s="460" t="s">
        <v>2452</v>
      </c>
      <c r="BK58" s="460" t="s">
        <v>2453</v>
      </c>
      <c r="BL58" s="469"/>
      <c r="BM58" s="469"/>
      <c r="BN58" s="460" t="s">
        <v>2454</v>
      </c>
      <c r="BO58" s="469"/>
      <c r="BP58" s="460" t="s">
        <v>2455</v>
      </c>
      <c r="BQ58" s="469"/>
      <c r="BR58" s="469"/>
      <c r="BS58" s="460" t="s">
        <v>2456</v>
      </c>
      <c r="BT58" s="460" t="s">
        <v>2457</v>
      </c>
      <c r="BU58" s="460" t="s">
        <v>2458</v>
      </c>
      <c r="BV58" s="460" t="s">
        <v>2459</v>
      </c>
      <c r="BW58" s="468"/>
      <c r="BX58" s="468"/>
      <c r="BY58" s="468"/>
      <c r="BZ58" s="470"/>
      <c r="CA58" s="470"/>
      <c r="CB58" s="470"/>
      <c r="CC58" s="470"/>
      <c r="CD58" s="470"/>
      <c r="CE58" s="470"/>
      <c r="CF58" s="462" t="s">
        <v>2460</v>
      </c>
      <c r="CG58" s="462" t="s">
        <v>2461</v>
      </c>
      <c r="CH58" s="470"/>
      <c r="CI58" s="470"/>
      <c r="CJ58" s="470"/>
      <c r="CK58" s="462" t="s">
        <v>2462</v>
      </c>
      <c r="CL58" s="462" t="s">
        <v>2463</v>
      </c>
      <c r="CM58" s="462" t="s">
        <v>1845</v>
      </c>
      <c r="CN58" s="463" t="s">
        <v>2464</v>
      </c>
      <c r="CO58" s="462" t="s">
        <v>2465</v>
      </c>
      <c r="CP58" s="470"/>
      <c r="CQ58" s="470"/>
      <c r="CR58" s="470"/>
      <c r="CS58" s="462" t="s">
        <v>2466</v>
      </c>
      <c r="CT58" s="462" t="s">
        <v>2467</v>
      </c>
      <c r="CU58" s="470"/>
      <c r="CV58" s="470"/>
      <c r="CW58" s="462" t="s">
        <v>1910</v>
      </c>
      <c r="CX58" s="470"/>
      <c r="CY58" s="462" t="s">
        <v>2468</v>
      </c>
      <c r="CZ58" s="470"/>
      <c r="DA58" s="470"/>
      <c r="DB58" s="462" t="s">
        <v>2469</v>
      </c>
      <c r="DC58" s="462" t="s">
        <v>2470</v>
      </c>
      <c r="DD58" s="462" t="s">
        <v>2471</v>
      </c>
      <c r="DE58" s="462" t="s">
        <v>2472</v>
      </c>
    </row>
    <row r="59" spans="1:109" ht="24" customHeight="1">
      <c r="A59" s="21"/>
      <c r="B59" s="18"/>
      <c r="C59" s="28"/>
      <c r="D59" s="506" t="s">
        <v>2473</v>
      </c>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20"/>
      <c r="AE59" s="49"/>
      <c r="AH59" s="468"/>
      <c r="AI59" s="468"/>
      <c r="AJ59" s="468"/>
      <c r="AK59" s="468"/>
      <c r="AL59" s="456" t="str">
        <f t="shared" si="0"/>
        <v/>
      </c>
      <c r="AM59" s="456" t="str">
        <f t="shared" si="1"/>
        <v/>
      </c>
      <c r="AN59" s="457" t="str">
        <f t="shared" si="2"/>
        <v/>
      </c>
      <c r="AO59" s="468"/>
      <c r="AP59" s="438">
        <v>57</v>
      </c>
      <c r="AQ59" s="469"/>
      <c r="AR59" s="469"/>
      <c r="AS59" s="469"/>
      <c r="AT59" s="469"/>
      <c r="AU59" s="469"/>
      <c r="AV59" s="469"/>
      <c r="AW59" s="460" t="s">
        <v>2474</v>
      </c>
      <c r="AX59" s="460" t="s">
        <v>2475</v>
      </c>
      <c r="AY59" s="469"/>
      <c r="AZ59" s="469"/>
      <c r="BA59" s="469"/>
      <c r="BB59" s="460" t="s">
        <v>2476</v>
      </c>
      <c r="BC59" s="460" t="s">
        <v>2477</v>
      </c>
      <c r="BD59" s="460" t="s">
        <v>2478</v>
      </c>
      <c r="BE59" s="461" t="s">
        <v>2479</v>
      </c>
      <c r="BF59" s="460" t="s">
        <v>2480</v>
      </c>
      <c r="BG59" s="469"/>
      <c r="BH59" s="469"/>
      <c r="BI59" s="469"/>
      <c r="BJ59" s="460" t="s">
        <v>2481</v>
      </c>
      <c r="BK59" s="460" t="s">
        <v>2482</v>
      </c>
      <c r="BL59" s="469"/>
      <c r="BM59" s="469"/>
      <c r="BN59" s="460" t="s">
        <v>2483</v>
      </c>
      <c r="BO59" s="469"/>
      <c r="BP59" s="460" t="s">
        <v>2484</v>
      </c>
      <c r="BQ59" s="469"/>
      <c r="BR59" s="469"/>
      <c r="BS59" s="460" t="s">
        <v>2485</v>
      </c>
      <c r="BT59" s="460" t="s">
        <v>2486</v>
      </c>
      <c r="BU59" s="460" t="s">
        <v>2487</v>
      </c>
      <c r="BV59" s="460" t="s">
        <v>2488</v>
      </c>
      <c r="BW59" s="468"/>
      <c r="BX59" s="468"/>
      <c r="BY59" s="468"/>
      <c r="BZ59" s="470"/>
      <c r="CA59" s="470"/>
      <c r="CB59" s="470"/>
      <c r="CC59" s="470"/>
      <c r="CD59" s="470"/>
      <c r="CE59" s="470"/>
      <c r="CF59" s="462" t="s">
        <v>2489</v>
      </c>
      <c r="CG59" s="462" t="s">
        <v>889</v>
      </c>
      <c r="CH59" s="470"/>
      <c r="CI59" s="470"/>
      <c r="CJ59" s="470"/>
      <c r="CK59" s="462" t="s">
        <v>2490</v>
      </c>
      <c r="CL59" s="462" t="s">
        <v>2491</v>
      </c>
      <c r="CM59" s="462" t="s">
        <v>883</v>
      </c>
      <c r="CN59" s="463" t="s">
        <v>1001</v>
      </c>
      <c r="CO59" s="462" t="s">
        <v>2492</v>
      </c>
      <c r="CP59" s="470"/>
      <c r="CQ59" s="470"/>
      <c r="CR59" s="470"/>
      <c r="CS59" s="462" t="s">
        <v>2493</v>
      </c>
      <c r="CT59" s="462" t="s">
        <v>2494</v>
      </c>
      <c r="CU59" s="470"/>
      <c r="CV59" s="470"/>
      <c r="CW59" s="462" t="s">
        <v>2495</v>
      </c>
      <c r="CX59" s="470"/>
      <c r="CY59" s="462" t="s">
        <v>2496</v>
      </c>
      <c r="CZ59" s="470"/>
      <c r="DA59" s="470"/>
      <c r="DB59" s="462" t="s">
        <v>2497</v>
      </c>
      <c r="DC59" s="462" t="s">
        <v>2498</v>
      </c>
      <c r="DD59" s="462" t="s">
        <v>2499</v>
      </c>
      <c r="DE59" s="462" t="s">
        <v>1645</v>
      </c>
    </row>
    <row r="60" spans="1:109" ht="6.75" customHeight="1">
      <c r="A60" s="21"/>
      <c r="B60" s="1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0"/>
      <c r="AE60" s="49"/>
      <c r="AH60" s="468"/>
      <c r="AI60" s="468"/>
      <c r="AJ60" s="468"/>
      <c r="AK60" s="468"/>
      <c r="AL60" s="456" t="str">
        <f t="shared" si="0"/>
        <v/>
      </c>
      <c r="AM60" s="456" t="str">
        <f t="shared" si="1"/>
        <v/>
      </c>
      <c r="AN60" s="457" t="str">
        <f t="shared" si="2"/>
        <v/>
      </c>
      <c r="AO60" s="468"/>
      <c r="AP60" s="438">
        <v>58</v>
      </c>
      <c r="AQ60" s="469"/>
      <c r="AR60" s="469"/>
      <c r="AS60" s="469"/>
      <c r="AT60" s="469"/>
      <c r="AU60" s="469"/>
      <c r="AV60" s="469"/>
      <c r="AW60" s="460" t="s">
        <v>2500</v>
      </c>
      <c r="AX60" s="460" t="s">
        <v>2501</v>
      </c>
      <c r="AY60" s="469"/>
      <c r="AZ60" s="469"/>
      <c r="BA60" s="469"/>
      <c r="BB60" s="460" t="s">
        <v>2502</v>
      </c>
      <c r="BC60" s="460" t="s">
        <v>2503</v>
      </c>
      <c r="BD60" s="460" t="s">
        <v>2504</v>
      </c>
      <c r="BE60" s="461" t="s">
        <v>2505</v>
      </c>
      <c r="BF60" s="460" t="s">
        <v>2506</v>
      </c>
      <c r="BG60" s="469"/>
      <c r="BH60" s="469"/>
      <c r="BI60" s="469"/>
      <c r="BJ60" s="460" t="s">
        <v>2507</v>
      </c>
      <c r="BK60" s="460" t="s">
        <v>2508</v>
      </c>
      <c r="BL60" s="469"/>
      <c r="BM60" s="469"/>
      <c r="BN60" s="460" t="s">
        <v>2509</v>
      </c>
      <c r="BO60" s="469"/>
      <c r="BP60" s="460" t="s">
        <v>2510</v>
      </c>
      <c r="BQ60" s="469"/>
      <c r="BR60" s="469"/>
      <c r="BS60" s="460" t="s">
        <v>2511</v>
      </c>
      <c r="BT60" s="460" t="s">
        <v>2512</v>
      </c>
      <c r="BU60" s="460" t="s">
        <v>2513</v>
      </c>
      <c r="BV60" s="460" t="s">
        <v>2514</v>
      </c>
      <c r="BW60" s="468"/>
      <c r="BX60" s="468"/>
      <c r="BY60" s="468"/>
      <c r="BZ60" s="470"/>
      <c r="CA60" s="470"/>
      <c r="CB60" s="470"/>
      <c r="CC60" s="470"/>
      <c r="CD60" s="470"/>
      <c r="CE60" s="470"/>
      <c r="CF60" s="462" t="s">
        <v>2515</v>
      </c>
      <c r="CG60" s="462" t="s">
        <v>2516</v>
      </c>
      <c r="CH60" s="470"/>
      <c r="CI60" s="470"/>
      <c r="CJ60" s="470"/>
      <c r="CK60" s="462" t="s">
        <v>2517</v>
      </c>
      <c r="CL60" s="462" t="s">
        <v>2518</v>
      </c>
      <c r="CM60" s="462" t="s">
        <v>2519</v>
      </c>
      <c r="CN60" s="463" t="s">
        <v>2520</v>
      </c>
      <c r="CO60" s="462" t="s">
        <v>2521</v>
      </c>
      <c r="CP60" s="470"/>
      <c r="CQ60" s="470"/>
      <c r="CR60" s="470"/>
      <c r="CS60" s="462" t="s">
        <v>2522</v>
      </c>
      <c r="CT60" s="462" t="s">
        <v>2523</v>
      </c>
      <c r="CU60" s="470"/>
      <c r="CV60" s="470"/>
      <c r="CW60" s="462" t="s">
        <v>2524</v>
      </c>
      <c r="CX60" s="470"/>
      <c r="CY60" s="462" t="s">
        <v>2525</v>
      </c>
      <c r="CZ60" s="470"/>
      <c r="DA60" s="470"/>
      <c r="DB60" s="462" t="s">
        <v>2526</v>
      </c>
      <c r="DC60" s="462" t="s">
        <v>2527</v>
      </c>
      <c r="DD60" s="462" t="s">
        <v>2528</v>
      </c>
      <c r="DE60" s="462" t="s">
        <v>2529</v>
      </c>
    </row>
    <row r="61" spans="1:109" ht="24" customHeight="1">
      <c r="A61" s="21"/>
      <c r="B61" s="18"/>
      <c r="C61" s="28"/>
      <c r="D61" s="506" t="s">
        <v>2530</v>
      </c>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20"/>
      <c r="AE61" s="49"/>
      <c r="AH61" s="468"/>
      <c r="AI61" s="468"/>
      <c r="AJ61" s="468"/>
      <c r="AK61" s="468"/>
      <c r="AL61" s="456" t="str">
        <f t="shared" si="0"/>
        <v/>
      </c>
      <c r="AM61" s="456" t="str">
        <f t="shared" si="1"/>
        <v/>
      </c>
      <c r="AN61" s="457" t="str">
        <f t="shared" si="2"/>
        <v/>
      </c>
      <c r="AO61" s="468"/>
      <c r="AP61" s="438">
        <v>59</v>
      </c>
      <c r="AQ61" s="469"/>
      <c r="AR61" s="469"/>
      <c r="AS61" s="469"/>
      <c r="AT61" s="469"/>
      <c r="AU61" s="469"/>
      <c r="AV61" s="469"/>
      <c r="AW61" s="460" t="s">
        <v>2531</v>
      </c>
      <c r="AX61" s="460" t="s">
        <v>2532</v>
      </c>
      <c r="AY61" s="469"/>
      <c r="AZ61" s="469"/>
      <c r="BA61" s="469"/>
      <c r="BB61" s="460" t="s">
        <v>2533</v>
      </c>
      <c r="BC61" s="460" t="s">
        <v>2534</v>
      </c>
      <c r="BD61" s="460" t="s">
        <v>2535</v>
      </c>
      <c r="BE61" s="461" t="s">
        <v>2536</v>
      </c>
      <c r="BF61" s="460" t="s">
        <v>2537</v>
      </c>
      <c r="BG61" s="469"/>
      <c r="BH61" s="469"/>
      <c r="BI61" s="469"/>
      <c r="BJ61" s="460" t="s">
        <v>2538</v>
      </c>
      <c r="BK61" s="460" t="s">
        <v>2539</v>
      </c>
      <c r="BL61" s="469"/>
      <c r="BM61" s="469"/>
      <c r="BN61" s="460" t="s">
        <v>2540</v>
      </c>
      <c r="BO61" s="469"/>
      <c r="BP61" s="460" t="s">
        <v>2541</v>
      </c>
      <c r="BQ61" s="469"/>
      <c r="BR61" s="469"/>
      <c r="BS61" s="460" t="s">
        <v>2542</v>
      </c>
      <c r="BT61" s="460" t="s">
        <v>2543</v>
      </c>
      <c r="BU61" s="460" t="s">
        <v>2544</v>
      </c>
      <c r="BV61" s="460" t="s">
        <v>2545</v>
      </c>
      <c r="BW61" s="468"/>
      <c r="BX61" s="468"/>
      <c r="BY61" s="468"/>
      <c r="BZ61" s="470"/>
      <c r="CA61" s="470"/>
      <c r="CB61" s="470"/>
      <c r="CC61" s="470"/>
      <c r="CD61" s="470"/>
      <c r="CE61" s="470"/>
      <c r="CF61" s="462" t="s">
        <v>2546</v>
      </c>
      <c r="CG61" s="462" t="s">
        <v>2547</v>
      </c>
      <c r="CH61" s="470"/>
      <c r="CI61" s="470"/>
      <c r="CJ61" s="470"/>
      <c r="CK61" s="462" t="s">
        <v>2548</v>
      </c>
      <c r="CL61" s="462" t="s">
        <v>2549</v>
      </c>
      <c r="CM61" s="462" t="s">
        <v>2550</v>
      </c>
      <c r="CN61" s="463" t="s">
        <v>2551</v>
      </c>
      <c r="CO61" s="462" t="s">
        <v>2552</v>
      </c>
      <c r="CP61" s="470"/>
      <c r="CQ61" s="470"/>
      <c r="CR61" s="470"/>
      <c r="CS61" s="462" t="s">
        <v>2553</v>
      </c>
      <c r="CT61" s="462" t="s">
        <v>2554</v>
      </c>
      <c r="CU61" s="470"/>
      <c r="CV61" s="470"/>
      <c r="CW61" s="462" t="s">
        <v>2555</v>
      </c>
      <c r="CX61" s="470"/>
      <c r="CY61" s="462" t="s">
        <v>2556</v>
      </c>
      <c r="CZ61" s="470"/>
      <c r="DA61" s="470"/>
      <c r="DB61" s="462" t="s">
        <v>2557</v>
      </c>
      <c r="DC61" s="462" t="s">
        <v>2558</v>
      </c>
      <c r="DD61" s="462" t="s">
        <v>2559</v>
      </c>
      <c r="DE61" s="462" t="s">
        <v>2560</v>
      </c>
    </row>
    <row r="62" spans="1:109" ht="6.75" customHeight="1">
      <c r="A62" s="21"/>
      <c r="B62" s="1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0"/>
      <c r="AE62" s="49"/>
      <c r="AH62" s="468"/>
      <c r="AI62" s="468"/>
      <c r="AJ62" s="468"/>
      <c r="AK62" s="468"/>
      <c r="AL62" s="456" t="str">
        <f t="shared" si="0"/>
        <v/>
      </c>
      <c r="AM62" s="456" t="str">
        <f t="shared" si="1"/>
        <v/>
      </c>
      <c r="AN62" s="457" t="str">
        <f t="shared" si="2"/>
        <v/>
      </c>
      <c r="AO62" s="468"/>
      <c r="AP62" s="438">
        <v>60</v>
      </c>
      <c r="AQ62" s="469"/>
      <c r="AR62" s="469"/>
      <c r="AS62" s="469"/>
      <c r="AT62" s="469"/>
      <c r="AU62" s="469"/>
      <c r="AV62" s="469"/>
      <c r="AW62" s="460" t="s">
        <v>2561</v>
      </c>
      <c r="AX62" s="460" t="s">
        <v>2562</v>
      </c>
      <c r="AY62" s="469"/>
      <c r="AZ62" s="469"/>
      <c r="BA62" s="469"/>
      <c r="BB62" s="460" t="s">
        <v>2563</v>
      </c>
      <c r="BC62" s="460" t="s">
        <v>2564</v>
      </c>
      <c r="BD62" s="460" t="s">
        <v>2565</v>
      </c>
      <c r="BE62" s="461" t="s">
        <v>2566</v>
      </c>
      <c r="BF62" s="460" t="s">
        <v>2567</v>
      </c>
      <c r="BG62" s="469"/>
      <c r="BH62" s="469"/>
      <c r="BI62" s="469"/>
      <c r="BJ62" s="460" t="s">
        <v>2568</v>
      </c>
      <c r="BK62" s="460" t="s">
        <v>2569</v>
      </c>
      <c r="BL62" s="469"/>
      <c r="BM62" s="469"/>
      <c r="BN62" s="469">
        <v>24099</v>
      </c>
      <c r="BO62" s="469"/>
      <c r="BP62" s="460" t="s">
        <v>2570</v>
      </c>
      <c r="BQ62" s="469"/>
      <c r="BR62" s="469"/>
      <c r="BS62" s="460" t="s">
        <v>2571</v>
      </c>
      <c r="BT62" s="460" t="s">
        <v>2572</v>
      </c>
      <c r="BU62" s="460" t="s">
        <v>2573</v>
      </c>
      <c r="BV62" s="469">
        <v>32099</v>
      </c>
      <c r="BW62" s="468"/>
      <c r="BX62" s="468"/>
      <c r="BY62" s="468"/>
      <c r="BZ62" s="470"/>
      <c r="CA62" s="470"/>
      <c r="CB62" s="470"/>
      <c r="CC62" s="470"/>
      <c r="CD62" s="470"/>
      <c r="CE62" s="470"/>
      <c r="CF62" s="462" t="s">
        <v>2574</v>
      </c>
      <c r="CG62" s="462" t="s">
        <v>2575</v>
      </c>
      <c r="CH62" s="470"/>
      <c r="CI62" s="470"/>
      <c r="CJ62" s="470"/>
      <c r="CK62" s="462" t="s">
        <v>2576</v>
      </c>
      <c r="CL62" s="462" t="s">
        <v>2577</v>
      </c>
      <c r="CM62" s="462" t="s">
        <v>2578</v>
      </c>
      <c r="CN62" s="463" t="s">
        <v>2579</v>
      </c>
      <c r="CO62" s="462" t="s">
        <v>2580</v>
      </c>
      <c r="CP62" s="470"/>
      <c r="CQ62" s="470"/>
      <c r="CR62" s="470"/>
      <c r="CS62" s="462" t="s">
        <v>2581</v>
      </c>
      <c r="CT62" s="462" t="s">
        <v>2582</v>
      </c>
      <c r="CU62" s="470"/>
      <c r="CV62" s="470"/>
      <c r="CW62" s="462" t="s">
        <v>403</v>
      </c>
      <c r="CX62" s="470"/>
      <c r="CY62" s="462" t="s">
        <v>2583</v>
      </c>
      <c r="CZ62" s="470"/>
      <c r="DA62" s="470"/>
      <c r="DB62" s="462" t="s">
        <v>2584</v>
      </c>
      <c r="DC62" s="462" t="s">
        <v>2585</v>
      </c>
      <c r="DD62" s="462" t="s">
        <v>1416</v>
      </c>
      <c r="DE62" s="462" t="s">
        <v>403</v>
      </c>
    </row>
    <row r="63" spans="1:109" ht="24" customHeight="1">
      <c r="A63" s="21"/>
      <c r="B63" s="18"/>
      <c r="C63" s="28"/>
      <c r="D63" s="506" t="s">
        <v>2586</v>
      </c>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20"/>
      <c r="AE63" s="49"/>
      <c r="AH63" s="468"/>
      <c r="AI63" s="468"/>
      <c r="AJ63" s="468"/>
      <c r="AK63" s="468"/>
      <c r="AL63" s="456" t="str">
        <f t="shared" si="0"/>
        <v/>
      </c>
      <c r="AM63" s="456" t="str">
        <f t="shared" si="1"/>
        <v/>
      </c>
      <c r="AN63" s="457" t="str">
        <f t="shared" si="2"/>
        <v/>
      </c>
      <c r="AO63" s="468"/>
      <c r="AP63" s="438">
        <v>61</v>
      </c>
      <c r="AQ63" s="469"/>
      <c r="AR63" s="469"/>
      <c r="AS63" s="469"/>
      <c r="AT63" s="469"/>
      <c r="AU63" s="469"/>
      <c r="AV63" s="469"/>
      <c r="AW63" s="460" t="s">
        <v>2587</v>
      </c>
      <c r="AX63" s="460" t="s">
        <v>2588</v>
      </c>
      <c r="AY63" s="469"/>
      <c r="AZ63" s="469"/>
      <c r="BA63" s="469"/>
      <c r="BB63" s="460" t="s">
        <v>2589</v>
      </c>
      <c r="BC63" s="460" t="s">
        <v>2590</v>
      </c>
      <c r="BD63" s="460" t="s">
        <v>2591</v>
      </c>
      <c r="BE63" s="461" t="s">
        <v>2592</v>
      </c>
      <c r="BF63" s="460" t="s">
        <v>2593</v>
      </c>
      <c r="BG63" s="469"/>
      <c r="BH63" s="469"/>
      <c r="BI63" s="469"/>
      <c r="BJ63" s="460" t="s">
        <v>2594</v>
      </c>
      <c r="BK63" s="460" t="s">
        <v>2595</v>
      </c>
      <c r="BL63" s="469"/>
      <c r="BM63" s="469"/>
      <c r="BN63" s="469"/>
      <c r="BO63" s="469"/>
      <c r="BP63" s="460" t="s">
        <v>2596</v>
      </c>
      <c r="BQ63" s="469"/>
      <c r="BR63" s="469"/>
      <c r="BS63" s="460" t="s">
        <v>2597</v>
      </c>
      <c r="BT63" s="460" t="s">
        <v>2598</v>
      </c>
      <c r="BU63" s="460" t="s">
        <v>2599</v>
      </c>
      <c r="BV63" s="469"/>
      <c r="BW63" s="468"/>
      <c r="BX63" s="468"/>
      <c r="BY63" s="468"/>
      <c r="BZ63" s="470"/>
      <c r="CA63" s="470"/>
      <c r="CB63" s="470"/>
      <c r="CC63" s="470"/>
      <c r="CD63" s="470"/>
      <c r="CE63" s="470"/>
      <c r="CF63" s="462" t="s">
        <v>2600</v>
      </c>
      <c r="CG63" s="462" t="s">
        <v>2601</v>
      </c>
      <c r="CH63" s="470"/>
      <c r="CI63" s="470"/>
      <c r="CJ63" s="470"/>
      <c r="CK63" s="462" t="s">
        <v>2602</v>
      </c>
      <c r="CL63" s="462" t="s">
        <v>2603</v>
      </c>
      <c r="CM63" s="462" t="s">
        <v>2604</v>
      </c>
      <c r="CN63" s="463" t="s">
        <v>2605</v>
      </c>
      <c r="CO63" s="462" t="s">
        <v>2606</v>
      </c>
      <c r="CP63" s="470"/>
      <c r="CQ63" s="470"/>
      <c r="CR63" s="470"/>
      <c r="CS63" s="462" t="s">
        <v>2607</v>
      </c>
      <c r="CT63" s="462" t="s">
        <v>2608</v>
      </c>
      <c r="CU63" s="470"/>
      <c r="CV63" s="470"/>
      <c r="CW63" s="470"/>
      <c r="CX63" s="470"/>
      <c r="CY63" s="462" t="s">
        <v>2609</v>
      </c>
      <c r="CZ63" s="470"/>
      <c r="DA63" s="470"/>
      <c r="DB63" s="462" t="s">
        <v>2610</v>
      </c>
      <c r="DC63" s="462" t="s">
        <v>2611</v>
      </c>
      <c r="DD63" s="462" t="s">
        <v>1271</v>
      </c>
      <c r="DE63" s="470"/>
    </row>
    <row r="64" spans="1:109" ht="6.75" customHeight="1">
      <c r="A64" s="21"/>
      <c r="B64" s="1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0"/>
      <c r="AE64" s="49"/>
      <c r="AH64" s="468"/>
      <c r="AI64" s="468"/>
      <c r="AJ64" s="468"/>
      <c r="AK64" s="468"/>
      <c r="AL64" s="456" t="str">
        <f t="shared" si="0"/>
        <v/>
      </c>
      <c r="AM64" s="456" t="str">
        <f t="shared" si="1"/>
        <v/>
      </c>
      <c r="AN64" s="457" t="str">
        <f t="shared" si="2"/>
        <v/>
      </c>
      <c r="AO64" s="468"/>
      <c r="AP64" s="438">
        <v>62</v>
      </c>
      <c r="AQ64" s="469"/>
      <c r="AR64" s="469"/>
      <c r="AS64" s="469"/>
      <c r="AT64" s="469"/>
      <c r="AU64" s="469"/>
      <c r="AV64" s="469"/>
      <c r="AW64" s="460" t="s">
        <v>2612</v>
      </c>
      <c r="AX64" s="460" t="s">
        <v>2613</v>
      </c>
      <c r="AY64" s="469"/>
      <c r="AZ64" s="469"/>
      <c r="BA64" s="469"/>
      <c r="BB64" s="460" t="s">
        <v>2614</v>
      </c>
      <c r="BC64" s="460" t="s">
        <v>2615</v>
      </c>
      <c r="BD64" s="460" t="s">
        <v>2616</v>
      </c>
      <c r="BE64" s="461" t="s">
        <v>2617</v>
      </c>
      <c r="BF64" s="460" t="s">
        <v>2618</v>
      </c>
      <c r="BG64" s="469"/>
      <c r="BH64" s="469"/>
      <c r="BI64" s="469"/>
      <c r="BJ64" s="460" t="s">
        <v>2619</v>
      </c>
      <c r="BK64" s="460" t="s">
        <v>2620</v>
      </c>
      <c r="BL64" s="469"/>
      <c r="BM64" s="469"/>
      <c r="BN64" s="469"/>
      <c r="BO64" s="469"/>
      <c r="BP64" s="460" t="s">
        <v>2621</v>
      </c>
      <c r="BQ64" s="469"/>
      <c r="BR64" s="469"/>
      <c r="BS64" s="469">
        <v>29099</v>
      </c>
      <c r="BT64" s="460" t="s">
        <v>2622</v>
      </c>
      <c r="BU64" s="460" t="s">
        <v>2623</v>
      </c>
      <c r="BV64" s="469"/>
      <c r="BW64" s="468"/>
      <c r="BX64" s="468"/>
      <c r="BY64" s="468"/>
      <c r="BZ64" s="470"/>
      <c r="CA64" s="470"/>
      <c r="CB64" s="470"/>
      <c r="CC64" s="470"/>
      <c r="CD64" s="470"/>
      <c r="CE64" s="470"/>
      <c r="CF64" s="462" t="s">
        <v>2624</v>
      </c>
      <c r="CG64" s="462" t="s">
        <v>2625</v>
      </c>
      <c r="CH64" s="470"/>
      <c r="CI64" s="470"/>
      <c r="CJ64" s="470"/>
      <c r="CK64" s="462" t="s">
        <v>2626</v>
      </c>
      <c r="CL64" s="462" t="s">
        <v>2627</v>
      </c>
      <c r="CM64" s="462" t="s">
        <v>2628</v>
      </c>
      <c r="CN64" s="463" t="s">
        <v>2629</v>
      </c>
      <c r="CO64" s="462" t="s">
        <v>1030</v>
      </c>
      <c r="CP64" s="470"/>
      <c r="CQ64" s="470"/>
      <c r="CR64" s="470"/>
      <c r="CS64" s="462" t="s">
        <v>2630</v>
      </c>
      <c r="CT64" s="462" t="s">
        <v>1173</v>
      </c>
      <c r="CU64" s="470"/>
      <c r="CV64" s="470"/>
      <c r="CW64" s="470"/>
      <c r="CX64" s="470"/>
      <c r="CY64" s="462" t="s">
        <v>2631</v>
      </c>
      <c r="CZ64" s="470"/>
      <c r="DA64" s="470"/>
      <c r="DB64" s="462" t="s">
        <v>403</v>
      </c>
      <c r="DC64" s="462" t="s">
        <v>2632</v>
      </c>
      <c r="DD64" s="462" t="s">
        <v>2633</v>
      </c>
      <c r="DE64" s="470"/>
    </row>
    <row r="65" spans="1:109" ht="36" customHeight="1">
      <c r="A65" s="21"/>
      <c r="B65" s="18"/>
      <c r="C65" s="28"/>
      <c r="D65" s="506" t="s">
        <v>2634</v>
      </c>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20"/>
      <c r="AE65" s="49"/>
      <c r="AH65" s="468"/>
      <c r="AI65" s="468"/>
      <c r="AJ65" s="468"/>
      <c r="AK65" s="468"/>
      <c r="AL65" s="456" t="str">
        <f t="shared" si="0"/>
        <v/>
      </c>
      <c r="AM65" s="456" t="str">
        <f t="shared" si="1"/>
        <v/>
      </c>
      <c r="AN65" s="457" t="str">
        <f t="shared" si="2"/>
        <v/>
      </c>
      <c r="AO65" s="468"/>
      <c r="AP65" s="438">
        <v>63</v>
      </c>
      <c r="AQ65" s="469"/>
      <c r="AR65" s="469"/>
      <c r="AS65" s="469"/>
      <c r="AT65" s="469"/>
      <c r="AU65" s="469"/>
      <c r="AV65" s="469"/>
      <c r="AW65" s="460" t="s">
        <v>2635</v>
      </c>
      <c r="AX65" s="460" t="s">
        <v>2636</v>
      </c>
      <c r="AY65" s="469"/>
      <c r="AZ65" s="469"/>
      <c r="BA65" s="469"/>
      <c r="BB65" s="460" t="s">
        <v>2637</v>
      </c>
      <c r="BC65" s="460" t="s">
        <v>2638</v>
      </c>
      <c r="BD65" s="460" t="s">
        <v>2639</v>
      </c>
      <c r="BE65" s="461" t="s">
        <v>2640</v>
      </c>
      <c r="BF65" s="460" t="s">
        <v>2641</v>
      </c>
      <c r="BG65" s="469"/>
      <c r="BH65" s="469"/>
      <c r="BI65" s="469"/>
      <c r="BJ65" s="460" t="s">
        <v>2642</v>
      </c>
      <c r="BK65" s="460" t="s">
        <v>2643</v>
      </c>
      <c r="BL65" s="469"/>
      <c r="BM65" s="469"/>
      <c r="BN65" s="469"/>
      <c r="BO65" s="469"/>
      <c r="BP65" s="460" t="s">
        <v>2644</v>
      </c>
      <c r="BQ65" s="469"/>
      <c r="BR65" s="469"/>
      <c r="BS65" s="469"/>
      <c r="BT65" s="460" t="s">
        <v>2645</v>
      </c>
      <c r="BU65" s="460" t="s">
        <v>2646</v>
      </c>
      <c r="BV65" s="469"/>
      <c r="BW65" s="468"/>
      <c r="BX65" s="468"/>
      <c r="BY65" s="468"/>
      <c r="BZ65" s="470"/>
      <c r="CA65" s="470"/>
      <c r="CB65" s="470"/>
      <c r="CC65" s="470"/>
      <c r="CD65" s="470"/>
      <c r="CE65" s="470"/>
      <c r="CF65" s="462" t="s">
        <v>2647</v>
      </c>
      <c r="CG65" s="462" t="s">
        <v>2648</v>
      </c>
      <c r="CH65" s="470"/>
      <c r="CI65" s="470"/>
      <c r="CJ65" s="470"/>
      <c r="CK65" s="462" t="s">
        <v>2649</v>
      </c>
      <c r="CL65" s="462" t="s">
        <v>2650</v>
      </c>
      <c r="CM65" s="462" t="s">
        <v>2651</v>
      </c>
      <c r="CN65" s="463" t="s">
        <v>2652</v>
      </c>
      <c r="CO65" s="462" t="s">
        <v>2653</v>
      </c>
      <c r="CP65" s="470"/>
      <c r="CQ65" s="470"/>
      <c r="CR65" s="470"/>
      <c r="CS65" s="462" t="s">
        <v>2654</v>
      </c>
      <c r="CT65" s="462" t="s">
        <v>2655</v>
      </c>
      <c r="CU65" s="470"/>
      <c r="CV65" s="470"/>
      <c r="CW65" s="470"/>
      <c r="CX65" s="470"/>
      <c r="CY65" s="462" t="s">
        <v>2656</v>
      </c>
      <c r="CZ65" s="470"/>
      <c r="DA65" s="470"/>
      <c r="DB65" s="470"/>
      <c r="DC65" s="462" t="s">
        <v>2657</v>
      </c>
      <c r="DD65" s="462" t="s">
        <v>2658</v>
      </c>
      <c r="DE65" s="470"/>
    </row>
    <row r="66" spans="1:109" ht="6.75" customHeight="1">
      <c r="A66" s="21"/>
      <c r="B66" s="1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0"/>
      <c r="AE66" s="49"/>
      <c r="AH66" s="468"/>
      <c r="AI66" s="468"/>
      <c r="AJ66" s="468"/>
      <c r="AK66" s="468"/>
      <c r="AL66" s="456" t="str">
        <f t="shared" si="0"/>
        <v/>
      </c>
      <c r="AM66" s="456" t="str">
        <f t="shared" si="1"/>
        <v/>
      </c>
      <c r="AN66" s="457" t="str">
        <f t="shared" si="2"/>
        <v/>
      </c>
      <c r="AO66" s="468"/>
      <c r="AP66" s="438">
        <v>64</v>
      </c>
      <c r="AQ66" s="469"/>
      <c r="AR66" s="469"/>
      <c r="AS66" s="469"/>
      <c r="AT66" s="469"/>
      <c r="AU66" s="469"/>
      <c r="AV66" s="469"/>
      <c r="AW66" s="460" t="s">
        <v>2659</v>
      </c>
      <c r="AX66" s="460" t="s">
        <v>2660</v>
      </c>
      <c r="AY66" s="469"/>
      <c r="AZ66" s="469"/>
      <c r="BA66" s="469"/>
      <c r="BB66" s="460" t="s">
        <v>2661</v>
      </c>
      <c r="BC66" s="460" t="s">
        <v>2662</v>
      </c>
      <c r="BD66" s="460" t="s">
        <v>2663</v>
      </c>
      <c r="BE66" s="461" t="s">
        <v>2664</v>
      </c>
      <c r="BF66" s="460" t="s">
        <v>2665</v>
      </c>
      <c r="BG66" s="469"/>
      <c r="BH66" s="469"/>
      <c r="BI66" s="469"/>
      <c r="BJ66" s="460" t="s">
        <v>2666</v>
      </c>
      <c r="BK66" s="460" t="s">
        <v>2667</v>
      </c>
      <c r="BL66" s="469"/>
      <c r="BM66" s="469"/>
      <c r="BN66" s="469"/>
      <c r="BO66" s="469"/>
      <c r="BP66" s="460" t="s">
        <v>2668</v>
      </c>
      <c r="BQ66" s="469"/>
      <c r="BR66" s="469"/>
      <c r="BS66" s="469"/>
      <c r="BT66" s="460" t="s">
        <v>2669</v>
      </c>
      <c r="BU66" s="460" t="s">
        <v>2670</v>
      </c>
      <c r="BV66" s="469"/>
      <c r="BW66" s="468"/>
      <c r="BX66" s="468"/>
      <c r="BY66" s="468"/>
      <c r="BZ66" s="470"/>
      <c r="CA66" s="470"/>
      <c r="CB66" s="470"/>
      <c r="CC66" s="470"/>
      <c r="CD66" s="470"/>
      <c r="CE66" s="470"/>
      <c r="CF66" s="462" t="s">
        <v>2671</v>
      </c>
      <c r="CG66" s="462" t="s">
        <v>2672</v>
      </c>
      <c r="CH66" s="470"/>
      <c r="CI66" s="470"/>
      <c r="CJ66" s="470"/>
      <c r="CK66" s="462" t="s">
        <v>2673</v>
      </c>
      <c r="CL66" s="462" t="s">
        <v>2674</v>
      </c>
      <c r="CM66" s="462" t="s">
        <v>2675</v>
      </c>
      <c r="CN66" s="463" t="s">
        <v>2676</v>
      </c>
      <c r="CO66" s="462" t="s">
        <v>2677</v>
      </c>
      <c r="CP66" s="470"/>
      <c r="CQ66" s="470"/>
      <c r="CR66" s="470"/>
      <c r="CS66" s="462" t="s">
        <v>2678</v>
      </c>
      <c r="CT66" s="462" t="s">
        <v>2679</v>
      </c>
      <c r="CU66" s="470"/>
      <c r="CV66" s="470"/>
      <c r="CW66" s="470"/>
      <c r="CX66" s="470"/>
      <c r="CY66" s="462" t="s">
        <v>2680</v>
      </c>
      <c r="CZ66" s="470"/>
      <c r="DA66" s="470"/>
      <c r="DB66" s="470"/>
      <c r="DC66" s="462" t="s">
        <v>2681</v>
      </c>
      <c r="DD66" s="462" t="s">
        <v>2682</v>
      </c>
      <c r="DE66" s="470"/>
    </row>
    <row r="67" spans="1:109" ht="15" customHeight="1">
      <c r="A67" s="21"/>
      <c r="B67" s="18"/>
      <c r="C67" s="28"/>
      <c r="D67" s="506" t="s">
        <v>2683</v>
      </c>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20"/>
      <c r="AE67" s="49"/>
      <c r="AH67" s="468"/>
      <c r="AI67" s="468"/>
      <c r="AJ67" s="468"/>
      <c r="AK67" s="468"/>
      <c r="AL67" s="456" t="str">
        <f t="shared" si="0"/>
        <v/>
      </c>
      <c r="AM67" s="456" t="str">
        <f t="shared" si="1"/>
        <v/>
      </c>
      <c r="AN67" s="457" t="str">
        <f t="shared" si="2"/>
        <v/>
      </c>
      <c r="AO67" s="468"/>
      <c r="AP67" s="438">
        <v>65</v>
      </c>
      <c r="AQ67" s="469"/>
      <c r="AR67" s="469"/>
      <c r="AS67" s="469"/>
      <c r="AT67" s="469"/>
      <c r="AU67" s="469"/>
      <c r="AV67" s="469"/>
      <c r="AW67" s="460" t="s">
        <v>2684</v>
      </c>
      <c r="AX67" s="460" t="s">
        <v>2685</v>
      </c>
      <c r="AY67" s="469"/>
      <c r="AZ67" s="469"/>
      <c r="BA67" s="469"/>
      <c r="BB67" s="460" t="s">
        <v>2686</v>
      </c>
      <c r="BC67" s="460" t="s">
        <v>2687</v>
      </c>
      <c r="BD67" s="460" t="s">
        <v>2688</v>
      </c>
      <c r="BE67" s="461" t="s">
        <v>2689</v>
      </c>
      <c r="BF67" s="460" t="s">
        <v>2690</v>
      </c>
      <c r="BG67" s="469"/>
      <c r="BH67" s="469"/>
      <c r="BI67" s="469"/>
      <c r="BJ67" s="460" t="s">
        <v>2691</v>
      </c>
      <c r="BK67" s="460" t="s">
        <v>2692</v>
      </c>
      <c r="BL67" s="469"/>
      <c r="BM67" s="469"/>
      <c r="BN67" s="469"/>
      <c r="BO67" s="469"/>
      <c r="BP67" s="460" t="s">
        <v>2693</v>
      </c>
      <c r="BQ67" s="469"/>
      <c r="BR67" s="469"/>
      <c r="BS67" s="469"/>
      <c r="BT67" s="460" t="s">
        <v>2694</v>
      </c>
      <c r="BU67" s="460" t="s">
        <v>2695</v>
      </c>
      <c r="BV67" s="469"/>
      <c r="BW67" s="468"/>
      <c r="BX67" s="468"/>
      <c r="BY67" s="468"/>
      <c r="BZ67" s="470"/>
      <c r="CA67" s="470"/>
      <c r="CB67" s="470"/>
      <c r="CC67" s="470"/>
      <c r="CD67" s="470"/>
      <c r="CE67" s="470"/>
      <c r="CF67" s="462" t="s">
        <v>2696</v>
      </c>
      <c r="CG67" s="462" t="s">
        <v>2697</v>
      </c>
      <c r="CH67" s="470"/>
      <c r="CI67" s="470"/>
      <c r="CJ67" s="470"/>
      <c r="CK67" s="462" t="s">
        <v>2698</v>
      </c>
      <c r="CL67" s="462" t="s">
        <v>2699</v>
      </c>
      <c r="CM67" s="462" t="s">
        <v>2700</v>
      </c>
      <c r="CN67" s="463" t="s">
        <v>1081</v>
      </c>
      <c r="CO67" s="462" t="s">
        <v>2701</v>
      </c>
      <c r="CP67" s="470"/>
      <c r="CQ67" s="470"/>
      <c r="CR67" s="470"/>
      <c r="CS67" s="462" t="s">
        <v>2702</v>
      </c>
      <c r="CT67" s="462" t="s">
        <v>2703</v>
      </c>
      <c r="CU67" s="470"/>
      <c r="CV67" s="470"/>
      <c r="CW67" s="470"/>
      <c r="CX67" s="470"/>
      <c r="CY67" s="462" t="s">
        <v>2704</v>
      </c>
      <c r="CZ67" s="470"/>
      <c r="DA67" s="470"/>
      <c r="DB67" s="470"/>
      <c r="DC67" s="462" t="s">
        <v>2705</v>
      </c>
      <c r="DD67" s="462" t="s">
        <v>2706</v>
      </c>
      <c r="DE67" s="470"/>
    </row>
    <row r="68" spans="1:109" ht="6.75" customHeight="1">
      <c r="A68" s="21"/>
      <c r="B68" s="1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0"/>
      <c r="AE68" s="49"/>
      <c r="AH68" s="468"/>
      <c r="AI68" s="468"/>
      <c r="AJ68" s="468"/>
      <c r="AK68" s="468"/>
      <c r="AL68" s="456" t="str">
        <f t="shared" ref="AL68:AL131" si="3">IFERROR(IF(HLOOKUP($N$8, $BZ$3:$DE$574, $AP68, FALSE )="", "", HLOOKUP($N$8, $BZ$3:$DE$574, $AP68, FALSE)), "")</f>
        <v/>
      </c>
      <c r="AM68" s="456" t="str">
        <f t="shared" ref="AM68:AM131" si="4">IFERROR(IF(AL68="", "", HLOOKUP($N$8, $AQ$3:$BV$574, AP68, FALSE)), "")</f>
        <v/>
      </c>
      <c r="AN68" s="457" t="str">
        <f t="shared" si="2"/>
        <v/>
      </c>
      <c r="AO68" s="468"/>
      <c r="AP68" s="438">
        <v>66</v>
      </c>
      <c r="AQ68" s="469"/>
      <c r="AR68" s="469"/>
      <c r="AS68" s="469"/>
      <c r="AT68" s="469"/>
      <c r="AU68" s="469"/>
      <c r="AV68" s="469"/>
      <c r="AW68" s="460" t="s">
        <v>2707</v>
      </c>
      <c r="AX68" s="460" t="s">
        <v>2708</v>
      </c>
      <c r="AY68" s="469"/>
      <c r="AZ68" s="469"/>
      <c r="BA68" s="469"/>
      <c r="BB68" s="460" t="s">
        <v>2709</v>
      </c>
      <c r="BC68" s="460" t="s">
        <v>2710</v>
      </c>
      <c r="BD68" s="460" t="s">
        <v>2711</v>
      </c>
      <c r="BE68" s="461" t="s">
        <v>2712</v>
      </c>
      <c r="BF68" s="460" t="s">
        <v>2713</v>
      </c>
      <c r="BG68" s="469"/>
      <c r="BH68" s="469"/>
      <c r="BI68" s="469"/>
      <c r="BJ68" s="460" t="s">
        <v>2714</v>
      </c>
      <c r="BK68" s="460" t="s">
        <v>2715</v>
      </c>
      <c r="BL68" s="469"/>
      <c r="BM68" s="469"/>
      <c r="BN68" s="469"/>
      <c r="BO68" s="469"/>
      <c r="BP68" s="460" t="s">
        <v>2716</v>
      </c>
      <c r="BQ68" s="469"/>
      <c r="BR68" s="469"/>
      <c r="BS68" s="469"/>
      <c r="BT68" s="460" t="s">
        <v>2717</v>
      </c>
      <c r="BU68" s="460" t="s">
        <v>2718</v>
      </c>
      <c r="BV68" s="469"/>
      <c r="BW68" s="468"/>
      <c r="BX68" s="468"/>
      <c r="BY68" s="468"/>
      <c r="BZ68" s="470"/>
      <c r="CA68" s="470"/>
      <c r="CB68" s="470"/>
      <c r="CC68" s="470"/>
      <c r="CD68" s="470"/>
      <c r="CE68" s="470"/>
      <c r="CF68" s="462" t="s">
        <v>2719</v>
      </c>
      <c r="CG68" s="462" t="s">
        <v>2720</v>
      </c>
      <c r="CH68" s="470"/>
      <c r="CI68" s="470"/>
      <c r="CJ68" s="470"/>
      <c r="CK68" s="462" t="s">
        <v>2721</v>
      </c>
      <c r="CL68" s="462" t="s">
        <v>2722</v>
      </c>
      <c r="CM68" s="462" t="s">
        <v>2723</v>
      </c>
      <c r="CN68" s="463" t="s">
        <v>2724</v>
      </c>
      <c r="CO68" s="462" t="s">
        <v>2725</v>
      </c>
      <c r="CP68" s="470"/>
      <c r="CQ68" s="470"/>
      <c r="CR68" s="470"/>
      <c r="CS68" s="462" t="s">
        <v>2726</v>
      </c>
      <c r="CT68" s="462" t="s">
        <v>2727</v>
      </c>
      <c r="CU68" s="470"/>
      <c r="CV68" s="470"/>
      <c r="CW68" s="470"/>
      <c r="CX68" s="470"/>
      <c r="CY68" s="462" t="s">
        <v>2728</v>
      </c>
      <c r="CZ68" s="470"/>
      <c r="DA68" s="470"/>
      <c r="DB68" s="470"/>
      <c r="DC68" s="462" t="s">
        <v>491</v>
      </c>
      <c r="DD68" s="462" t="s">
        <v>467</v>
      </c>
      <c r="DE68" s="470"/>
    </row>
    <row r="69" spans="1:109" ht="36" customHeight="1">
      <c r="A69" s="21"/>
      <c r="B69" s="18"/>
      <c r="C69" s="506" t="s">
        <v>2729</v>
      </c>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20"/>
      <c r="AE69" s="49"/>
      <c r="AH69" s="468"/>
      <c r="AI69" s="468"/>
      <c r="AJ69" s="468"/>
      <c r="AK69" s="468"/>
      <c r="AL69" s="456" t="str">
        <f t="shared" si="3"/>
        <v/>
      </c>
      <c r="AM69" s="456" t="str">
        <f t="shared" si="4"/>
        <v/>
      </c>
      <c r="AN69" s="457" t="str">
        <f t="shared" ref="AN69:AN132" si="5">MID(AM69, 3, 3)</f>
        <v/>
      </c>
      <c r="AO69" s="468"/>
      <c r="AP69" s="438">
        <v>67</v>
      </c>
      <c r="AQ69" s="469"/>
      <c r="AR69" s="469"/>
      <c r="AS69" s="469"/>
      <c r="AT69" s="469"/>
      <c r="AU69" s="469"/>
      <c r="AV69" s="469"/>
      <c r="AW69" s="460" t="s">
        <v>2730</v>
      </c>
      <c r="AX69" s="460" t="s">
        <v>2731</v>
      </c>
      <c r="AY69" s="469"/>
      <c r="AZ69" s="469"/>
      <c r="BA69" s="469"/>
      <c r="BB69" s="460" t="s">
        <v>2732</v>
      </c>
      <c r="BC69" s="460" t="s">
        <v>2733</v>
      </c>
      <c r="BD69" s="460" t="s">
        <v>2734</v>
      </c>
      <c r="BE69" s="461" t="s">
        <v>2735</v>
      </c>
      <c r="BF69" s="460" t="s">
        <v>2736</v>
      </c>
      <c r="BG69" s="469"/>
      <c r="BH69" s="469"/>
      <c r="BI69" s="469"/>
      <c r="BJ69" s="460" t="s">
        <v>2737</v>
      </c>
      <c r="BK69" s="460" t="s">
        <v>2738</v>
      </c>
      <c r="BL69" s="469"/>
      <c r="BM69" s="469"/>
      <c r="BN69" s="469"/>
      <c r="BO69" s="469"/>
      <c r="BP69" s="460" t="s">
        <v>2739</v>
      </c>
      <c r="BQ69" s="469"/>
      <c r="BR69" s="469"/>
      <c r="BS69" s="469"/>
      <c r="BT69" s="460" t="s">
        <v>2740</v>
      </c>
      <c r="BU69" s="460" t="s">
        <v>2741</v>
      </c>
      <c r="BV69" s="469"/>
      <c r="BW69" s="468"/>
      <c r="BX69" s="468"/>
      <c r="BY69" s="468"/>
      <c r="BZ69" s="470"/>
      <c r="CA69" s="470"/>
      <c r="CB69" s="470"/>
      <c r="CC69" s="470"/>
      <c r="CD69" s="470"/>
      <c r="CE69" s="470"/>
      <c r="CF69" s="462" t="s">
        <v>2742</v>
      </c>
      <c r="CG69" s="462" t="s">
        <v>2743</v>
      </c>
      <c r="CH69" s="470"/>
      <c r="CI69" s="470"/>
      <c r="CJ69" s="470"/>
      <c r="CK69" s="462" t="s">
        <v>2744</v>
      </c>
      <c r="CL69" s="462" t="s">
        <v>2745</v>
      </c>
      <c r="CM69" s="462" t="s">
        <v>2746</v>
      </c>
      <c r="CN69" s="463" t="s">
        <v>2747</v>
      </c>
      <c r="CO69" s="462" t="s">
        <v>2748</v>
      </c>
      <c r="CP69" s="470"/>
      <c r="CQ69" s="470"/>
      <c r="CR69" s="470"/>
      <c r="CS69" s="462" t="s">
        <v>2749</v>
      </c>
      <c r="CT69" s="462" t="s">
        <v>1051</v>
      </c>
      <c r="CU69" s="470"/>
      <c r="CV69" s="470"/>
      <c r="CW69" s="470"/>
      <c r="CX69" s="470"/>
      <c r="CY69" s="462" t="s">
        <v>2750</v>
      </c>
      <c r="CZ69" s="470"/>
      <c r="DA69" s="470"/>
      <c r="DB69" s="470"/>
      <c r="DC69" s="462" t="s">
        <v>2751</v>
      </c>
      <c r="DD69" s="462" t="s">
        <v>2752</v>
      </c>
      <c r="DE69" s="470"/>
    </row>
    <row r="70" spans="1:109" ht="6.75" customHeight="1">
      <c r="A70" s="21"/>
      <c r="B70" s="18"/>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0"/>
      <c r="AE70" s="49"/>
      <c r="AH70" s="468"/>
      <c r="AI70" s="468"/>
      <c r="AJ70" s="468"/>
      <c r="AK70" s="468"/>
      <c r="AL70" s="456" t="str">
        <f t="shared" si="3"/>
        <v/>
      </c>
      <c r="AM70" s="456" t="str">
        <f t="shared" si="4"/>
        <v/>
      </c>
      <c r="AN70" s="457" t="str">
        <f t="shared" si="5"/>
        <v/>
      </c>
      <c r="AO70" s="468"/>
      <c r="AP70" s="438">
        <v>68</v>
      </c>
      <c r="AQ70" s="469"/>
      <c r="AR70" s="469"/>
      <c r="AS70" s="469"/>
      <c r="AT70" s="469"/>
      <c r="AU70" s="469"/>
      <c r="AV70" s="469"/>
      <c r="AW70" s="460" t="s">
        <v>2753</v>
      </c>
      <c r="AX70" s="460" t="s">
        <v>2754</v>
      </c>
      <c r="AY70" s="469"/>
      <c r="AZ70" s="469"/>
      <c r="BA70" s="469"/>
      <c r="BB70" s="460" t="s">
        <v>2755</v>
      </c>
      <c r="BC70" s="460" t="s">
        <v>2756</v>
      </c>
      <c r="BD70" s="460" t="s">
        <v>2757</v>
      </c>
      <c r="BE70" s="461" t="s">
        <v>2758</v>
      </c>
      <c r="BF70" s="460" t="s">
        <v>2759</v>
      </c>
      <c r="BG70" s="469"/>
      <c r="BH70" s="469"/>
      <c r="BI70" s="469"/>
      <c r="BJ70" s="460" t="s">
        <v>2760</v>
      </c>
      <c r="BK70" s="460" t="s">
        <v>2761</v>
      </c>
      <c r="BL70" s="469"/>
      <c r="BM70" s="469"/>
      <c r="BN70" s="469"/>
      <c r="BO70" s="469"/>
      <c r="BP70" s="460" t="s">
        <v>2762</v>
      </c>
      <c r="BQ70" s="469"/>
      <c r="BR70" s="469"/>
      <c r="BS70" s="469"/>
      <c r="BT70" s="460" t="s">
        <v>2763</v>
      </c>
      <c r="BU70" s="460" t="s">
        <v>2764</v>
      </c>
      <c r="BV70" s="469"/>
      <c r="BW70" s="468"/>
      <c r="BX70" s="468"/>
      <c r="BY70" s="468"/>
      <c r="BZ70" s="470"/>
      <c r="CA70" s="470"/>
      <c r="CB70" s="470"/>
      <c r="CC70" s="470"/>
      <c r="CD70" s="470"/>
      <c r="CE70" s="470"/>
      <c r="CF70" s="462" t="s">
        <v>2765</v>
      </c>
      <c r="CG70" s="462" t="s">
        <v>2766</v>
      </c>
      <c r="CH70" s="470"/>
      <c r="CI70" s="470"/>
      <c r="CJ70" s="470"/>
      <c r="CK70" s="462" t="s">
        <v>2767</v>
      </c>
      <c r="CL70" s="462" t="s">
        <v>2768</v>
      </c>
      <c r="CM70" s="462" t="s">
        <v>2769</v>
      </c>
      <c r="CN70" s="463" t="s">
        <v>2770</v>
      </c>
      <c r="CO70" s="462" t="s">
        <v>2771</v>
      </c>
      <c r="CP70" s="470"/>
      <c r="CQ70" s="470"/>
      <c r="CR70" s="470"/>
      <c r="CS70" s="462" t="s">
        <v>2772</v>
      </c>
      <c r="CT70" s="462" t="s">
        <v>538</v>
      </c>
      <c r="CU70" s="470"/>
      <c r="CV70" s="470"/>
      <c r="CW70" s="470"/>
      <c r="CX70" s="470"/>
      <c r="CY70" s="462" t="s">
        <v>1921</v>
      </c>
      <c r="CZ70" s="470"/>
      <c r="DA70" s="470"/>
      <c r="DB70" s="470"/>
      <c r="DC70" s="462" t="s">
        <v>2773</v>
      </c>
      <c r="DD70" s="462" t="s">
        <v>2774</v>
      </c>
      <c r="DE70" s="470"/>
    </row>
    <row r="71" spans="1:109" ht="48" customHeight="1">
      <c r="A71" s="21"/>
      <c r="B71" s="18"/>
      <c r="C71" s="506" t="s">
        <v>2775</v>
      </c>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20"/>
      <c r="AE71" s="49"/>
      <c r="AH71" s="468"/>
      <c r="AI71" s="468"/>
      <c r="AJ71" s="468"/>
      <c r="AK71" s="468"/>
      <c r="AL71" s="456" t="str">
        <f t="shared" si="3"/>
        <v/>
      </c>
      <c r="AM71" s="456" t="str">
        <f t="shared" si="4"/>
        <v/>
      </c>
      <c r="AN71" s="457" t="str">
        <f t="shared" si="5"/>
        <v/>
      </c>
      <c r="AO71" s="468"/>
      <c r="AP71" s="438">
        <v>69</v>
      </c>
      <c r="AQ71" s="469"/>
      <c r="AR71" s="469"/>
      <c r="AS71" s="469"/>
      <c r="AT71" s="469"/>
      <c r="AU71" s="469"/>
      <c r="AV71" s="469"/>
      <c r="AW71" s="460" t="s">
        <v>2776</v>
      </c>
      <c r="AX71" s="473" t="s">
        <v>2777</v>
      </c>
      <c r="AY71" s="469"/>
      <c r="AZ71" s="469"/>
      <c r="BA71" s="469"/>
      <c r="BB71" s="460" t="s">
        <v>2778</v>
      </c>
      <c r="BC71" s="460" t="s">
        <v>2779</v>
      </c>
      <c r="BD71" s="460" t="s">
        <v>2780</v>
      </c>
      <c r="BE71" s="461" t="s">
        <v>2781</v>
      </c>
      <c r="BF71" s="460" t="s">
        <v>2782</v>
      </c>
      <c r="BG71" s="469"/>
      <c r="BH71" s="469"/>
      <c r="BI71" s="469"/>
      <c r="BJ71" s="460" t="s">
        <v>2783</v>
      </c>
      <c r="BK71" s="460" t="s">
        <v>2784</v>
      </c>
      <c r="BL71" s="469"/>
      <c r="BM71" s="469"/>
      <c r="BN71" s="469"/>
      <c r="BO71" s="469"/>
      <c r="BP71" s="460" t="s">
        <v>2785</v>
      </c>
      <c r="BQ71" s="469"/>
      <c r="BR71" s="469"/>
      <c r="BS71" s="469"/>
      <c r="BT71" s="460" t="s">
        <v>2786</v>
      </c>
      <c r="BU71" s="460" t="s">
        <v>2787</v>
      </c>
      <c r="BV71" s="469"/>
      <c r="BW71" s="468"/>
      <c r="BX71" s="468"/>
      <c r="BY71" s="468"/>
      <c r="BZ71" s="470"/>
      <c r="CA71" s="470"/>
      <c r="CB71" s="470"/>
      <c r="CC71" s="470"/>
      <c r="CD71" s="470"/>
      <c r="CE71" s="470"/>
      <c r="CF71" s="462" t="s">
        <v>2788</v>
      </c>
      <c r="CG71" s="462" t="s">
        <v>403</v>
      </c>
      <c r="CH71" s="470"/>
      <c r="CI71" s="470"/>
      <c r="CJ71" s="470"/>
      <c r="CK71" s="462" t="s">
        <v>2789</v>
      </c>
      <c r="CL71" s="462" t="s">
        <v>2790</v>
      </c>
      <c r="CM71" s="462" t="s">
        <v>2791</v>
      </c>
      <c r="CN71" s="463" t="s">
        <v>2792</v>
      </c>
      <c r="CO71" s="462" t="s">
        <v>2793</v>
      </c>
      <c r="CP71" s="470"/>
      <c r="CQ71" s="470"/>
      <c r="CR71" s="470"/>
      <c r="CS71" s="462" t="s">
        <v>2794</v>
      </c>
      <c r="CT71" s="462" t="s">
        <v>2795</v>
      </c>
      <c r="CU71" s="470"/>
      <c r="CV71" s="470"/>
      <c r="CW71" s="470"/>
      <c r="CX71" s="470"/>
      <c r="CY71" s="462" t="s">
        <v>2796</v>
      </c>
      <c r="CZ71" s="470"/>
      <c r="DA71" s="470"/>
      <c r="DB71" s="470"/>
      <c r="DC71" s="462" t="s">
        <v>2797</v>
      </c>
      <c r="DD71" s="462" t="s">
        <v>2798</v>
      </c>
      <c r="DE71" s="470"/>
    </row>
    <row r="72" spans="1:109" ht="6.75" customHeight="1">
      <c r="A72" s="21"/>
      <c r="B72" s="18"/>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0"/>
      <c r="AE72" s="49"/>
      <c r="AH72" s="468"/>
      <c r="AI72" s="468"/>
      <c r="AJ72" s="468"/>
      <c r="AK72" s="468"/>
      <c r="AL72" s="456" t="str">
        <f t="shared" si="3"/>
        <v/>
      </c>
      <c r="AM72" s="456" t="str">
        <f t="shared" si="4"/>
        <v/>
      </c>
      <c r="AN72" s="457" t="str">
        <f t="shared" si="5"/>
        <v/>
      </c>
      <c r="AO72" s="468"/>
      <c r="AP72" s="438">
        <v>70</v>
      </c>
      <c r="AQ72" s="469"/>
      <c r="AR72" s="469"/>
      <c r="AS72" s="469"/>
      <c r="AT72" s="469"/>
      <c r="AU72" s="469"/>
      <c r="AV72" s="469"/>
      <c r="AW72" s="460" t="s">
        <v>2799</v>
      </c>
      <c r="AX72" s="469"/>
      <c r="AY72" s="469"/>
      <c r="AZ72" s="469"/>
      <c r="BA72" s="469"/>
      <c r="BB72" s="460" t="s">
        <v>2800</v>
      </c>
      <c r="BC72" s="460" t="s">
        <v>2801</v>
      </c>
      <c r="BD72" s="460" t="s">
        <v>2802</v>
      </c>
      <c r="BE72" s="461" t="s">
        <v>2803</v>
      </c>
      <c r="BF72" s="460" t="s">
        <v>2804</v>
      </c>
      <c r="BG72" s="469"/>
      <c r="BH72" s="469"/>
      <c r="BI72" s="469"/>
      <c r="BJ72" s="460" t="s">
        <v>2805</v>
      </c>
      <c r="BK72" s="460" t="s">
        <v>2806</v>
      </c>
      <c r="BL72" s="469"/>
      <c r="BM72" s="469"/>
      <c r="BN72" s="469"/>
      <c r="BO72" s="469"/>
      <c r="BP72" s="460" t="s">
        <v>2807</v>
      </c>
      <c r="BQ72" s="469"/>
      <c r="BR72" s="469"/>
      <c r="BS72" s="469"/>
      <c r="BT72" s="460" t="s">
        <v>2808</v>
      </c>
      <c r="BU72" s="460" t="s">
        <v>2809</v>
      </c>
      <c r="BV72" s="469"/>
      <c r="BW72" s="468"/>
      <c r="BX72" s="468"/>
      <c r="BY72" s="468"/>
      <c r="BZ72" s="470"/>
      <c r="CA72" s="470"/>
      <c r="CB72" s="470"/>
      <c r="CC72" s="470"/>
      <c r="CD72" s="470"/>
      <c r="CE72" s="470"/>
      <c r="CF72" s="462" t="s">
        <v>2810</v>
      </c>
      <c r="CG72" s="470"/>
      <c r="CH72" s="470"/>
      <c r="CI72" s="470"/>
      <c r="CJ72" s="470"/>
      <c r="CK72" s="462" t="s">
        <v>2811</v>
      </c>
      <c r="CL72" s="462" t="s">
        <v>2812</v>
      </c>
      <c r="CM72" s="462" t="s">
        <v>2813</v>
      </c>
      <c r="CN72" s="463" t="s">
        <v>2814</v>
      </c>
      <c r="CO72" s="462" t="s">
        <v>2815</v>
      </c>
      <c r="CP72" s="470"/>
      <c r="CQ72" s="470"/>
      <c r="CR72" s="470"/>
      <c r="CS72" s="462" t="s">
        <v>2816</v>
      </c>
      <c r="CT72" s="462" t="s">
        <v>2817</v>
      </c>
      <c r="CU72" s="470"/>
      <c r="CV72" s="470"/>
      <c r="CW72" s="470"/>
      <c r="CX72" s="470"/>
      <c r="CY72" s="462" t="s">
        <v>2818</v>
      </c>
      <c r="CZ72" s="470"/>
      <c r="DA72" s="470"/>
      <c r="DB72" s="470"/>
      <c r="DC72" s="462" t="s">
        <v>2819</v>
      </c>
      <c r="DD72" s="462" t="s">
        <v>2820</v>
      </c>
      <c r="DE72" s="470"/>
    </row>
    <row r="73" spans="1:109" ht="15" customHeight="1">
      <c r="A73" s="21"/>
      <c r="B73" s="18"/>
      <c r="C73" s="509" t="s">
        <v>2821</v>
      </c>
      <c r="D73" s="509"/>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20"/>
      <c r="AE73" s="49"/>
      <c r="AH73" s="468"/>
      <c r="AI73" s="468"/>
      <c r="AJ73" s="468"/>
      <c r="AK73" s="468"/>
      <c r="AL73" s="456" t="str">
        <f t="shared" si="3"/>
        <v/>
      </c>
      <c r="AM73" s="456" t="str">
        <f t="shared" si="4"/>
        <v/>
      </c>
      <c r="AN73" s="457" t="str">
        <f t="shared" si="5"/>
        <v/>
      </c>
      <c r="AO73" s="468"/>
      <c r="AP73" s="438">
        <v>71</v>
      </c>
      <c r="AQ73" s="469"/>
      <c r="AR73" s="469"/>
      <c r="AS73" s="469"/>
      <c r="AT73" s="469"/>
      <c r="AU73" s="469"/>
      <c r="AV73" s="469"/>
      <c r="AW73" s="460" t="s">
        <v>2822</v>
      </c>
      <c r="AX73" s="469"/>
      <c r="AY73" s="469"/>
      <c r="AZ73" s="469"/>
      <c r="BA73" s="469"/>
      <c r="BB73" s="460" t="s">
        <v>2823</v>
      </c>
      <c r="BC73" s="460" t="s">
        <v>2824</v>
      </c>
      <c r="BD73" s="460" t="s">
        <v>2825</v>
      </c>
      <c r="BE73" s="461" t="s">
        <v>2826</v>
      </c>
      <c r="BF73" s="460" t="s">
        <v>2827</v>
      </c>
      <c r="BG73" s="469"/>
      <c r="BH73" s="469"/>
      <c r="BI73" s="469"/>
      <c r="BJ73" s="460" t="s">
        <v>2828</v>
      </c>
      <c r="BK73" s="460" t="s">
        <v>2829</v>
      </c>
      <c r="BL73" s="469"/>
      <c r="BM73" s="469"/>
      <c r="BN73" s="469"/>
      <c r="BO73" s="469"/>
      <c r="BP73" s="460" t="s">
        <v>2830</v>
      </c>
      <c r="BQ73" s="469"/>
      <c r="BR73" s="469"/>
      <c r="BS73" s="469"/>
      <c r="BT73" s="460" t="s">
        <v>2831</v>
      </c>
      <c r="BU73" s="460" t="s">
        <v>2832</v>
      </c>
      <c r="BV73" s="469"/>
      <c r="BW73" s="468"/>
      <c r="BX73" s="468"/>
      <c r="BY73" s="468"/>
      <c r="BZ73" s="470"/>
      <c r="CA73" s="470"/>
      <c r="CB73" s="470"/>
      <c r="CC73" s="470"/>
      <c r="CD73" s="470"/>
      <c r="CE73" s="470"/>
      <c r="CF73" s="462" t="s">
        <v>2833</v>
      </c>
      <c r="CG73" s="470"/>
      <c r="CH73" s="470"/>
      <c r="CI73" s="470"/>
      <c r="CJ73" s="470"/>
      <c r="CK73" s="462" t="s">
        <v>2834</v>
      </c>
      <c r="CL73" s="462" t="s">
        <v>2835</v>
      </c>
      <c r="CM73" s="462" t="s">
        <v>2836</v>
      </c>
      <c r="CN73" s="463" t="s">
        <v>216</v>
      </c>
      <c r="CO73" s="462" t="s">
        <v>2837</v>
      </c>
      <c r="CP73" s="470"/>
      <c r="CQ73" s="470"/>
      <c r="CR73" s="470"/>
      <c r="CS73" s="462" t="s">
        <v>2838</v>
      </c>
      <c r="CT73" s="462" t="s">
        <v>2839</v>
      </c>
      <c r="CU73" s="470"/>
      <c r="CV73" s="470"/>
      <c r="CW73" s="470"/>
      <c r="CX73" s="470"/>
      <c r="CY73" s="462" t="s">
        <v>2840</v>
      </c>
      <c r="CZ73" s="470"/>
      <c r="DA73" s="470"/>
      <c r="DB73" s="470"/>
      <c r="DC73" s="462" t="s">
        <v>2841</v>
      </c>
      <c r="DD73" s="462" t="s">
        <v>2842</v>
      </c>
      <c r="DE73" s="470"/>
    </row>
    <row r="74" spans="1:109" ht="6.75" customHeight="1">
      <c r="A74" s="21"/>
      <c r="B74" s="18"/>
      <c r="C74" s="21"/>
      <c r="AD74" s="20"/>
      <c r="AE74" s="49"/>
      <c r="AH74" s="468"/>
      <c r="AI74" s="468"/>
      <c r="AJ74" s="468"/>
      <c r="AK74" s="468"/>
      <c r="AL74" s="456" t="str">
        <f t="shared" si="3"/>
        <v/>
      </c>
      <c r="AM74" s="456" t="str">
        <f t="shared" si="4"/>
        <v/>
      </c>
      <c r="AN74" s="457" t="str">
        <f t="shared" si="5"/>
        <v/>
      </c>
      <c r="AO74" s="468"/>
      <c r="AP74" s="438">
        <v>72</v>
      </c>
      <c r="AQ74" s="469"/>
      <c r="AR74" s="469"/>
      <c r="AS74" s="469"/>
      <c r="AT74" s="469"/>
      <c r="AU74" s="469"/>
      <c r="AV74" s="469"/>
      <c r="AW74" s="460" t="s">
        <v>2843</v>
      </c>
      <c r="AX74" s="469"/>
      <c r="AY74" s="469"/>
      <c r="AZ74" s="469"/>
      <c r="BA74" s="469"/>
      <c r="BB74" s="460" t="s">
        <v>2844</v>
      </c>
      <c r="BC74" s="460" t="s">
        <v>2845</v>
      </c>
      <c r="BD74" s="460" t="s">
        <v>2846</v>
      </c>
      <c r="BE74" s="461" t="s">
        <v>2847</v>
      </c>
      <c r="BF74" s="460" t="s">
        <v>2848</v>
      </c>
      <c r="BG74" s="469"/>
      <c r="BH74" s="469"/>
      <c r="BI74" s="469"/>
      <c r="BJ74" s="460" t="s">
        <v>2849</v>
      </c>
      <c r="BK74" s="460" t="s">
        <v>2850</v>
      </c>
      <c r="BL74" s="469"/>
      <c r="BM74" s="469"/>
      <c r="BN74" s="469"/>
      <c r="BO74" s="469"/>
      <c r="BP74" s="460" t="s">
        <v>2851</v>
      </c>
      <c r="BQ74" s="469"/>
      <c r="BR74" s="469"/>
      <c r="BS74" s="469"/>
      <c r="BT74" s="460" t="s">
        <v>2852</v>
      </c>
      <c r="BU74" s="460" t="s">
        <v>2853</v>
      </c>
      <c r="BV74" s="469"/>
      <c r="BW74" s="468"/>
      <c r="BX74" s="468"/>
      <c r="BY74" s="468"/>
      <c r="BZ74" s="470"/>
      <c r="CA74" s="470"/>
      <c r="CB74" s="470"/>
      <c r="CC74" s="470"/>
      <c r="CD74" s="470"/>
      <c r="CE74" s="470"/>
      <c r="CF74" s="462" t="s">
        <v>2854</v>
      </c>
      <c r="CG74" s="470"/>
      <c r="CH74" s="470"/>
      <c r="CI74" s="470"/>
      <c r="CJ74" s="470"/>
      <c r="CK74" s="462" t="s">
        <v>2855</v>
      </c>
      <c r="CL74" s="462" t="s">
        <v>2856</v>
      </c>
      <c r="CM74" s="462" t="s">
        <v>2857</v>
      </c>
      <c r="CN74" s="463" t="s">
        <v>2858</v>
      </c>
      <c r="CO74" s="462" t="s">
        <v>2859</v>
      </c>
      <c r="CP74" s="470"/>
      <c r="CQ74" s="470"/>
      <c r="CR74" s="470"/>
      <c r="CS74" s="462" t="s">
        <v>2860</v>
      </c>
      <c r="CT74" s="462" t="s">
        <v>2861</v>
      </c>
      <c r="CU74" s="470"/>
      <c r="CV74" s="470"/>
      <c r="CW74" s="470"/>
      <c r="CX74" s="470"/>
      <c r="CY74" s="462" t="s">
        <v>305</v>
      </c>
      <c r="CZ74" s="470"/>
      <c r="DA74" s="470"/>
      <c r="DB74" s="470"/>
      <c r="DC74" s="462" t="s">
        <v>2862</v>
      </c>
      <c r="DD74" s="462" t="s">
        <v>2863</v>
      </c>
      <c r="DE74" s="470"/>
    </row>
    <row r="75" spans="1:109" ht="72" customHeight="1">
      <c r="A75" s="21"/>
      <c r="B75" s="18"/>
      <c r="C75" s="21"/>
      <c r="D75" s="510" t="s">
        <v>2864</v>
      </c>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20"/>
      <c r="AE75" s="49"/>
      <c r="AH75" s="468"/>
      <c r="AI75" s="468"/>
      <c r="AJ75" s="468"/>
      <c r="AK75" s="468"/>
      <c r="AL75" s="456" t="str">
        <f t="shared" si="3"/>
        <v/>
      </c>
      <c r="AM75" s="456" t="str">
        <f t="shared" si="4"/>
        <v/>
      </c>
      <c r="AN75" s="457" t="str">
        <f t="shared" si="5"/>
        <v/>
      </c>
      <c r="AO75" s="468"/>
      <c r="AP75" s="438">
        <v>73</v>
      </c>
      <c r="AQ75" s="469"/>
      <c r="AR75" s="469"/>
      <c r="AS75" s="469"/>
      <c r="AT75" s="469"/>
      <c r="AU75" s="469"/>
      <c r="AV75" s="469"/>
      <c r="AW75" s="460" t="s">
        <v>2865</v>
      </c>
      <c r="AX75" s="469"/>
      <c r="AY75" s="469"/>
      <c r="AZ75" s="469"/>
      <c r="BA75" s="469"/>
      <c r="BB75" s="460" t="s">
        <v>2866</v>
      </c>
      <c r="BC75" s="460" t="s">
        <v>2867</v>
      </c>
      <c r="BD75" s="460" t="s">
        <v>2868</v>
      </c>
      <c r="BE75" s="461" t="s">
        <v>2869</v>
      </c>
      <c r="BF75" s="460" t="s">
        <v>2870</v>
      </c>
      <c r="BG75" s="469"/>
      <c r="BH75" s="469"/>
      <c r="BI75" s="469"/>
      <c r="BJ75" s="460" t="s">
        <v>2871</v>
      </c>
      <c r="BK75" s="460" t="s">
        <v>2872</v>
      </c>
      <c r="BL75" s="469"/>
      <c r="BM75" s="469"/>
      <c r="BN75" s="469"/>
      <c r="BO75" s="469"/>
      <c r="BP75" s="460" t="s">
        <v>2873</v>
      </c>
      <c r="BQ75" s="469"/>
      <c r="BR75" s="469"/>
      <c r="BS75" s="469"/>
      <c r="BT75" s="460" t="s">
        <v>2874</v>
      </c>
      <c r="BU75" s="460" t="s">
        <v>2875</v>
      </c>
      <c r="BV75" s="469"/>
      <c r="BW75" s="468"/>
      <c r="BX75" s="468"/>
      <c r="BY75" s="468"/>
      <c r="BZ75" s="470"/>
      <c r="CA75" s="470"/>
      <c r="CB75" s="470"/>
      <c r="CC75" s="470"/>
      <c r="CD75" s="470"/>
      <c r="CE75" s="470"/>
      <c r="CF75" s="462" t="s">
        <v>2876</v>
      </c>
      <c r="CG75" s="470"/>
      <c r="CH75" s="470"/>
      <c r="CI75" s="470"/>
      <c r="CJ75" s="470"/>
      <c r="CK75" s="462" t="s">
        <v>2877</v>
      </c>
      <c r="CL75" s="462" t="s">
        <v>2878</v>
      </c>
      <c r="CM75" s="462" t="s">
        <v>2879</v>
      </c>
      <c r="CN75" s="463" t="s">
        <v>1304</v>
      </c>
      <c r="CO75" s="462" t="s">
        <v>2880</v>
      </c>
      <c r="CP75" s="470"/>
      <c r="CQ75" s="470"/>
      <c r="CR75" s="470"/>
      <c r="CS75" s="462" t="s">
        <v>2881</v>
      </c>
      <c r="CT75" s="462" t="s">
        <v>1464</v>
      </c>
      <c r="CU75" s="470"/>
      <c r="CV75" s="470"/>
      <c r="CW75" s="470"/>
      <c r="CX75" s="470"/>
      <c r="CY75" s="462" t="s">
        <v>2882</v>
      </c>
      <c r="CZ75" s="470"/>
      <c r="DA75" s="470"/>
      <c r="DB75" s="470"/>
      <c r="DC75" s="462" t="s">
        <v>2883</v>
      </c>
      <c r="DD75" s="462" t="s">
        <v>2884</v>
      </c>
      <c r="DE75" s="470"/>
    </row>
    <row r="76" spans="1:109" ht="6.75" customHeight="1">
      <c r="A76" s="21"/>
      <c r="B76" s="18"/>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0"/>
      <c r="AE76" s="49"/>
      <c r="AH76" s="468"/>
      <c r="AI76" s="468"/>
      <c r="AJ76" s="468"/>
      <c r="AK76" s="468"/>
      <c r="AL76" s="456" t="str">
        <f t="shared" si="3"/>
        <v/>
      </c>
      <c r="AM76" s="456" t="str">
        <f t="shared" si="4"/>
        <v/>
      </c>
      <c r="AN76" s="457" t="str">
        <f t="shared" si="5"/>
        <v/>
      </c>
      <c r="AO76" s="468"/>
      <c r="AP76" s="438">
        <v>74</v>
      </c>
      <c r="AQ76" s="469"/>
      <c r="AR76" s="469"/>
      <c r="AS76" s="469"/>
      <c r="AT76" s="469"/>
      <c r="AU76" s="469"/>
      <c r="AV76" s="469"/>
      <c r="AW76" s="460" t="s">
        <v>2885</v>
      </c>
      <c r="AX76" s="469"/>
      <c r="AY76" s="469"/>
      <c r="AZ76" s="469"/>
      <c r="BA76" s="469"/>
      <c r="BB76" s="460" t="s">
        <v>2886</v>
      </c>
      <c r="BC76" s="460" t="s">
        <v>2887</v>
      </c>
      <c r="BD76" s="460" t="s">
        <v>2888</v>
      </c>
      <c r="BE76" s="461" t="s">
        <v>2889</v>
      </c>
      <c r="BF76" s="460" t="s">
        <v>2890</v>
      </c>
      <c r="BG76" s="469"/>
      <c r="BH76" s="469"/>
      <c r="BI76" s="469"/>
      <c r="BJ76" s="460" t="s">
        <v>2891</v>
      </c>
      <c r="BK76" s="460" t="s">
        <v>2892</v>
      </c>
      <c r="BL76" s="469"/>
      <c r="BM76" s="469"/>
      <c r="BN76" s="469"/>
      <c r="BO76" s="469"/>
      <c r="BP76" s="469">
        <v>26099</v>
      </c>
      <c r="BQ76" s="469"/>
      <c r="BR76" s="469"/>
      <c r="BS76" s="469"/>
      <c r="BT76" s="460" t="s">
        <v>2893</v>
      </c>
      <c r="BU76" s="460" t="s">
        <v>2894</v>
      </c>
      <c r="BV76" s="469"/>
      <c r="BW76" s="468"/>
      <c r="BX76" s="468"/>
      <c r="BY76" s="468"/>
      <c r="BZ76" s="470"/>
      <c r="CA76" s="470"/>
      <c r="CB76" s="470"/>
      <c r="CC76" s="470"/>
      <c r="CD76" s="470"/>
      <c r="CE76" s="470"/>
      <c r="CF76" s="462" t="s">
        <v>1304</v>
      </c>
      <c r="CG76" s="470"/>
      <c r="CH76" s="470"/>
      <c r="CI76" s="470"/>
      <c r="CJ76" s="470"/>
      <c r="CK76" s="462" t="s">
        <v>2895</v>
      </c>
      <c r="CL76" s="462" t="s">
        <v>2896</v>
      </c>
      <c r="CM76" s="462" t="s">
        <v>2897</v>
      </c>
      <c r="CN76" s="463" t="s">
        <v>2898</v>
      </c>
      <c r="CO76" s="462" t="s">
        <v>2899</v>
      </c>
      <c r="CP76" s="470"/>
      <c r="CQ76" s="470"/>
      <c r="CR76" s="470"/>
      <c r="CS76" s="462" t="s">
        <v>2900</v>
      </c>
      <c r="CT76" s="462" t="s">
        <v>2901</v>
      </c>
      <c r="CU76" s="470"/>
      <c r="CV76" s="470"/>
      <c r="CW76" s="470"/>
      <c r="CX76" s="470"/>
      <c r="CY76" s="462" t="s">
        <v>403</v>
      </c>
      <c r="CZ76" s="470"/>
      <c r="DA76" s="470"/>
      <c r="DB76" s="470"/>
      <c r="DC76" s="462" t="s">
        <v>2902</v>
      </c>
      <c r="DD76" s="462" t="s">
        <v>2903</v>
      </c>
      <c r="DE76" s="470"/>
    </row>
    <row r="77" spans="1:109" ht="60" customHeight="1">
      <c r="A77" s="21"/>
      <c r="B77" s="18"/>
      <c r="C77" s="506" t="s">
        <v>2904</v>
      </c>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20"/>
      <c r="AE77" s="49"/>
      <c r="AH77" s="468"/>
      <c r="AI77" s="468"/>
      <c r="AJ77" s="468"/>
      <c r="AK77" s="468"/>
      <c r="AL77" s="456" t="str">
        <f t="shared" si="3"/>
        <v/>
      </c>
      <c r="AM77" s="456" t="str">
        <f t="shared" si="4"/>
        <v/>
      </c>
      <c r="AN77" s="457" t="str">
        <f t="shared" si="5"/>
        <v/>
      </c>
      <c r="AO77" s="468"/>
      <c r="AP77" s="438">
        <v>75</v>
      </c>
      <c r="AQ77" s="469"/>
      <c r="AR77" s="469"/>
      <c r="AS77" s="469"/>
      <c r="AT77" s="469"/>
      <c r="AU77" s="469"/>
      <c r="AV77" s="469"/>
      <c r="AW77" s="460" t="s">
        <v>2905</v>
      </c>
      <c r="AX77" s="469"/>
      <c r="AY77" s="469"/>
      <c r="AZ77" s="469"/>
      <c r="BA77" s="469"/>
      <c r="BB77" s="460" t="s">
        <v>2906</v>
      </c>
      <c r="BC77" s="460" t="s">
        <v>2907</v>
      </c>
      <c r="BD77" s="460" t="s">
        <v>2908</v>
      </c>
      <c r="BE77" s="461" t="s">
        <v>2909</v>
      </c>
      <c r="BF77" s="460" t="s">
        <v>2910</v>
      </c>
      <c r="BG77" s="469"/>
      <c r="BH77" s="469"/>
      <c r="BI77" s="469"/>
      <c r="BJ77" s="460" t="s">
        <v>2911</v>
      </c>
      <c r="BK77" s="460" t="s">
        <v>2912</v>
      </c>
      <c r="BL77" s="469"/>
      <c r="BM77" s="469"/>
      <c r="BN77" s="469"/>
      <c r="BO77" s="469"/>
      <c r="BP77" s="469"/>
      <c r="BQ77" s="469"/>
      <c r="BR77" s="469"/>
      <c r="BS77" s="469"/>
      <c r="BT77" s="460" t="s">
        <v>2913</v>
      </c>
      <c r="BU77" s="460" t="s">
        <v>2914</v>
      </c>
      <c r="BV77" s="469"/>
      <c r="BW77" s="468"/>
      <c r="BX77" s="468"/>
      <c r="BY77" s="468"/>
      <c r="BZ77" s="470"/>
      <c r="CA77" s="470"/>
      <c r="CB77" s="470"/>
      <c r="CC77" s="470"/>
      <c r="CD77" s="470"/>
      <c r="CE77" s="470"/>
      <c r="CF77" s="462" t="s">
        <v>2915</v>
      </c>
      <c r="CG77" s="470"/>
      <c r="CH77" s="470"/>
      <c r="CI77" s="470"/>
      <c r="CJ77" s="470"/>
      <c r="CK77" s="462" t="s">
        <v>2916</v>
      </c>
      <c r="CL77" s="462" t="s">
        <v>2917</v>
      </c>
      <c r="CM77" s="462" t="s">
        <v>2918</v>
      </c>
      <c r="CN77" s="463" t="s">
        <v>2919</v>
      </c>
      <c r="CO77" s="462" t="s">
        <v>2920</v>
      </c>
      <c r="CP77" s="470"/>
      <c r="CQ77" s="470"/>
      <c r="CR77" s="470"/>
      <c r="CS77" s="462" t="s">
        <v>2921</v>
      </c>
      <c r="CT77" s="462" t="s">
        <v>2922</v>
      </c>
      <c r="CU77" s="470"/>
      <c r="CV77" s="470"/>
      <c r="CW77" s="470"/>
      <c r="CX77" s="470"/>
      <c r="CY77" s="470"/>
      <c r="CZ77" s="470"/>
      <c r="DA77" s="470"/>
      <c r="DB77" s="470"/>
      <c r="DC77" s="462" t="s">
        <v>2923</v>
      </c>
      <c r="DD77" s="462" t="s">
        <v>2924</v>
      </c>
      <c r="DE77" s="470"/>
    </row>
    <row r="78" spans="1:109" ht="6.75" customHeight="1">
      <c r="A78" s="21"/>
      <c r="B78" s="1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0"/>
      <c r="AE78" s="49"/>
      <c r="AH78" s="468"/>
      <c r="AI78" s="468"/>
      <c r="AJ78" s="468"/>
      <c r="AK78" s="468"/>
      <c r="AL78" s="456" t="str">
        <f t="shared" si="3"/>
        <v/>
      </c>
      <c r="AM78" s="456" t="str">
        <f t="shared" si="4"/>
        <v/>
      </c>
      <c r="AN78" s="457" t="str">
        <f t="shared" si="5"/>
        <v/>
      </c>
      <c r="AO78" s="468"/>
      <c r="AP78" s="438">
        <v>76</v>
      </c>
      <c r="AQ78" s="469"/>
      <c r="AR78" s="469"/>
      <c r="AS78" s="469"/>
      <c r="AT78" s="469"/>
      <c r="AU78" s="469"/>
      <c r="AV78" s="469"/>
      <c r="AW78" s="460" t="s">
        <v>2925</v>
      </c>
      <c r="AX78" s="469"/>
      <c r="AY78" s="469"/>
      <c r="AZ78" s="469"/>
      <c r="BA78" s="469"/>
      <c r="BB78" s="460" t="s">
        <v>2926</v>
      </c>
      <c r="BC78" s="460" t="s">
        <v>2927</v>
      </c>
      <c r="BD78" s="460" t="s">
        <v>2928</v>
      </c>
      <c r="BE78" s="461" t="s">
        <v>2929</v>
      </c>
      <c r="BF78" s="460" t="s">
        <v>2930</v>
      </c>
      <c r="BG78" s="469"/>
      <c r="BH78" s="469"/>
      <c r="BI78" s="469"/>
      <c r="BJ78" s="460" t="s">
        <v>2931</v>
      </c>
      <c r="BK78" s="460" t="s">
        <v>2932</v>
      </c>
      <c r="BL78" s="469"/>
      <c r="BM78" s="469"/>
      <c r="BN78" s="469"/>
      <c r="BO78" s="469"/>
      <c r="BP78" s="469"/>
      <c r="BQ78" s="469"/>
      <c r="BR78" s="469"/>
      <c r="BS78" s="469"/>
      <c r="BT78" s="460" t="s">
        <v>2933</v>
      </c>
      <c r="BU78" s="460" t="s">
        <v>2934</v>
      </c>
      <c r="BV78" s="469"/>
      <c r="BW78" s="468"/>
      <c r="BX78" s="468"/>
      <c r="BY78" s="468"/>
      <c r="BZ78" s="470"/>
      <c r="CA78" s="470"/>
      <c r="CB78" s="470"/>
      <c r="CC78" s="470"/>
      <c r="CD78" s="470"/>
      <c r="CE78" s="470"/>
      <c r="CF78" s="462" t="s">
        <v>2935</v>
      </c>
      <c r="CG78" s="470"/>
      <c r="CH78" s="470"/>
      <c r="CI78" s="470"/>
      <c r="CJ78" s="470"/>
      <c r="CK78" s="462" t="s">
        <v>2936</v>
      </c>
      <c r="CL78" s="462" t="s">
        <v>2937</v>
      </c>
      <c r="CM78" s="462" t="s">
        <v>2406</v>
      </c>
      <c r="CN78" s="463" t="s">
        <v>2938</v>
      </c>
      <c r="CO78" s="462" t="s">
        <v>2939</v>
      </c>
      <c r="CP78" s="470"/>
      <c r="CQ78" s="470"/>
      <c r="CR78" s="470"/>
      <c r="CS78" s="462" t="s">
        <v>2940</v>
      </c>
      <c r="CT78" s="462" t="s">
        <v>1840</v>
      </c>
      <c r="CU78" s="470"/>
      <c r="CV78" s="470"/>
      <c r="CW78" s="470"/>
      <c r="CX78" s="470"/>
      <c r="CY78" s="470"/>
      <c r="CZ78" s="470"/>
      <c r="DA78" s="470"/>
      <c r="DB78" s="470"/>
      <c r="DC78" s="462" t="s">
        <v>2941</v>
      </c>
      <c r="DD78" s="462" t="s">
        <v>2942</v>
      </c>
      <c r="DE78" s="470"/>
    </row>
    <row r="79" spans="1:109" ht="60" customHeight="1">
      <c r="A79" s="21"/>
      <c r="B79" s="18"/>
      <c r="C79" s="506" t="s">
        <v>2943</v>
      </c>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20"/>
      <c r="AE79" s="49"/>
      <c r="AH79" s="468"/>
      <c r="AI79" s="468"/>
      <c r="AJ79" s="468"/>
      <c r="AK79" s="468"/>
      <c r="AL79" s="456" t="str">
        <f t="shared" si="3"/>
        <v/>
      </c>
      <c r="AM79" s="456" t="str">
        <f t="shared" si="4"/>
        <v/>
      </c>
      <c r="AN79" s="457" t="str">
        <f t="shared" si="5"/>
        <v/>
      </c>
      <c r="AO79" s="468"/>
      <c r="AP79" s="438">
        <v>77</v>
      </c>
      <c r="AQ79" s="469"/>
      <c r="AR79" s="469"/>
      <c r="AS79" s="469"/>
      <c r="AT79" s="469"/>
      <c r="AU79" s="469"/>
      <c r="AV79" s="469"/>
      <c r="AW79" s="460" t="s">
        <v>2944</v>
      </c>
      <c r="AX79" s="469"/>
      <c r="AY79" s="469"/>
      <c r="AZ79" s="469"/>
      <c r="BA79" s="469"/>
      <c r="BB79" s="460" t="s">
        <v>2945</v>
      </c>
      <c r="BC79" s="460" t="s">
        <v>2946</v>
      </c>
      <c r="BD79" s="460" t="s">
        <v>2947</v>
      </c>
      <c r="BE79" s="461" t="s">
        <v>2948</v>
      </c>
      <c r="BF79" s="460" t="s">
        <v>2949</v>
      </c>
      <c r="BG79" s="469"/>
      <c r="BH79" s="469"/>
      <c r="BI79" s="469"/>
      <c r="BJ79" s="460" t="s">
        <v>2950</v>
      </c>
      <c r="BK79" s="460" t="s">
        <v>2951</v>
      </c>
      <c r="BL79" s="469"/>
      <c r="BM79" s="469"/>
      <c r="BN79" s="469"/>
      <c r="BO79" s="469"/>
      <c r="BP79" s="469"/>
      <c r="BQ79" s="469"/>
      <c r="BR79" s="469"/>
      <c r="BS79" s="469"/>
      <c r="BT79" s="460" t="s">
        <v>2952</v>
      </c>
      <c r="BU79" s="460" t="s">
        <v>2953</v>
      </c>
      <c r="BV79" s="469"/>
      <c r="BW79" s="468"/>
      <c r="BX79" s="468"/>
      <c r="BY79" s="468"/>
      <c r="BZ79" s="470"/>
      <c r="CA79" s="470"/>
      <c r="CB79" s="470"/>
      <c r="CC79" s="470"/>
      <c r="CD79" s="470"/>
      <c r="CE79" s="470"/>
      <c r="CF79" s="462" t="s">
        <v>2954</v>
      </c>
      <c r="CG79" s="470"/>
      <c r="CH79" s="470"/>
      <c r="CI79" s="470"/>
      <c r="CJ79" s="470"/>
      <c r="CK79" s="462" t="s">
        <v>2955</v>
      </c>
      <c r="CL79" s="462" t="s">
        <v>2956</v>
      </c>
      <c r="CM79" s="462" t="s">
        <v>2957</v>
      </c>
      <c r="CN79" s="463" t="s">
        <v>2958</v>
      </c>
      <c r="CO79" s="462" t="s">
        <v>2959</v>
      </c>
      <c r="CP79" s="470"/>
      <c r="CQ79" s="470"/>
      <c r="CR79" s="470"/>
      <c r="CS79" s="462" t="s">
        <v>2960</v>
      </c>
      <c r="CT79" s="462" t="s">
        <v>2961</v>
      </c>
      <c r="CU79" s="470"/>
      <c r="CV79" s="470"/>
      <c r="CW79" s="470"/>
      <c r="CX79" s="470"/>
      <c r="CY79" s="470"/>
      <c r="CZ79" s="470"/>
      <c r="DA79" s="470"/>
      <c r="DB79" s="470"/>
      <c r="DC79" s="462" t="s">
        <v>2962</v>
      </c>
      <c r="DD79" s="462" t="s">
        <v>2963</v>
      </c>
      <c r="DE79" s="470"/>
    </row>
    <row r="80" spans="1:109" ht="6.75" customHeight="1">
      <c r="A80" s="21"/>
      <c r="B80" s="1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0"/>
      <c r="AE80" s="49"/>
      <c r="AH80" s="468"/>
      <c r="AI80" s="468"/>
      <c r="AJ80" s="468"/>
      <c r="AK80" s="468"/>
      <c r="AL80" s="456" t="str">
        <f t="shared" si="3"/>
        <v/>
      </c>
      <c r="AM80" s="456" t="str">
        <f t="shared" si="4"/>
        <v/>
      </c>
      <c r="AN80" s="457" t="str">
        <f t="shared" si="5"/>
        <v/>
      </c>
      <c r="AO80" s="468"/>
      <c r="AP80" s="438">
        <v>78</v>
      </c>
      <c r="AQ80" s="469"/>
      <c r="AR80" s="469"/>
      <c r="AS80" s="469"/>
      <c r="AT80" s="469"/>
      <c r="AU80" s="469"/>
      <c r="AV80" s="469"/>
      <c r="AW80" s="460" t="s">
        <v>2964</v>
      </c>
      <c r="AX80" s="469"/>
      <c r="AY80" s="469"/>
      <c r="AZ80" s="469"/>
      <c r="BA80" s="469"/>
      <c r="BB80" s="460" t="s">
        <v>2965</v>
      </c>
      <c r="BC80" s="460" t="s">
        <v>2966</v>
      </c>
      <c r="BD80" s="460" t="s">
        <v>2967</v>
      </c>
      <c r="BE80" s="461" t="s">
        <v>2968</v>
      </c>
      <c r="BF80" s="460" t="s">
        <v>2969</v>
      </c>
      <c r="BG80" s="469"/>
      <c r="BH80" s="469"/>
      <c r="BI80" s="469"/>
      <c r="BJ80" s="460" t="s">
        <v>2970</v>
      </c>
      <c r="BK80" s="460" t="s">
        <v>2971</v>
      </c>
      <c r="BL80" s="469"/>
      <c r="BM80" s="469"/>
      <c r="BN80" s="469"/>
      <c r="BO80" s="469"/>
      <c r="BP80" s="469"/>
      <c r="BQ80" s="469"/>
      <c r="BR80" s="469"/>
      <c r="BS80" s="469"/>
      <c r="BT80" s="460" t="s">
        <v>2972</v>
      </c>
      <c r="BU80" s="460" t="s">
        <v>2973</v>
      </c>
      <c r="BV80" s="469"/>
      <c r="BW80" s="468"/>
      <c r="BX80" s="468"/>
      <c r="BY80" s="468"/>
      <c r="BZ80" s="470"/>
      <c r="CA80" s="470"/>
      <c r="CB80" s="470"/>
      <c r="CC80" s="470"/>
      <c r="CD80" s="470"/>
      <c r="CE80" s="470"/>
      <c r="CF80" s="462" t="s">
        <v>2974</v>
      </c>
      <c r="CG80" s="470"/>
      <c r="CH80" s="470"/>
      <c r="CI80" s="470"/>
      <c r="CJ80" s="470"/>
      <c r="CK80" s="462" t="s">
        <v>2975</v>
      </c>
      <c r="CL80" s="462" t="s">
        <v>2976</v>
      </c>
      <c r="CM80" s="462" t="s">
        <v>2977</v>
      </c>
      <c r="CN80" s="463" t="s">
        <v>2978</v>
      </c>
      <c r="CO80" s="462" t="s">
        <v>2979</v>
      </c>
      <c r="CP80" s="470"/>
      <c r="CQ80" s="470"/>
      <c r="CR80" s="470"/>
      <c r="CS80" s="462" t="s">
        <v>2980</v>
      </c>
      <c r="CT80" s="462" t="s">
        <v>2981</v>
      </c>
      <c r="CU80" s="470"/>
      <c r="CV80" s="470"/>
      <c r="CW80" s="470"/>
      <c r="CX80" s="470"/>
      <c r="CY80" s="470"/>
      <c r="CZ80" s="470"/>
      <c r="DA80" s="470"/>
      <c r="DB80" s="470"/>
      <c r="DC80" s="462" t="s">
        <v>2982</v>
      </c>
      <c r="DD80" s="462" t="s">
        <v>2983</v>
      </c>
      <c r="DE80" s="470"/>
    </row>
    <row r="81" spans="1:109" ht="36" customHeight="1">
      <c r="A81" s="21"/>
      <c r="B81" s="18"/>
      <c r="C81" s="506" t="s">
        <v>2984</v>
      </c>
      <c r="D81" s="506"/>
      <c r="E81" s="506"/>
      <c r="F81" s="506"/>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20"/>
      <c r="AE81" s="49"/>
      <c r="AH81" s="468"/>
      <c r="AI81" s="468"/>
      <c r="AJ81" s="468"/>
      <c r="AK81" s="468"/>
      <c r="AL81" s="456" t="str">
        <f t="shared" si="3"/>
        <v/>
      </c>
      <c r="AM81" s="456" t="str">
        <f t="shared" si="4"/>
        <v/>
      </c>
      <c r="AN81" s="457" t="str">
        <f t="shared" si="5"/>
        <v/>
      </c>
      <c r="AO81" s="468"/>
      <c r="AP81" s="438">
        <v>79</v>
      </c>
      <c r="AQ81" s="469"/>
      <c r="AR81" s="469"/>
      <c r="AS81" s="469"/>
      <c r="AT81" s="469"/>
      <c r="AU81" s="469"/>
      <c r="AV81" s="469"/>
      <c r="AW81" s="460" t="s">
        <v>2985</v>
      </c>
      <c r="AX81" s="469"/>
      <c r="AY81" s="469"/>
      <c r="AZ81" s="469"/>
      <c r="BA81" s="469"/>
      <c r="BB81" s="460" t="s">
        <v>2986</v>
      </c>
      <c r="BC81" s="460" t="s">
        <v>2987</v>
      </c>
      <c r="BD81" s="460" t="s">
        <v>2988</v>
      </c>
      <c r="BE81" s="461" t="s">
        <v>2989</v>
      </c>
      <c r="BF81" s="460" t="s">
        <v>2990</v>
      </c>
      <c r="BG81" s="469"/>
      <c r="BH81" s="469"/>
      <c r="BI81" s="469"/>
      <c r="BJ81" s="460" t="s">
        <v>2991</v>
      </c>
      <c r="BK81" s="460" t="s">
        <v>2992</v>
      </c>
      <c r="BL81" s="469"/>
      <c r="BM81" s="469"/>
      <c r="BN81" s="469"/>
      <c r="BO81" s="469"/>
      <c r="BP81" s="469"/>
      <c r="BQ81" s="469"/>
      <c r="BR81" s="469"/>
      <c r="BS81" s="469"/>
      <c r="BT81" s="460" t="s">
        <v>2993</v>
      </c>
      <c r="BU81" s="460" t="s">
        <v>2994</v>
      </c>
      <c r="BV81" s="469"/>
      <c r="BW81" s="468"/>
      <c r="BX81" s="468"/>
      <c r="BY81" s="468"/>
      <c r="BZ81" s="470"/>
      <c r="CA81" s="470"/>
      <c r="CB81" s="470"/>
      <c r="CC81" s="470"/>
      <c r="CD81" s="470"/>
      <c r="CE81" s="470"/>
      <c r="CF81" s="462" t="s">
        <v>2995</v>
      </c>
      <c r="CG81" s="470"/>
      <c r="CH81" s="470"/>
      <c r="CI81" s="470"/>
      <c r="CJ81" s="470"/>
      <c r="CK81" s="462" t="s">
        <v>2996</v>
      </c>
      <c r="CL81" s="462" t="s">
        <v>2997</v>
      </c>
      <c r="CM81" s="462" t="s">
        <v>2998</v>
      </c>
      <c r="CN81" s="463" t="s">
        <v>2999</v>
      </c>
      <c r="CO81" s="462" t="s">
        <v>3000</v>
      </c>
      <c r="CP81" s="470"/>
      <c r="CQ81" s="470"/>
      <c r="CR81" s="470"/>
      <c r="CS81" s="462" t="s">
        <v>3001</v>
      </c>
      <c r="CT81" s="462" t="s">
        <v>3002</v>
      </c>
      <c r="CU81" s="470"/>
      <c r="CV81" s="470"/>
      <c r="CW81" s="470"/>
      <c r="CX81" s="470"/>
      <c r="CY81" s="470"/>
      <c r="CZ81" s="470"/>
      <c r="DA81" s="470"/>
      <c r="DB81" s="470"/>
      <c r="DC81" s="462" t="s">
        <v>3003</v>
      </c>
      <c r="DD81" s="462" t="s">
        <v>3004</v>
      </c>
      <c r="DE81" s="470"/>
    </row>
    <row r="82" spans="1:109" ht="15" customHeight="1" thickBot="1">
      <c r="A82" s="21"/>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1"/>
      <c r="AE82" s="49"/>
      <c r="AH82" s="468"/>
      <c r="AI82" s="468"/>
      <c r="AJ82" s="468"/>
      <c r="AK82" s="468"/>
      <c r="AL82" s="456" t="str">
        <f t="shared" si="3"/>
        <v/>
      </c>
      <c r="AM82" s="456" t="str">
        <f t="shared" si="4"/>
        <v/>
      </c>
      <c r="AN82" s="457" t="str">
        <f t="shared" si="5"/>
        <v/>
      </c>
      <c r="AO82" s="468"/>
      <c r="AP82" s="438">
        <v>80</v>
      </c>
      <c r="AQ82" s="469"/>
      <c r="AR82" s="469"/>
      <c r="AS82" s="469"/>
      <c r="AT82" s="469"/>
      <c r="AU82" s="469"/>
      <c r="AV82" s="469"/>
      <c r="AW82" s="460" t="s">
        <v>3005</v>
      </c>
      <c r="AX82" s="469"/>
      <c r="AY82" s="469"/>
      <c r="AZ82" s="469"/>
      <c r="BA82" s="469"/>
      <c r="BB82" s="460" t="s">
        <v>3006</v>
      </c>
      <c r="BC82" s="460" t="s">
        <v>3007</v>
      </c>
      <c r="BD82" s="460" t="s">
        <v>3008</v>
      </c>
      <c r="BE82" s="461" t="s">
        <v>3009</v>
      </c>
      <c r="BF82" s="460" t="s">
        <v>3010</v>
      </c>
      <c r="BG82" s="469"/>
      <c r="BH82" s="469"/>
      <c r="BI82" s="469"/>
      <c r="BJ82" s="460" t="s">
        <v>3011</v>
      </c>
      <c r="BK82" s="460" t="s">
        <v>3012</v>
      </c>
      <c r="BL82" s="469"/>
      <c r="BM82" s="469"/>
      <c r="BN82" s="469"/>
      <c r="BO82" s="469"/>
      <c r="BP82" s="469"/>
      <c r="BQ82" s="469"/>
      <c r="BR82" s="469"/>
      <c r="BS82" s="469"/>
      <c r="BT82" s="460" t="s">
        <v>3013</v>
      </c>
      <c r="BU82" s="460" t="s">
        <v>3014</v>
      </c>
      <c r="BV82" s="469"/>
      <c r="BW82" s="468"/>
      <c r="BX82" s="468"/>
      <c r="BY82" s="468"/>
      <c r="BZ82" s="470"/>
      <c r="CA82" s="470"/>
      <c r="CB82" s="470"/>
      <c r="CC82" s="470"/>
      <c r="CD82" s="470"/>
      <c r="CE82" s="470"/>
      <c r="CF82" s="462" t="s">
        <v>1804</v>
      </c>
      <c r="CG82" s="470"/>
      <c r="CH82" s="470"/>
      <c r="CI82" s="470"/>
      <c r="CJ82" s="470"/>
      <c r="CK82" s="462" t="s">
        <v>3015</v>
      </c>
      <c r="CL82" s="462" t="s">
        <v>3016</v>
      </c>
      <c r="CM82" s="462" t="s">
        <v>732</v>
      </c>
      <c r="CN82" s="463" t="s">
        <v>3017</v>
      </c>
      <c r="CO82" s="462" t="s">
        <v>3018</v>
      </c>
      <c r="CP82" s="470"/>
      <c r="CQ82" s="470"/>
      <c r="CR82" s="470"/>
      <c r="CS82" s="462" t="s">
        <v>3019</v>
      </c>
      <c r="CT82" s="462" t="s">
        <v>3020</v>
      </c>
      <c r="CU82" s="470"/>
      <c r="CV82" s="470"/>
      <c r="CW82" s="470"/>
      <c r="CX82" s="470"/>
      <c r="CY82" s="470"/>
      <c r="CZ82" s="470"/>
      <c r="DA82" s="470"/>
      <c r="DB82" s="470"/>
      <c r="DC82" s="462" t="s">
        <v>3021</v>
      </c>
      <c r="DD82" s="462" t="s">
        <v>3022</v>
      </c>
      <c r="DE82" s="470"/>
    </row>
    <row r="83" spans="1:109" ht="15" customHeight="1" thickBot="1">
      <c r="AH83" s="468"/>
      <c r="AI83" s="468"/>
      <c r="AJ83" s="468"/>
      <c r="AK83" s="468"/>
      <c r="AL83" s="456" t="str">
        <f t="shared" si="3"/>
        <v/>
      </c>
      <c r="AM83" s="456" t="str">
        <f t="shared" si="4"/>
        <v/>
      </c>
      <c r="AN83" s="457" t="str">
        <f t="shared" si="5"/>
        <v/>
      </c>
      <c r="AO83" s="468"/>
      <c r="AP83" s="438">
        <v>81</v>
      </c>
      <c r="AQ83" s="469"/>
      <c r="AR83" s="469"/>
      <c r="AS83" s="469"/>
      <c r="AT83" s="469"/>
      <c r="AU83" s="469"/>
      <c r="AV83" s="469"/>
      <c r="AW83" s="460" t="s">
        <v>3023</v>
      </c>
      <c r="AX83" s="469"/>
      <c r="AY83" s="469"/>
      <c r="AZ83" s="469"/>
      <c r="BA83" s="469"/>
      <c r="BB83" s="460" t="s">
        <v>3024</v>
      </c>
      <c r="BC83" s="460" t="s">
        <v>3025</v>
      </c>
      <c r="BD83" s="460" t="s">
        <v>3026</v>
      </c>
      <c r="BE83" s="461" t="s">
        <v>3027</v>
      </c>
      <c r="BF83" s="460" t="s">
        <v>3028</v>
      </c>
      <c r="BG83" s="469"/>
      <c r="BH83" s="469"/>
      <c r="BI83" s="469"/>
      <c r="BJ83" s="460" t="s">
        <v>3029</v>
      </c>
      <c r="BK83" s="460" t="s">
        <v>3030</v>
      </c>
      <c r="BL83" s="469"/>
      <c r="BM83" s="469"/>
      <c r="BN83" s="469"/>
      <c r="BO83" s="469"/>
      <c r="BP83" s="469"/>
      <c r="BQ83" s="469"/>
      <c r="BR83" s="469"/>
      <c r="BS83" s="469"/>
      <c r="BT83" s="460" t="s">
        <v>3031</v>
      </c>
      <c r="BU83" s="460" t="s">
        <v>3032</v>
      </c>
      <c r="BV83" s="469"/>
      <c r="BW83" s="468"/>
      <c r="BX83" s="468"/>
      <c r="BY83" s="468"/>
      <c r="BZ83" s="470"/>
      <c r="CA83" s="470"/>
      <c r="CB83" s="470"/>
      <c r="CC83" s="470"/>
      <c r="CD83" s="470"/>
      <c r="CE83" s="470"/>
      <c r="CF83" s="462" t="s">
        <v>3033</v>
      </c>
      <c r="CG83" s="470"/>
      <c r="CH83" s="470"/>
      <c r="CI83" s="470"/>
      <c r="CJ83" s="470"/>
      <c r="CK83" s="462" t="s">
        <v>3034</v>
      </c>
      <c r="CL83" s="462" t="s">
        <v>3035</v>
      </c>
      <c r="CM83" s="462" t="s">
        <v>3036</v>
      </c>
      <c r="CN83" s="463" t="s">
        <v>3037</v>
      </c>
      <c r="CO83" s="462" t="s">
        <v>3038</v>
      </c>
      <c r="CP83" s="470"/>
      <c r="CQ83" s="470"/>
      <c r="CR83" s="470"/>
      <c r="CS83" s="462" t="s">
        <v>3039</v>
      </c>
      <c r="CT83" s="462" t="s">
        <v>3040</v>
      </c>
      <c r="CU83" s="470"/>
      <c r="CV83" s="470"/>
      <c r="CW83" s="470"/>
      <c r="CX83" s="470"/>
      <c r="CY83" s="470"/>
      <c r="CZ83" s="470"/>
      <c r="DA83" s="470"/>
      <c r="DB83" s="470"/>
      <c r="DC83" s="462" t="s">
        <v>3041</v>
      </c>
      <c r="DD83" s="462" t="s">
        <v>3042</v>
      </c>
      <c r="DE83" s="470"/>
    </row>
    <row r="84" spans="1:109" ht="15" customHeight="1">
      <c r="A84" s="48"/>
      <c r="B84" s="165"/>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32"/>
      <c r="AE84" s="49"/>
      <c r="AH84" s="468"/>
      <c r="AI84" s="468"/>
      <c r="AJ84" s="468"/>
      <c r="AK84" s="468"/>
      <c r="AL84" s="456" t="str">
        <f t="shared" si="3"/>
        <v/>
      </c>
      <c r="AM84" s="456" t="str">
        <f t="shared" si="4"/>
        <v/>
      </c>
      <c r="AN84" s="457" t="str">
        <f t="shared" si="5"/>
        <v/>
      </c>
      <c r="AO84" s="468"/>
      <c r="AP84" s="438">
        <v>82</v>
      </c>
      <c r="AQ84" s="469"/>
      <c r="AR84" s="469"/>
      <c r="AS84" s="469"/>
      <c r="AT84" s="469"/>
      <c r="AU84" s="469"/>
      <c r="AV84" s="469"/>
      <c r="AW84" s="460" t="s">
        <v>3043</v>
      </c>
      <c r="AX84" s="469"/>
      <c r="AY84" s="469"/>
      <c r="AZ84" s="469"/>
      <c r="BA84" s="469"/>
      <c r="BB84" s="460" t="s">
        <v>3044</v>
      </c>
      <c r="BC84" s="460" t="s">
        <v>3045</v>
      </c>
      <c r="BD84" s="460" t="s">
        <v>3046</v>
      </c>
      <c r="BE84" s="461" t="s">
        <v>3047</v>
      </c>
      <c r="BF84" s="460" t="s">
        <v>3048</v>
      </c>
      <c r="BG84" s="469"/>
      <c r="BH84" s="469"/>
      <c r="BI84" s="469"/>
      <c r="BJ84" s="460" t="s">
        <v>3049</v>
      </c>
      <c r="BK84" s="460" t="s">
        <v>3050</v>
      </c>
      <c r="BL84" s="469"/>
      <c r="BM84" s="469"/>
      <c r="BN84" s="469"/>
      <c r="BO84" s="469"/>
      <c r="BP84" s="469"/>
      <c r="BQ84" s="469"/>
      <c r="BR84" s="469"/>
      <c r="BS84" s="469"/>
      <c r="BT84" s="460" t="s">
        <v>3051</v>
      </c>
      <c r="BU84" s="460" t="s">
        <v>3052</v>
      </c>
      <c r="BV84" s="469"/>
      <c r="BW84" s="468"/>
      <c r="BX84" s="468"/>
      <c r="BY84" s="468"/>
      <c r="BZ84" s="470"/>
      <c r="CA84" s="470"/>
      <c r="CB84" s="470"/>
      <c r="CC84" s="470"/>
      <c r="CD84" s="470"/>
      <c r="CE84" s="470"/>
      <c r="CF84" s="462" t="s">
        <v>3053</v>
      </c>
      <c r="CG84" s="470"/>
      <c r="CH84" s="470"/>
      <c r="CI84" s="470"/>
      <c r="CJ84" s="470"/>
      <c r="CK84" s="462" t="s">
        <v>3054</v>
      </c>
      <c r="CL84" s="462" t="s">
        <v>3055</v>
      </c>
      <c r="CM84" s="462" t="s">
        <v>3056</v>
      </c>
      <c r="CN84" s="463" t="s">
        <v>3057</v>
      </c>
      <c r="CO84" s="462" t="s">
        <v>3058</v>
      </c>
      <c r="CP84" s="470"/>
      <c r="CQ84" s="470"/>
      <c r="CR84" s="470"/>
      <c r="CS84" s="462" t="s">
        <v>3059</v>
      </c>
      <c r="CT84" s="462" t="s">
        <v>3060</v>
      </c>
      <c r="CU84" s="470"/>
      <c r="CV84" s="470"/>
      <c r="CW84" s="470"/>
      <c r="CX84" s="470"/>
      <c r="CY84" s="470"/>
      <c r="CZ84" s="470"/>
      <c r="DA84" s="470"/>
      <c r="DB84" s="470"/>
      <c r="DC84" s="462" t="s">
        <v>3061</v>
      </c>
      <c r="DD84" s="462" t="s">
        <v>3062</v>
      </c>
      <c r="DE84" s="470"/>
    </row>
    <row r="85" spans="1:109" ht="36" customHeight="1">
      <c r="A85" s="48"/>
      <c r="B85" s="145"/>
      <c r="C85" s="506" t="s">
        <v>3063</v>
      </c>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34"/>
      <c r="AE85" s="49"/>
      <c r="AH85" s="438"/>
      <c r="AI85" s="438"/>
      <c r="AJ85" s="438"/>
      <c r="AK85" s="438"/>
      <c r="AL85" s="456" t="str">
        <f t="shared" si="3"/>
        <v/>
      </c>
      <c r="AM85" s="456" t="str">
        <f t="shared" si="4"/>
        <v/>
      </c>
      <c r="AN85" s="457" t="str">
        <f t="shared" si="5"/>
        <v/>
      </c>
      <c r="AO85" s="438"/>
      <c r="AP85" s="438">
        <v>83</v>
      </c>
      <c r="AQ85" s="460"/>
      <c r="AR85" s="460"/>
      <c r="AS85" s="460"/>
      <c r="AT85" s="460"/>
      <c r="AU85" s="460"/>
      <c r="AV85" s="460"/>
      <c r="AW85" s="460" t="s">
        <v>3064</v>
      </c>
      <c r="AX85" s="460"/>
      <c r="AY85" s="460"/>
      <c r="AZ85" s="460"/>
      <c r="BA85" s="460"/>
      <c r="BB85" s="467" t="s">
        <v>3065</v>
      </c>
      <c r="BC85" s="460" t="s">
        <v>3066</v>
      </c>
      <c r="BD85" s="460" t="s">
        <v>3067</v>
      </c>
      <c r="BE85" s="461" t="s">
        <v>3068</v>
      </c>
      <c r="BF85" s="460" t="s">
        <v>3069</v>
      </c>
      <c r="BG85" s="460"/>
      <c r="BH85" s="460"/>
      <c r="BI85" s="460"/>
      <c r="BJ85" s="460" t="s">
        <v>3070</v>
      </c>
      <c r="BK85" s="460" t="s">
        <v>3071</v>
      </c>
      <c r="BL85" s="460"/>
      <c r="BM85" s="460"/>
      <c r="BN85" s="460"/>
      <c r="BO85" s="460"/>
      <c r="BP85" s="460"/>
      <c r="BQ85" s="460"/>
      <c r="BR85" s="460"/>
      <c r="BS85" s="460"/>
      <c r="BT85" s="460" t="s">
        <v>3072</v>
      </c>
      <c r="BU85" s="460" t="s">
        <v>3073</v>
      </c>
      <c r="BV85" s="460"/>
      <c r="BW85" s="438"/>
      <c r="BX85" s="438"/>
      <c r="BY85" s="438"/>
      <c r="BZ85" s="462"/>
      <c r="CA85" s="462"/>
      <c r="CB85" s="462"/>
      <c r="CC85" s="462"/>
      <c r="CD85" s="462"/>
      <c r="CE85" s="462"/>
      <c r="CF85" s="462" t="s">
        <v>3074</v>
      </c>
      <c r="CG85" s="462"/>
      <c r="CH85" s="462"/>
      <c r="CI85" s="462"/>
      <c r="CJ85" s="462"/>
      <c r="CK85" s="464" t="s">
        <v>3075</v>
      </c>
      <c r="CL85" s="462" t="s">
        <v>3076</v>
      </c>
      <c r="CM85" s="462" t="s">
        <v>3077</v>
      </c>
      <c r="CN85" s="463" t="s">
        <v>3078</v>
      </c>
      <c r="CO85" s="462" t="s">
        <v>3079</v>
      </c>
      <c r="CP85" s="462"/>
      <c r="CQ85" s="462"/>
      <c r="CR85" s="462"/>
      <c r="CS85" s="462" t="s">
        <v>3080</v>
      </c>
      <c r="CT85" s="462" t="s">
        <v>3081</v>
      </c>
      <c r="CU85" s="462"/>
      <c r="CV85" s="462"/>
      <c r="CW85" s="462"/>
      <c r="CX85" s="462"/>
      <c r="CY85" s="462"/>
      <c r="CZ85" s="462"/>
      <c r="DA85" s="462"/>
      <c r="DB85" s="462"/>
      <c r="DC85" s="462" t="s">
        <v>3082</v>
      </c>
      <c r="DD85" s="462" t="s">
        <v>3083</v>
      </c>
      <c r="DE85" s="462"/>
    </row>
    <row r="86" spans="1:109" ht="6.75" customHeight="1">
      <c r="A86" s="48"/>
      <c r="B86" s="14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34"/>
      <c r="AE86" s="49"/>
      <c r="AH86" s="468"/>
      <c r="AI86" s="468"/>
      <c r="AJ86" s="468"/>
      <c r="AK86" s="468"/>
      <c r="AL86" s="456" t="str">
        <f t="shared" si="3"/>
        <v/>
      </c>
      <c r="AM86" s="456" t="str">
        <f t="shared" si="4"/>
        <v/>
      </c>
      <c r="AN86" s="457" t="str">
        <f t="shared" si="5"/>
        <v/>
      </c>
      <c r="AO86" s="468"/>
      <c r="AP86" s="438">
        <v>84</v>
      </c>
      <c r="AQ86" s="469"/>
      <c r="AR86" s="469"/>
      <c r="AS86" s="469"/>
      <c r="AT86" s="469"/>
      <c r="AU86" s="469"/>
      <c r="AV86" s="469"/>
      <c r="AW86" s="460" t="s">
        <v>3084</v>
      </c>
      <c r="AX86" s="469"/>
      <c r="AY86" s="469"/>
      <c r="AZ86" s="469"/>
      <c r="BA86" s="469"/>
      <c r="BB86" s="467" t="s">
        <v>3085</v>
      </c>
      <c r="BC86" s="460" t="s">
        <v>3086</v>
      </c>
      <c r="BD86" s="460" t="s">
        <v>3087</v>
      </c>
      <c r="BE86" s="461" t="s">
        <v>3088</v>
      </c>
      <c r="BF86" s="460" t="s">
        <v>3089</v>
      </c>
      <c r="BG86" s="469"/>
      <c r="BH86" s="469"/>
      <c r="BI86" s="469"/>
      <c r="BJ86" s="460" t="s">
        <v>3090</v>
      </c>
      <c r="BK86" s="460" t="s">
        <v>3091</v>
      </c>
      <c r="BL86" s="469"/>
      <c r="BM86" s="469"/>
      <c r="BN86" s="469"/>
      <c r="BO86" s="469"/>
      <c r="BP86" s="469"/>
      <c r="BQ86" s="469"/>
      <c r="BR86" s="469"/>
      <c r="BS86" s="469"/>
      <c r="BT86" s="460" t="s">
        <v>3092</v>
      </c>
      <c r="BU86" s="460" t="s">
        <v>3093</v>
      </c>
      <c r="BV86" s="469"/>
      <c r="BW86" s="468"/>
      <c r="BX86" s="468"/>
      <c r="BY86" s="468"/>
      <c r="BZ86" s="470"/>
      <c r="CA86" s="470"/>
      <c r="CB86" s="470"/>
      <c r="CC86" s="470"/>
      <c r="CD86" s="470"/>
      <c r="CE86" s="470"/>
      <c r="CF86" s="462" t="s">
        <v>3094</v>
      </c>
      <c r="CG86" s="470"/>
      <c r="CH86" s="470"/>
      <c r="CI86" s="470"/>
      <c r="CJ86" s="470"/>
      <c r="CK86" s="474" t="s">
        <v>3095</v>
      </c>
      <c r="CL86" s="462" t="s">
        <v>3096</v>
      </c>
      <c r="CM86" s="462" t="s">
        <v>3097</v>
      </c>
      <c r="CN86" s="463" t="s">
        <v>3098</v>
      </c>
      <c r="CO86" s="462" t="s">
        <v>3099</v>
      </c>
      <c r="CP86" s="470"/>
      <c r="CQ86" s="470"/>
      <c r="CR86" s="470"/>
      <c r="CS86" s="462" t="s">
        <v>3100</v>
      </c>
      <c r="CT86" s="462" t="s">
        <v>3101</v>
      </c>
      <c r="CU86" s="470"/>
      <c r="CV86" s="470"/>
      <c r="CW86" s="470"/>
      <c r="CX86" s="470"/>
      <c r="CY86" s="470"/>
      <c r="CZ86" s="470"/>
      <c r="DA86" s="470"/>
      <c r="DB86" s="470"/>
      <c r="DC86" s="462" t="s">
        <v>3102</v>
      </c>
      <c r="DD86" s="462" t="s">
        <v>3103</v>
      </c>
      <c r="DE86" s="470"/>
    </row>
    <row r="87" spans="1:109" ht="84" customHeight="1">
      <c r="A87" s="48"/>
      <c r="B87" s="145"/>
      <c r="C87" s="506" t="s">
        <v>3104</v>
      </c>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34"/>
      <c r="AE87" s="49"/>
      <c r="AH87" s="468"/>
      <c r="AI87" s="468"/>
      <c r="AJ87" s="468"/>
      <c r="AK87" s="468"/>
      <c r="AL87" s="456" t="str">
        <f t="shared" si="3"/>
        <v/>
      </c>
      <c r="AM87" s="456" t="str">
        <f t="shared" si="4"/>
        <v/>
      </c>
      <c r="AN87" s="457" t="str">
        <f t="shared" si="5"/>
        <v/>
      </c>
      <c r="AO87" s="468"/>
      <c r="AP87" s="438">
        <v>85</v>
      </c>
      <c r="AQ87" s="469"/>
      <c r="AR87" s="469"/>
      <c r="AS87" s="469"/>
      <c r="AT87" s="469"/>
      <c r="AU87" s="469"/>
      <c r="AV87" s="469"/>
      <c r="AW87" s="460" t="s">
        <v>3105</v>
      </c>
      <c r="AX87" s="469"/>
      <c r="AY87" s="469"/>
      <c r="AZ87" s="469"/>
      <c r="BA87" s="469"/>
      <c r="BB87" s="467" t="s">
        <v>3106</v>
      </c>
      <c r="BC87" s="460" t="s">
        <v>3107</v>
      </c>
      <c r="BD87" s="460" t="s">
        <v>3108</v>
      </c>
      <c r="BE87" s="461" t="s">
        <v>3109</v>
      </c>
      <c r="BF87" s="460" t="s">
        <v>3110</v>
      </c>
      <c r="BG87" s="469"/>
      <c r="BH87" s="469"/>
      <c r="BI87" s="469"/>
      <c r="BJ87" s="460" t="s">
        <v>3111</v>
      </c>
      <c r="BK87" s="460" t="s">
        <v>3112</v>
      </c>
      <c r="BL87" s="469"/>
      <c r="BM87" s="469"/>
      <c r="BN87" s="469"/>
      <c r="BO87" s="469"/>
      <c r="BP87" s="469"/>
      <c r="BQ87" s="469"/>
      <c r="BR87" s="469"/>
      <c r="BS87" s="469"/>
      <c r="BT87" s="460" t="s">
        <v>3113</v>
      </c>
      <c r="BU87" s="460" t="s">
        <v>3114</v>
      </c>
      <c r="BV87" s="469"/>
      <c r="BW87" s="468"/>
      <c r="BX87" s="468"/>
      <c r="BY87" s="468"/>
      <c r="BZ87" s="470"/>
      <c r="CA87" s="470"/>
      <c r="CB87" s="470"/>
      <c r="CC87" s="470"/>
      <c r="CD87" s="470"/>
      <c r="CE87" s="470"/>
      <c r="CF87" s="462" t="s">
        <v>3115</v>
      </c>
      <c r="CG87" s="470"/>
      <c r="CH87" s="470"/>
      <c r="CI87" s="470"/>
      <c r="CJ87" s="470"/>
      <c r="CK87" s="474" t="s">
        <v>3116</v>
      </c>
      <c r="CL87" s="462" t="s">
        <v>3117</v>
      </c>
      <c r="CM87" s="462" t="s">
        <v>3118</v>
      </c>
      <c r="CN87" s="463" t="s">
        <v>3119</v>
      </c>
      <c r="CO87" s="462" t="s">
        <v>3120</v>
      </c>
      <c r="CP87" s="470"/>
      <c r="CQ87" s="470"/>
      <c r="CR87" s="470"/>
      <c r="CS87" s="462" t="s">
        <v>3121</v>
      </c>
      <c r="CT87" s="462" t="s">
        <v>3122</v>
      </c>
      <c r="CU87" s="470"/>
      <c r="CV87" s="470"/>
      <c r="CW87" s="470"/>
      <c r="CX87" s="470"/>
      <c r="CY87" s="470"/>
      <c r="CZ87" s="470"/>
      <c r="DA87" s="470"/>
      <c r="DB87" s="470"/>
      <c r="DC87" s="462" t="s">
        <v>3123</v>
      </c>
      <c r="DD87" s="462" t="s">
        <v>3124</v>
      </c>
      <c r="DE87" s="470"/>
    </row>
    <row r="88" spans="1:109" ht="6.75" customHeight="1">
      <c r="A88" s="48"/>
      <c r="B88" s="14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34"/>
      <c r="AE88" s="49"/>
      <c r="AH88" s="468"/>
      <c r="AI88" s="468"/>
      <c r="AJ88" s="468"/>
      <c r="AK88" s="468"/>
      <c r="AL88" s="456" t="str">
        <f t="shared" si="3"/>
        <v/>
      </c>
      <c r="AM88" s="456" t="str">
        <f t="shared" si="4"/>
        <v/>
      </c>
      <c r="AN88" s="457" t="str">
        <f t="shared" si="5"/>
        <v/>
      </c>
      <c r="AO88" s="468"/>
      <c r="AP88" s="438">
        <v>86</v>
      </c>
      <c r="AQ88" s="469"/>
      <c r="AR88" s="469"/>
      <c r="AS88" s="469"/>
      <c r="AT88" s="469"/>
      <c r="AU88" s="469"/>
      <c r="AV88" s="469"/>
      <c r="AW88" s="460" t="s">
        <v>3125</v>
      </c>
      <c r="AX88" s="469"/>
      <c r="AY88" s="469"/>
      <c r="AZ88" s="469"/>
      <c r="BA88" s="469"/>
      <c r="BB88" s="467" t="s">
        <v>3126</v>
      </c>
      <c r="BC88" s="469">
        <v>13099</v>
      </c>
      <c r="BD88" s="460" t="s">
        <v>3127</v>
      </c>
      <c r="BE88" s="461" t="s">
        <v>3128</v>
      </c>
      <c r="BF88" s="460" t="s">
        <v>3129</v>
      </c>
      <c r="BG88" s="469"/>
      <c r="BH88" s="469"/>
      <c r="BI88" s="469"/>
      <c r="BJ88" s="460" t="s">
        <v>3130</v>
      </c>
      <c r="BK88" s="460" t="s">
        <v>3131</v>
      </c>
      <c r="BL88" s="469"/>
      <c r="BM88" s="469"/>
      <c r="BN88" s="469"/>
      <c r="BO88" s="469"/>
      <c r="BP88" s="469"/>
      <c r="BQ88" s="469"/>
      <c r="BR88" s="469"/>
      <c r="BS88" s="469"/>
      <c r="BT88" s="460" t="s">
        <v>3132</v>
      </c>
      <c r="BU88" s="460" t="s">
        <v>3133</v>
      </c>
      <c r="BV88" s="469"/>
      <c r="BW88" s="468"/>
      <c r="BX88" s="468"/>
      <c r="BY88" s="468"/>
      <c r="BZ88" s="470"/>
      <c r="CA88" s="470"/>
      <c r="CB88" s="470"/>
      <c r="CC88" s="470"/>
      <c r="CD88" s="470"/>
      <c r="CE88" s="470"/>
      <c r="CF88" s="462" t="s">
        <v>3134</v>
      </c>
      <c r="CG88" s="470"/>
      <c r="CH88" s="470"/>
      <c r="CI88" s="470"/>
      <c r="CJ88" s="470"/>
      <c r="CK88" s="474" t="s">
        <v>1846</v>
      </c>
      <c r="CL88" s="462" t="s">
        <v>403</v>
      </c>
      <c r="CM88" s="462" t="s">
        <v>3135</v>
      </c>
      <c r="CN88" s="463" t="s">
        <v>3136</v>
      </c>
      <c r="CO88" s="462" t="s">
        <v>3137</v>
      </c>
      <c r="CP88" s="470"/>
      <c r="CQ88" s="470"/>
      <c r="CR88" s="470"/>
      <c r="CS88" s="462" t="s">
        <v>3138</v>
      </c>
      <c r="CT88" s="462" t="s">
        <v>3139</v>
      </c>
      <c r="CU88" s="470"/>
      <c r="CV88" s="470"/>
      <c r="CW88" s="470"/>
      <c r="CX88" s="470"/>
      <c r="CY88" s="470"/>
      <c r="CZ88" s="470"/>
      <c r="DA88" s="470"/>
      <c r="DB88" s="470"/>
      <c r="DC88" s="462" t="s">
        <v>3140</v>
      </c>
      <c r="DD88" s="462" t="s">
        <v>3141</v>
      </c>
      <c r="DE88" s="470"/>
    </row>
    <row r="89" spans="1:109" ht="96" customHeight="1">
      <c r="A89" s="21"/>
      <c r="B89" s="145"/>
      <c r="C89" s="506" t="s">
        <v>3142</v>
      </c>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20"/>
      <c r="AE89" s="49"/>
      <c r="AH89" s="468"/>
      <c r="AI89" s="468"/>
      <c r="AJ89" s="468"/>
      <c r="AK89" s="468"/>
      <c r="AL89" s="456" t="str">
        <f t="shared" si="3"/>
        <v/>
      </c>
      <c r="AM89" s="456" t="str">
        <f t="shared" si="4"/>
        <v/>
      </c>
      <c r="AN89" s="457" t="str">
        <f t="shared" si="5"/>
        <v/>
      </c>
      <c r="AO89" s="468"/>
      <c r="AP89" s="438">
        <v>87</v>
      </c>
      <c r="AQ89" s="469"/>
      <c r="AR89" s="469"/>
      <c r="AS89" s="469"/>
      <c r="AT89" s="469"/>
      <c r="AU89" s="469"/>
      <c r="AV89" s="469"/>
      <c r="AW89" s="460" t="s">
        <v>3143</v>
      </c>
      <c r="AX89" s="469"/>
      <c r="AY89" s="469"/>
      <c r="AZ89" s="469"/>
      <c r="BA89" s="469"/>
      <c r="BB89" s="460">
        <v>12099</v>
      </c>
      <c r="BC89" s="469"/>
      <c r="BD89" s="460" t="s">
        <v>3144</v>
      </c>
      <c r="BE89" s="461" t="s">
        <v>3145</v>
      </c>
      <c r="BF89" s="460" t="s">
        <v>3146</v>
      </c>
      <c r="BG89" s="469"/>
      <c r="BH89" s="469"/>
      <c r="BI89" s="469"/>
      <c r="BJ89" s="460" t="s">
        <v>3147</v>
      </c>
      <c r="BK89" s="460" t="s">
        <v>3148</v>
      </c>
      <c r="BL89" s="469"/>
      <c r="BM89" s="469"/>
      <c r="BN89" s="469"/>
      <c r="BO89" s="469"/>
      <c r="BP89" s="469"/>
      <c r="BQ89" s="469"/>
      <c r="BR89" s="469"/>
      <c r="BS89" s="469"/>
      <c r="BT89" s="460" t="s">
        <v>3149</v>
      </c>
      <c r="BU89" s="460" t="s">
        <v>3150</v>
      </c>
      <c r="BV89" s="469"/>
      <c r="BW89" s="468"/>
      <c r="BX89" s="468"/>
      <c r="BY89" s="468"/>
      <c r="BZ89" s="470"/>
      <c r="CA89" s="470"/>
      <c r="CB89" s="470"/>
      <c r="CC89" s="470"/>
      <c r="CD89" s="470"/>
      <c r="CE89" s="470"/>
      <c r="CF89" s="462" t="s">
        <v>3151</v>
      </c>
      <c r="CG89" s="470"/>
      <c r="CH89" s="470"/>
      <c r="CI89" s="470"/>
      <c r="CJ89" s="470"/>
      <c r="CK89" s="462" t="s">
        <v>403</v>
      </c>
      <c r="CL89" s="470"/>
      <c r="CM89" s="462" t="s">
        <v>3152</v>
      </c>
      <c r="CN89" s="463" t="s">
        <v>3153</v>
      </c>
      <c r="CO89" s="462" t="s">
        <v>3154</v>
      </c>
      <c r="CP89" s="470"/>
      <c r="CQ89" s="470"/>
      <c r="CR89" s="470"/>
      <c r="CS89" s="462" t="s">
        <v>3155</v>
      </c>
      <c r="CT89" s="462" t="s">
        <v>3156</v>
      </c>
      <c r="CU89" s="470"/>
      <c r="CV89" s="470"/>
      <c r="CW89" s="470"/>
      <c r="CX89" s="470"/>
      <c r="CY89" s="470"/>
      <c r="CZ89" s="470"/>
      <c r="DA89" s="470"/>
      <c r="DB89" s="470"/>
      <c r="DC89" s="462" t="s">
        <v>3157</v>
      </c>
      <c r="DD89" s="462" t="s">
        <v>3158</v>
      </c>
      <c r="DE89" s="470"/>
    </row>
    <row r="90" spans="1:109" ht="6.75" customHeight="1">
      <c r="A90" s="21"/>
      <c r="B90" s="14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0"/>
      <c r="AE90" s="49"/>
      <c r="AH90" s="468"/>
      <c r="AI90" s="468"/>
      <c r="AJ90" s="468"/>
      <c r="AK90" s="468"/>
      <c r="AL90" s="456" t="str">
        <f t="shared" si="3"/>
        <v/>
      </c>
      <c r="AM90" s="456" t="str">
        <f t="shared" si="4"/>
        <v/>
      </c>
      <c r="AN90" s="457" t="str">
        <f t="shared" si="5"/>
        <v/>
      </c>
      <c r="AO90" s="468"/>
      <c r="AP90" s="438">
        <v>88</v>
      </c>
      <c r="AQ90" s="469"/>
      <c r="AR90" s="469"/>
      <c r="AS90" s="469"/>
      <c r="AT90" s="469"/>
      <c r="AU90" s="469"/>
      <c r="AV90" s="469"/>
      <c r="AW90" s="460" t="s">
        <v>3159</v>
      </c>
      <c r="AX90" s="469"/>
      <c r="AY90" s="469"/>
      <c r="AZ90" s="469"/>
      <c r="BA90" s="469"/>
      <c r="BB90" s="469"/>
      <c r="BC90" s="469"/>
      <c r="BD90" s="460" t="s">
        <v>3160</v>
      </c>
      <c r="BE90" s="461" t="s">
        <v>3161</v>
      </c>
      <c r="BF90" s="460" t="s">
        <v>3162</v>
      </c>
      <c r="BG90" s="469"/>
      <c r="BH90" s="469"/>
      <c r="BI90" s="469"/>
      <c r="BJ90" s="460" t="s">
        <v>3163</v>
      </c>
      <c r="BK90" s="460" t="s">
        <v>3164</v>
      </c>
      <c r="BL90" s="469"/>
      <c r="BM90" s="469"/>
      <c r="BN90" s="469"/>
      <c r="BO90" s="469"/>
      <c r="BP90" s="469"/>
      <c r="BQ90" s="469"/>
      <c r="BR90" s="469"/>
      <c r="BS90" s="469"/>
      <c r="BT90" s="460" t="s">
        <v>3165</v>
      </c>
      <c r="BU90" s="460" t="s">
        <v>3166</v>
      </c>
      <c r="BV90" s="469"/>
      <c r="BW90" s="468"/>
      <c r="BX90" s="468"/>
      <c r="BY90" s="468"/>
      <c r="BZ90" s="470"/>
      <c r="CA90" s="470"/>
      <c r="CB90" s="470"/>
      <c r="CC90" s="470"/>
      <c r="CD90" s="470"/>
      <c r="CE90" s="470"/>
      <c r="CF90" s="462" t="s">
        <v>3167</v>
      </c>
      <c r="CG90" s="470"/>
      <c r="CH90" s="470"/>
      <c r="CI90" s="470"/>
      <c r="CJ90" s="470"/>
      <c r="CK90" s="470"/>
      <c r="CL90" s="470"/>
      <c r="CM90" s="462" t="s">
        <v>3168</v>
      </c>
      <c r="CN90" s="463" t="s">
        <v>3169</v>
      </c>
      <c r="CO90" s="462" t="s">
        <v>3170</v>
      </c>
      <c r="CP90" s="470"/>
      <c r="CQ90" s="470"/>
      <c r="CR90" s="470"/>
      <c r="CS90" s="462" t="s">
        <v>3171</v>
      </c>
      <c r="CT90" s="462" t="s">
        <v>3172</v>
      </c>
      <c r="CU90" s="470"/>
      <c r="CV90" s="470"/>
      <c r="CW90" s="470"/>
      <c r="CX90" s="470"/>
      <c r="CY90" s="470"/>
      <c r="CZ90" s="470"/>
      <c r="DA90" s="470"/>
      <c r="DB90" s="470"/>
      <c r="DC90" s="462" t="s">
        <v>3173</v>
      </c>
      <c r="DD90" s="462" t="s">
        <v>3174</v>
      </c>
      <c r="DE90" s="470"/>
    </row>
    <row r="91" spans="1:109" ht="36" customHeight="1">
      <c r="A91" s="21"/>
      <c r="B91" s="145"/>
      <c r="C91" s="506" t="s">
        <v>6486</v>
      </c>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20"/>
      <c r="AE91" s="49"/>
      <c r="AH91" s="468"/>
      <c r="AI91" s="468"/>
      <c r="AJ91" s="468"/>
      <c r="AK91" s="468"/>
      <c r="AL91" s="456" t="str">
        <f t="shared" si="3"/>
        <v/>
      </c>
      <c r="AM91" s="456" t="str">
        <f t="shared" si="4"/>
        <v/>
      </c>
      <c r="AN91" s="457" t="str">
        <f t="shared" si="5"/>
        <v/>
      </c>
      <c r="AO91" s="468"/>
      <c r="AP91" s="438">
        <v>89</v>
      </c>
      <c r="AQ91" s="469"/>
      <c r="AR91" s="469"/>
      <c r="AS91" s="469"/>
      <c r="AT91" s="469"/>
      <c r="AU91" s="469"/>
      <c r="AV91" s="469"/>
      <c r="AW91" s="460" t="s">
        <v>3175</v>
      </c>
      <c r="AX91" s="469"/>
      <c r="AY91" s="469"/>
      <c r="AZ91" s="469"/>
      <c r="BA91" s="469"/>
      <c r="BB91" s="469"/>
      <c r="BC91" s="469"/>
      <c r="BD91" s="460" t="s">
        <v>3176</v>
      </c>
      <c r="BE91" s="461" t="s">
        <v>3177</v>
      </c>
      <c r="BF91" s="460" t="s">
        <v>3178</v>
      </c>
      <c r="BG91" s="469"/>
      <c r="BH91" s="469"/>
      <c r="BI91" s="469"/>
      <c r="BJ91" s="460" t="s">
        <v>3179</v>
      </c>
      <c r="BK91" s="460" t="s">
        <v>3180</v>
      </c>
      <c r="BL91" s="469"/>
      <c r="BM91" s="469"/>
      <c r="BN91" s="469"/>
      <c r="BO91" s="469"/>
      <c r="BP91" s="469"/>
      <c r="BQ91" s="469"/>
      <c r="BR91" s="469"/>
      <c r="BS91" s="469"/>
      <c r="BT91" s="460" t="s">
        <v>3181</v>
      </c>
      <c r="BU91" s="460" t="s">
        <v>3182</v>
      </c>
      <c r="BV91" s="469"/>
      <c r="BW91" s="468"/>
      <c r="BX91" s="468"/>
      <c r="BY91" s="468"/>
      <c r="BZ91" s="470"/>
      <c r="CA91" s="470"/>
      <c r="CB91" s="470"/>
      <c r="CC91" s="470"/>
      <c r="CD91" s="470"/>
      <c r="CE91" s="470"/>
      <c r="CF91" s="462" t="s">
        <v>3183</v>
      </c>
      <c r="CG91" s="470"/>
      <c r="CH91" s="470"/>
      <c r="CI91" s="470"/>
      <c r="CJ91" s="470"/>
      <c r="CK91" s="470"/>
      <c r="CL91" s="470"/>
      <c r="CM91" s="462" t="s">
        <v>3184</v>
      </c>
      <c r="CN91" s="463" t="s">
        <v>1475</v>
      </c>
      <c r="CO91" s="462" t="s">
        <v>3185</v>
      </c>
      <c r="CP91" s="470"/>
      <c r="CQ91" s="470"/>
      <c r="CR91" s="470"/>
      <c r="CS91" s="462" t="s">
        <v>3186</v>
      </c>
      <c r="CT91" s="462" t="s">
        <v>3187</v>
      </c>
      <c r="CU91" s="470"/>
      <c r="CV91" s="470"/>
      <c r="CW91" s="470"/>
      <c r="CX91" s="470"/>
      <c r="CY91" s="470"/>
      <c r="CZ91" s="470"/>
      <c r="DA91" s="470"/>
      <c r="DB91" s="470"/>
      <c r="DC91" s="462" t="s">
        <v>3188</v>
      </c>
      <c r="DD91" s="462" t="s">
        <v>3189</v>
      </c>
      <c r="DE91" s="470"/>
    </row>
    <row r="92" spans="1:109" ht="6.75" customHeight="1">
      <c r="A92" s="21"/>
      <c r="B92" s="18"/>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20"/>
      <c r="AE92" s="49"/>
      <c r="AH92" s="468"/>
      <c r="AI92" s="468"/>
      <c r="AJ92" s="468"/>
      <c r="AK92" s="468"/>
      <c r="AL92" s="456" t="str">
        <f t="shared" si="3"/>
        <v/>
      </c>
      <c r="AM92" s="456" t="str">
        <f t="shared" si="4"/>
        <v/>
      </c>
      <c r="AN92" s="457" t="str">
        <f t="shared" si="5"/>
        <v/>
      </c>
      <c r="AO92" s="468"/>
      <c r="AP92" s="438">
        <v>90</v>
      </c>
      <c r="AQ92" s="469"/>
      <c r="AR92" s="469"/>
      <c r="AS92" s="469"/>
      <c r="AT92" s="469"/>
      <c r="AU92" s="469"/>
      <c r="AV92" s="469"/>
      <c r="AW92" s="460" t="s">
        <v>3190</v>
      </c>
      <c r="AX92" s="469"/>
      <c r="AY92" s="469"/>
      <c r="AZ92" s="469"/>
      <c r="BA92" s="469"/>
      <c r="BB92" s="469"/>
      <c r="BC92" s="469"/>
      <c r="BD92" s="460" t="s">
        <v>3191</v>
      </c>
      <c r="BE92" s="461" t="s">
        <v>3192</v>
      </c>
      <c r="BF92" s="460" t="s">
        <v>3193</v>
      </c>
      <c r="BG92" s="469"/>
      <c r="BH92" s="469"/>
      <c r="BI92" s="469"/>
      <c r="BJ92" s="460" t="s">
        <v>3194</v>
      </c>
      <c r="BK92" s="460" t="s">
        <v>3195</v>
      </c>
      <c r="BL92" s="469"/>
      <c r="BM92" s="469"/>
      <c r="BN92" s="469"/>
      <c r="BO92" s="469"/>
      <c r="BP92" s="469"/>
      <c r="BQ92" s="469"/>
      <c r="BR92" s="469"/>
      <c r="BS92" s="469"/>
      <c r="BT92" s="460" t="s">
        <v>3196</v>
      </c>
      <c r="BU92" s="460" t="s">
        <v>3197</v>
      </c>
      <c r="BV92" s="469"/>
      <c r="BW92" s="468"/>
      <c r="BX92" s="468"/>
      <c r="BY92" s="468"/>
      <c r="BZ92" s="470"/>
      <c r="CA92" s="470"/>
      <c r="CB92" s="470"/>
      <c r="CC92" s="470"/>
      <c r="CD92" s="470"/>
      <c r="CE92" s="470"/>
      <c r="CF92" s="462" t="s">
        <v>3198</v>
      </c>
      <c r="CG92" s="470"/>
      <c r="CH92" s="470"/>
      <c r="CI92" s="470"/>
      <c r="CJ92" s="470"/>
      <c r="CK92" s="470"/>
      <c r="CL92" s="470"/>
      <c r="CM92" s="462" t="s">
        <v>3199</v>
      </c>
      <c r="CN92" s="463" t="s">
        <v>3200</v>
      </c>
      <c r="CO92" s="462" t="s">
        <v>3201</v>
      </c>
      <c r="CP92" s="470"/>
      <c r="CQ92" s="470"/>
      <c r="CR92" s="470"/>
      <c r="CS92" s="462" t="s">
        <v>3202</v>
      </c>
      <c r="CT92" s="462" t="s">
        <v>3203</v>
      </c>
      <c r="CU92" s="470"/>
      <c r="CV92" s="470"/>
      <c r="CW92" s="470"/>
      <c r="CX92" s="470"/>
      <c r="CY92" s="470"/>
      <c r="CZ92" s="470"/>
      <c r="DA92" s="470"/>
      <c r="DB92" s="470"/>
      <c r="DC92" s="462" t="s">
        <v>3204</v>
      </c>
      <c r="DD92" s="462" t="s">
        <v>3205</v>
      </c>
      <c r="DE92" s="470"/>
    </row>
    <row r="93" spans="1:109" ht="15" customHeight="1">
      <c r="A93" s="21"/>
      <c r="B93" s="18"/>
      <c r="C93" s="506" t="s">
        <v>3206</v>
      </c>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20"/>
      <c r="AE93" s="49"/>
      <c r="AH93" s="468"/>
      <c r="AI93" s="468"/>
      <c r="AJ93" s="468"/>
      <c r="AK93" s="468"/>
      <c r="AL93" s="456" t="str">
        <f t="shared" si="3"/>
        <v/>
      </c>
      <c r="AM93" s="456" t="str">
        <f t="shared" si="4"/>
        <v/>
      </c>
      <c r="AN93" s="457" t="str">
        <f t="shared" si="5"/>
        <v/>
      </c>
      <c r="AO93" s="468"/>
      <c r="AP93" s="438">
        <v>91</v>
      </c>
      <c r="AQ93" s="469"/>
      <c r="AR93" s="469"/>
      <c r="AS93" s="469"/>
      <c r="AT93" s="469"/>
      <c r="AU93" s="469"/>
      <c r="AV93" s="469"/>
      <c r="AW93" s="460" t="s">
        <v>3207</v>
      </c>
      <c r="AX93" s="469"/>
      <c r="AY93" s="469"/>
      <c r="AZ93" s="469"/>
      <c r="BA93" s="469"/>
      <c r="BB93" s="469"/>
      <c r="BC93" s="469"/>
      <c r="BD93" s="460" t="s">
        <v>3208</v>
      </c>
      <c r="BE93" s="461" t="s">
        <v>3209</v>
      </c>
      <c r="BF93" s="460" t="s">
        <v>3210</v>
      </c>
      <c r="BG93" s="469"/>
      <c r="BH93" s="469"/>
      <c r="BI93" s="469"/>
      <c r="BJ93" s="460" t="s">
        <v>3211</v>
      </c>
      <c r="BK93" s="460" t="s">
        <v>3212</v>
      </c>
      <c r="BL93" s="469"/>
      <c r="BM93" s="469"/>
      <c r="BN93" s="469"/>
      <c r="BO93" s="469"/>
      <c r="BP93" s="469"/>
      <c r="BQ93" s="469"/>
      <c r="BR93" s="469"/>
      <c r="BS93" s="469"/>
      <c r="BT93" s="460" t="s">
        <v>3213</v>
      </c>
      <c r="BU93" s="460" t="s">
        <v>3214</v>
      </c>
      <c r="BV93" s="469"/>
      <c r="BW93" s="468"/>
      <c r="BX93" s="468"/>
      <c r="BY93" s="468"/>
      <c r="BZ93" s="470"/>
      <c r="CA93" s="470"/>
      <c r="CB93" s="470"/>
      <c r="CC93" s="470"/>
      <c r="CD93" s="470"/>
      <c r="CE93" s="470"/>
      <c r="CF93" s="462" t="s">
        <v>3215</v>
      </c>
      <c r="CG93" s="470"/>
      <c r="CH93" s="470"/>
      <c r="CI93" s="470"/>
      <c r="CJ93" s="470"/>
      <c r="CK93" s="470"/>
      <c r="CL93" s="470"/>
      <c r="CM93" s="462" t="s">
        <v>3216</v>
      </c>
      <c r="CN93" s="463" t="s">
        <v>3217</v>
      </c>
      <c r="CO93" s="462" t="s">
        <v>3218</v>
      </c>
      <c r="CP93" s="470"/>
      <c r="CQ93" s="470"/>
      <c r="CR93" s="470"/>
      <c r="CS93" s="462" t="s">
        <v>3219</v>
      </c>
      <c r="CT93" s="462" t="s">
        <v>3220</v>
      </c>
      <c r="CU93" s="470"/>
      <c r="CV93" s="470"/>
      <c r="CW93" s="470"/>
      <c r="CX93" s="470"/>
      <c r="CY93" s="470"/>
      <c r="CZ93" s="470"/>
      <c r="DA93" s="470"/>
      <c r="DB93" s="470"/>
      <c r="DC93" s="462" t="s">
        <v>3221</v>
      </c>
      <c r="DD93" s="462" t="s">
        <v>3222</v>
      </c>
      <c r="DE93" s="470"/>
    </row>
    <row r="94" spans="1:109" ht="6.75" customHeight="1">
      <c r="A94" s="21"/>
      <c r="B94" s="18"/>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0"/>
      <c r="AE94" s="49"/>
      <c r="AH94" s="468"/>
      <c r="AI94" s="468"/>
      <c r="AJ94" s="468"/>
      <c r="AK94" s="468"/>
      <c r="AL94" s="456" t="str">
        <f t="shared" si="3"/>
        <v/>
      </c>
      <c r="AM94" s="456" t="str">
        <f t="shared" si="4"/>
        <v/>
      </c>
      <c r="AN94" s="457" t="str">
        <f t="shared" si="5"/>
        <v/>
      </c>
      <c r="AO94" s="468"/>
      <c r="AP94" s="438">
        <v>92</v>
      </c>
      <c r="AQ94" s="469"/>
      <c r="AR94" s="469"/>
      <c r="AS94" s="469"/>
      <c r="AT94" s="469"/>
      <c r="AU94" s="469"/>
      <c r="AV94" s="469"/>
      <c r="AW94" s="460" t="s">
        <v>3223</v>
      </c>
      <c r="AX94" s="469"/>
      <c r="AY94" s="469"/>
      <c r="AZ94" s="469"/>
      <c r="BA94" s="469"/>
      <c r="BB94" s="469"/>
      <c r="BC94" s="469"/>
      <c r="BD94" s="460" t="s">
        <v>3224</v>
      </c>
      <c r="BE94" s="461" t="s">
        <v>3225</v>
      </c>
      <c r="BF94" s="460" t="s">
        <v>3226</v>
      </c>
      <c r="BG94" s="469"/>
      <c r="BH94" s="469"/>
      <c r="BI94" s="469"/>
      <c r="BJ94" s="460" t="s">
        <v>3227</v>
      </c>
      <c r="BK94" s="460" t="s">
        <v>3228</v>
      </c>
      <c r="BL94" s="469"/>
      <c r="BM94" s="469"/>
      <c r="BN94" s="469"/>
      <c r="BO94" s="469"/>
      <c r="BP94" s="469"/>
      <c r="BQ94" s="469"/>
      <c r="BR94" s="469"/>
      <c r="BS94" s="469"/>
      <c r="BT94" s="460" t="s">
        <v>3229</v>
      </c>
      <c r="BU94" s="460" t="s">
        <v>3230</v>
      </c>
      <c r="BV94" s="469"/>
      <c r="BW94" s="468"/>
      <c r="BX94" s="468"/>
      <c r="BY94" s="468"/>
      <c r="BZ94" s="470"/>
      <c r="CA94" s="470"/>
      <c r="CB94" s="470"/>
      <c r="CC94" s="470"/>
      <c r="CD94" s="470"/>
      <c r="CE94" s="470"/>
      <c r="CF94" s="462" t="s">
        <v>3231</v>
      </c>
      <c r="CG94" s="470"/>
      <c r="CH94" s="470"/>
      <c r="CI94" s="470"/>
      <c r="CJ94" s="470"/>
      <c r="CK94" s="470"/>
      <c r="CL94" s="470"/>
      <c r="CM94" s="462" t="s">
        <v>3232</v>
      </c>
      <c r="CN94" s="463" t="s">
        <v>3233</v>
      </c>
      <c r="CO94" s="462" t="s">
        <v>3234</v>
      </c>
      <c r="CP94" s="470"/>
      <c r="CQ94" s="470"/>
      <c r="CR94" s="470"/>
      <c r="CS94" s="462" t="s">
        <v>3235</v>
      </c>
      <c r="CT94" s="462" t="s">
        <v>3236</v>
      </c>
      <c r="CU94" s="470"/>
      <c r="CV94" s="470"/>
      <c r="CW94" s="470"/>
      <c r="CX94" s="470"/>
      <c r="CY94" s="470"/>
      <c r="CZ94" s="470"/>
      <c r="DA94" s="470"/>
      <c r="DB94" s="470"/>
      <c r="DC94" s="462" t="s">
        <v>3237</v>
      </c>
      <c r="DD94" s="462" t="s">
        <v>3238</v>
      </c>
      <c r="DE94" s="470"/>
    </row>
    <row r="95" spans="1:109" ht="15" customHeight="1">
      <c r="A95" s="21"/>
      <c r="B95" s="18"/>
      <c r="C95" s="22"/>
      <c r="D95" s="22"/>
      <c r="E95" s="22"/>
      <c r="F95" s="511" t="s">
        <v>3239</v>
      </c>
      <c r="G95" s="512"/>
      <c r="H95" s="512"/>
      <c r="I95" s="512"/>
      <c r="J95" s="513"/>
      <c r="K95" s="514" t="s">
        <v>3240</v>
      </c>
      <c r="L95" s="514"/>
      <c r="M95" s="514"/>
      <c r="N95" s="514"/>
      <c r="O95" s="514"/>
      <c r="P95" s="514"/>
      <c r="Q95" s="514"/>
      <c r="R95" s="514"/>
      <c r="S95" s="514"/>
      <c r="T95" s="514"/>
      <c r="U95" s="514"/>
      <c r="V95" s="514"/>
      <c r="W95" s="514"/>
      <c r="X95" s="514"/>
      <c r="Y95" s="514"/>
      <c r="Z95" s="514"/>
      <c r="AA95" s="22"/>
      <c r="AB95" s="22"/>
      <c r="AC95" s="22"/>
      <c r="AD95" s="20"/>
      <c r="AE95" s="49"/>
      <c r="AH95" s="468"/>
      <c r="AI95" s="468"/>
      <c r="AJ95" s="468"/>
      <c r="AK95" s="468"/>
      <c r="AL95" s="456" t="str">
        <f t="shared" si="3"/>
        <v/>
      </c>
      <c r="AM95" s="456" t="str">
        <f t="shared" si="4"/>
        <v/>
      </c>
      <c r="AN95" s="457" t="str">
        <f t="shared" si="5"/>
        <v/>
      </c>
      <c r="AO95" s="468"/>
      <c r="AP95" s="438">
        <v>93</v>
      </c>
      <c r="AQ95" s="469"/>
      <c r="AR95" s="469"/>
      <c r="AS95" s="469"/>
      <c r="AT95" s="469"/>
      <c r="AU95" s="469"/>
      <c r="AV95" s="469"/>
      <c r="AW95" s="460" t="s">
        <v>3241</v>
      </c>
      <c r="AX95" s="469"/>
      <c r="AY95" s="469"/>
      <c r="AZ95" s="469"/>
      <c r="BA95" s="469"/>
      <c r="BB95" s="469"/>
      <c r="BC95" s="469"/>
      <c r="BD95" s="460" t="s">
        <v>3242</v>
      </c>
      <c r="BE95" s="461" t="s">
        <v>3243</v>
      </c>
      <c r="BF95" s="460" t="s">
        <v>3244</v>
      </c>
      <c r="BG95" s="469"/>
      <c r="BH95" s="469"/>
      <c r="BI95" s="469"/>
      <c r="BJ95" s="460" t="s">
        <v>3245</v>
      </c>
      <c r="BK95" s="460" t="s">
        <v>3246</v>
      </c>
      <c r="BL95" s="469"/>
      <c r="BM95" s="469"/>
      <c r="BN95" s="469"/>
      <c r="BO95" s="469"/>
      <c r="BP95" s="469"/>
      <c r="BQ95" s="469"/>
      <c r="BR95" s="469"/>
      <c r="BS95" s="469"/>
      <c r="BT95" s="460" t="s">
        <v>3247</v>
      </c>
      <c r="BU95" s="460" t="s">
        <v>3248</v>
      </c>
      <c r="BV95" s="469"/>
      <c r="BW95" s="468"/>
      <c r="BX95" s="468"/>
      <c r="BY95" s="468"/>
      <c r="BZ95" s="470"/>
      <c r="CA95" s="470"/>
      <c r="CB95" s="470"/>
      <c r="CC95" s="470"/>
      <c r="CD95" s="470"/>
      <c r="CE95" s="470"/>
      <c r="CF95" s="462" t="s">
        <v>3249</v>
      </c>
      <c r="CG95" s="470"/>
      <c r="CH95" s="470"/>
      <c r="CI95" s="470"/>
      <c r="CJ95" s="470"/>
      <c r="CK95" s="470"/>
      <c r="CL95" s="470"/>
      <c r="CM95" s="462" t="s">
        <v>3250</v>
      </c>
      <c r="CN95" s="463" t="s">
        <v>3251</v>
      </c>
      <c r="CO95" s="462" t="s">
        <v>3252</v>
      </c>
      <c r="CP95" s="470"/>
      <c r="CQ95" s="470"/>
      <c r="CR95" s="470"/>
      <c r="CS95" s="462" t="s">
        <v>3253</v>
      </c>
      <c r="CT95" s="462" t="s">
        <v>3254</v>
      </c>
      <c r="CU95" s="470"/>
      <c r="CV95" s="470"/>
      <c r="CW95" s="470"/>
      <c r="CX95" s="470"/>
      <c r="CY95" s="470"/>
      <c r="CZ95" s="470"/>
      <c r="DA95" s="470"/>
      <c r="DB95" s="470"/>
      <c r="DC95" s="462" t="s">
        <v>3255</v>
      </c>
      <c r="DD95" s="462" t="s">
        <v>3256</v>
      </c>
      <c r="DE95" s="470"/>
    </row>
    <row r="96" spans="1:109" ht="24" customHeight="1">
      <c r="A96" s="21"/>
      <c r="B96" s="18"/>
      <c r="C96" s="22"/>
      <c r="D96" s="22"/>
      <c r="E96" s="22"/>
      <c r="F96" s="575" t="s">
        <v>6487</v>
      </c>
      <c r="G96" s="520"/>
      <c r="H96" s="520"/>
      <c r="I96" s="520"/>
      <c r="J96" s="576"/>
      <c r="K96" s="518" t="s">
        <v>3257</v>
      </c>
      <c r="L96" s="518"/>
      <c r="M96" s="518"/>
      <c r="N96" s="518"/>
      <c r="O96" s="518"/>
      <c r="P96" s="518"/>
      <c r="Q96" s="518"/>
      <c r="R96" s="518"/>
      <c r="S96" s="518"/>
      <c r="T96" s="518"/>
      <c r="U96" s="518"/>
      <c r="V96" s="518"/>
      <c r="W96" s="518"/>
      <c r="X96" s="518"/>
      <c r="Y96" s="518"/>
      <c r="Z96" s="518"/>
      <c r="AA96" s="22"/>
      <c r="AB96" s="22"/>
      <c r="AC96" s="22"/>
      <c r="AD96" s="20"/>
      <c r="AE96" s="49"/>
      <c r="AH96" s="468"/>
      <c r="AI96" s="468"/>
      <c r="AJ96" s="468"/>
      <c r="AK96" s="468"/>
      <c r="AL96" s="456" t="str">
        <f t="shared" si="3"/>
        <v/>
      </c>
      <c r="AM96" s="456" t="str">
        <f t="shared" si="4"/>
        <v/>
      </c>
      <c r="AN96" s="457" t="str">
        <f t="shared" si="5"/>
        <v/>
      </c>
      <c r="AO96" s="468"/>
      <c r="AP96" s="438">
        <v>94</v>
      </c>
      <c r="AQ96" s="469"/>
      <c r="AR96" s="469"/>
      <c r="AS96" s="469"/>
      <c r="AT96" s="469"/>
      <c r="AU96" s="469"/>
      <c r="AV96" s="469"/>
      <c r="AW96" s="460" t="s">
        <v>3258</v>
      </c>
      <c r="AX96" s="469"/>
      <c r="AY96" s="469"/>
      <c r="AZ96" s="469"/>
      <c r="BA96" s="469"/>
      <c r="BB96" s="469"/>
      <c r="BC96" s="469"/>
      <c r="BD96" s="460" t="s">
        <v>3259</v>
      </c>
      <c r="BE96" s="461" t="s">
        <v>3260</v>
      </c>
      <c r="BF96" s="460" t="s">
        <v>3261</v>
      </c>
      <c r="BG96" s="469"/>
      <c r="BH96" s="469"/>
      <c r="BI96" s="469"/>
      <c r="BJ96" s="460" t="s">
        <v>3262</v>
      </c>
      <c r="BK96" s="460" t="s">
        <v>3263</v>
      </c>
      <c r="BL96" s="469"/>
      <c r="BM96" s="469"/>
      <c r="BN96" s="469"/>
      <c r="BO96" s="469"/>
      <c r="BP96" s="469"/>
      <c r="BQ96" s="469"/>
      <c r="BR96" s="469"/>
      <c r="BS96" s="469"/>
      <c r="BT96" s="460" t="s">
        <v>3264</v>
      </c>
      <c r="BU96" s="460" t="s">
        <v>3265</v>
      </c>
      <c r="BV96" s="469"/>
      <c r="BW96" s="468"/>
      <c r="BX96" s="468"/>
      <c r="BY96" s="468"/>
      <c r="BZ96" s="470"/>
      <c r="CA96" s="470"/>
      <c r="CB96" s="470"/>
      <c r="CC96" s="470"/>
      <c r="CD96" s="470"/>
      <c r="CE96" s="470"/>
      <c r="CF96" s="462" t="s">
        <v>3266</v>
      </c>
      <c r="CG96" s="470"/>
      <c r="CH96" s="470"/>
      <c r="CI96" s="470"/>
      <c r="CJ96" s="470"/>
      <c r="CK96" s="470"/>
      <c r="CL96" s="470"/>
      <c r="CM96" s="462" t="s">
        <v>3267</v>
      </c>
      <c r="CN96" s="463" t="s">
        <v>3268</v>
      </c>
      <c r="CO96" s="462" t="s">
        <v>3269</v>
      </c>
      <c r="CP96" s="470"/>
      <c r="CQ96" s="470"/>
      <c r="CR96" s="470"/>
      <c r="CS96" s="462" t="s">
        <v>3270</v>
      </c>
      <c r="CT96" s="462" t="s">
        <v>3271</v>
      </c>
      <c r="CU96" s="470"/>
      <c r="CV96" s="470"/>
      <c r="CW96" s="470"/>
      <c r="CX96" s="470"/>
      <c r="CY96" s="470"/>
      <c r="CZ96" s="470"/>
      <c r="DA96" s="470"/>
      <c r="DB96" s="470"/>
      <c r="DC96" s="462" t="s">
        <v>2166</v>
      </c>
      <c r="DD96" s="462" t="s">
        <v>3272</v>
      </c>
      <c r="DE96" s="470"/>
    </row>
    <row r="97" spans="1:109" ht="36" customHeight="1">
      <c r="A97" s="21"/>
      <c r="B97" s="18"/>
      <c r="C97" s="22"/>
      <c r="D97" s="22"/>
      <c r="E97" s="22"/>
      <c r="F97" s="575" t="s">
        <v>6488</v>
      </c>
      <c r="G97" s="520"/>
      <c r="H97" s="520"/>
      <c r="I97" s="520"/>
      <c r="J97" s="576"/>
      <c r="K97" s="518" t="s">
        <v>3273</v>
      </c>
      <c r="L97" s="518"/>
      <c r="M97" s="518"/>
      <c r="N97" s="518"/>
      <c r="O97" s="518"/>
      <c r="P97" s="518"/>
      <c r="Q97" s="518"/>
      <c r="R97" s="518"/>
      <c r="S97" s="518"/>
      <c r="T97" s="518"/>
      <c r="U97" s="518"/>
      <c r="V97" s="518"/>
      <c r="W97" s="518"/>
      <c r="X97" s="518"/>
      <c r="Y97" s="518"/>
      <c r="Z97" s="518"/>
      <c r="AA97" s="22"/>
      <c r="AB97" s="22"/>
      <c r="AC97" s="22"/>
      <c r="AD97" s="20"/>
      <c r="AE97" s="49"/>
      <c r="AH97" s="468"/>
      <c r="AI97" s="468"/>
      <c r="AJ97" s="468"/>
      <c r="AK97" s="468"/>
      <c r="AL97" s="456" t="str">
        <f t="shared" si="3"/>
        <v/>
      </c>
      <c r="AM97" s="456" t="str">
        <f t="shared" si="4"/>
        <v/>
      </c>
      <c r="AN97" s="457" t="str">
        <f t="shared" si="5"/>
        <v/>
      </c>
      <c r="AO97" s="468"/>
      <c r="AP97" s="438">
        <v>95</v>
      </c>
      <c r="AQ97" s="469"/>
      <c r="AR97" s="469"/>
      <c r="AS97" s="469"/>
      <c r="AT97" s="469"/>
      <c r="AU97" s="469"/>
      <c r="AV97" s="469"/>
      <c r="AW97" s="460" t="s">
        <v>3274</v>
      </c>
      <c r="AX97" s="469"/>
      <c r="AY97" s="469"/>
      <c r="AZ97" s="469"/>
      <c r="BA97" s="469"/>
      <c r="BB97" s="469"/>
      <c r="BC97" s="469"/>
      <c r="BD97" s="460" t="s">
        <v>3275</v>
      </c>
      <c r="BE97" s="461" t="s">
        <v>3276</v>
      </c>
      <c r="BF97" s="460" t="s">
        <v>3277</v>
      </c>
      <c r="BG97" s="469"/>
      <c r="BH97" s="469"/>
      <c r="BI97" s="469"/>
      <c r="BJ97" s="460" t="s">
        <v>3278</v>
      </c>
      <c r="BK97" s="460" t="s">
        <v>3279</v>
      </c>
      <c r="BL97" s="469"/>
      <c r="BM97" s="469"/>
      <c r="BN97" s="469"/>
      <c r="BO97" s="469"/>
      <c r="BP97" s="469"/>
      <c r="BQ97" s="469"/>
      <c r="BR97" s="469"/>
      <c r="BS97" s="469"/>
      <c r="BT97" s="460" t="s">
        <v>3280</v>
      </c>
      <c r="BU97" s="460" t="s">
        <v>3281</v>
      </c>
      <c r="BV97" s="469"/>
      <c r="BW97" s="468"/>
      <c r="BX97" s="468"/>
      <c r="BY97" s="468"/>
      <c r="BZ97" s="470"/>
      <c r="CA97" s="470"/>
      <c r="CB97" s="470"/>
      <c r="CC97" s="470"/>
      <c r="CD97" s="470"/>
      <c r="CE97" s="470"/>
      <c r="CF97" s="462" t="s">
        <v>3282</v>
      </c>
      <c r="CG97" s="470"/>
      <c r="CH97" s="470"/>
      <c r="CI97" s="470"/>
      <c r="CJ97" s="470"/>
      <c r="CK97" s="470"/>
      <c r="CL97" s="470"/>
      <c r="CM97" s="462" t="s">
        <v>3283</v>
      </c>
      <c r="CN97" s="463" t="s">
        <v>3284</v>
      </c>
      <c r="CO97" s="462" t="s">
        <v>3285</v>
      </c>
      <c r="CP97" s="470"/>
      <c r="CQ97" s="470"/>
      <c r="CR97" s="470"/>
      <c r="CS97" s="462" t="s">
        <v>3286</v>
      </c>
      <c r="CT97" s="462" t="s">
        <v>3287</v>
      </c>
      <c r="CU97" s="470"/>
      <c r="CV97" s="470"/>
      <c r="CW97" s="470"/>
      <c r="CX97" s="470"/>
      <c r="CY97" s="470"/>
      <c r="CZ97" s="470"/>
      <c r="DA97" s="470"/>
      <c r="DB97" s="470"/>
      <c r="DC97" s="462" t="s">
        <v>3288</v>
      </c>
      <c r="DD97" s="462" t="s">
        <v>3289</v>
      </c>
      <c r="DE97" s="470"/>
    </row>
    <row r="98" spans="1:109" ht="36" customHeight="1">
      <c r="A98" s="21"/>
      <c r="B98" s="18"/>
      <c r="C98" s="22"/>
      <c r="D98" s="22"/>
      <c r="E98" s="22"/>
      <c r="F98" s="575" t="s">
        <v>6489</v>
      </c>
      <c r="G98" s="520"/>
      <c r="H98" s="520"/>
      <c r="I98" s="520"/>
      <c r="J98" s="576"/>
      <c r="K98" s="518" t="s">
        <v>3290</v>
      </c>
      <c r="L98" s="518"/>
      <c r="M98" s="518"/>
      <c r="N98" s="518"/>
      <c r="O98" s="518"/>
      <c r="P98" s="518"/>
      <c r="Q98" s="518"/>
      <c r="R98" s="518"/>
      <c r="S98" s="518"/>
      <c r="T98" s="518"/>
      <c r="U98" s="518"/>
      <c r="V98" s="518"/>
      <c r="W98" s="518"/>
      <c r="X98" s="518"/>
      <c r="Y98" s="518"/>
      <c r="Z98" s="518"/>
      <c r="AA98" s="22"/>
      <c r="AB98" s="22"/>
      <c r="AC98" s="22"/>
      <c r="AD98" s="20"/>
      <c r="AE98" s="49"/>
      <c r="AH98" s="468"/>
      <c r="AI98" s="468"/>
      <c r="AJ98" s="468"/>
      <c r="AK98" s="468"/>
      <c r="AL98" s="456" t="str">
        <f t="shared" si="3"/>
        <v/>
      </c>
      <c r="AM98" s="456" t="str">
        <f t="shared" si="4"/>
        <v/>
      </c>
      <c r="AN98" s="457" t="str">
        <f t="shared" si="5"/>
        <v/>
      </c>
      <c r="AO98" s="468"/>
      <c r="AP98" s="438">
        <v>96</v>
      </c>
      <c r="AQ98" s="469"/>
      <c r="AR98" s="469"/>
      <c r="AS98" s="469"/>
      <c r="AT98" s="469"/>
      <c r="AU98" s="469"/>
      <c r="AV98" s="469"/>
      <c r="AW98" s="460" t="s">
        <v>3291</v>
      </c>
      <c r="AX98" s="469"/>
      <c r="AY98" s="469"/>
      <c r="AZ98" s="469"/>
      <c r="BA98" s="469"/>
      <c r="BB98" s="469"/>
      <c r="BC98" s="469"/>
      <c r="BD98" s="460" t="s">
        <v>3292</v>
      </c>
      <c r="BE98" s="461" t="s">
        <v>3293</v>
      </c>
      <c r="BF98" s="460" t="s">
        <v>3294</v>
      </c>
      <c r="BG98" s="469"/>
      <c r="BH98" s="469"/>
      <c r="BI98" s="469"/>
      <c r="BJ98" s="460" t="s">
        <v>3295</v>
      </c>
      <c r="BK98" s="460" t="s">
        <v>3296</v>
      </c>
      <c r="BL98" s="469"/>
      <c r="BM98" s="469"/>
      <c r="BN98" s="469"/>
      <c r="BO98" s="469"/>
      <c r="BP98" s="469"/>
      <c r="BQ98" s="469"/>
      <c r="BR98" s="469"/>
      <c r="BS98" s="469"/>
      <c r="BT98" s="460" t="s">
        <v>3297</v>
      </c>
      <c r="BU98" s="460" t="s">
        <v>3298</v>
      </c>
      <c r="BV98" s="469"/>
      <c r="BW98" s="468"/>
      <c r="BX98" s="468"/>
      <c r="BY98" s="468"/>
      <c r="BZ98" s="470"/>
      <c r="CA98" s="470"/>
      <c r="CB98" s="470"/>
      <c r="CC98" s="470"/>
      <c r="CD98" s="470"/>
      <c r="CE98" s="470"/>
      <c r="CF98" s="462" t="s">
        <v>3299</v>
      </c>
      <c r="CG98" s="470"/>
      <c r="CH98" s="470"/>
      <c r="CI98" s="470"/>
      <c r="CJ98" s="470"/>
      <c r="CK98" s="470"/>
      <c r="CL98" s="470"/>
      <c r="CM98" s="462" t="s">
        <v>3300</v>
      </c>
      <c r="CN98" s="463" t="s">
        <v>3301</v>
      </c>
      <c r="CO98" s="462" t="s">
        <v>3302</v>
      </c>
      <c r="CP98" s="470"/>
      <c r="CQ98" s="470"/>
      <c r="CR98" s="470"/>
      <c r="CS98" s="462" t="s">
        <v>3303</v>
      </c>
      <c r="CT98" s="462" t="s">
        <v>3304</v>
      </c>
      <c r="CU98" s="470"/>
      <c r="CV98" s="470"/>
      <c r="CW98" s="470"/>
      <c r="CX98" s="470"/>
      <c r="CY98" s="470"/>
      <c r="CZ98" s="470"/>
      <c r="DA98" s="470"/>
      <c r="DB98" s="470"/>
      <c r="DC98" s="462" t="s">
        <v>3305</v>
      </c>
      <c r="DD98" s="462" t="s">
        <v>3306</v>
      </c>
      <c r="DE98" s="470"/>
    </row>
    <row r="99" spans="1:109" ht="24" customHeight="1">
      <c r="A99" s="21"/>
      <c r="B99" s="18"/>
      <c r="C99" s="22"/>
      <c r="D99" s="22"/>
      <c r="E99" s="22"/>
      <c r="F99" s="575" t="s">
        <v>6490</v>
      </c>
      <c r="G99" s="520"/>
      <c r="H99" s="520"/>
      <c r="I99" s="520"/>
      <c r="J99" s="576"/>
      <c r="K99" s="518" t="s">
        <v>3307</v>
      </c>
      <c r="L99" s="518"/>
      <c r="M99" s="518"/>
      <c r="N99" s="518"/>
      <c r="O99" s="518"/>
      <c r="P99" s="518"/>
      <c r="Q99" s="518"/>
      <c r="R99" s="518"/>
      <c r="S99" s="518"/>
      <c r="T99" s="518"/>
      <c r="U99" s="518"/>
      <c r="V99" s="518"/>
      <c r="W99" s="518"/>
      <c r="X99" s="518"/>
      <c r="Y99" s="518"/>
      <c r="Z99" s="518"/>
      <c r="AA99" s="22"/>
      <c r="AB99" s="22"/>
      <c r="AC99" s="22"/>
      <c r="AD99" s="20"/>
      <c r="AE99" s="49"/>
      <c r="AH99" s="468"/>
      <c r="AI99" s="468"/>
      <c r="AJ99" s="468"/>
      <c r="AK99" s="468"/>
      <c r="AL99" s="456" t="str">
        <f t="shared" si="3"/>
        <v/>
      </c>
      <c r="AM99" s="456" t="str">
        <f t="shared" si="4"/>
        <v/>
      </c>
      <c r="AN99" s="457" t="str">
        <f t="shared" si="5"/>
        <v/>
      </c>
      <c r="AO99" s="468"/>
      <c r="AP99" s="438">
        <v>97</v>
      </c>
      <c r="AQ99" s="469"/>
      <c r="AR99" s="469"/>
      <c r="AS99" s="469"/>
      <c r="AT99" s="469"/>
      <c r="AU99" s="469"/>
      <c r="AV99" s="469"/>
      <c r="AW99" s="460" t="s">
        <v>3308</v>
      </c>
      <c r="AX99" s="469"/>
      <c r="AY99" s="469"/>
      <c r="AZ99" s="469"/>
      <c r="BA99" s="469"/>
      <c r="BB99" s="469"/>
      <c r="BC99" s="469"/>
      <c r="BD99" s="460" t="s">
        <v>3309</v>
      </c>
      <c r="BE99" s="461" t="s">
        <v>3310</v>
      </c>
      <c r="BF99" s="460" t="s">
        <v>3311</v>
      </c>
      <c r="BG99" s="469"/>
      <c r="BH99" s="469"/>
      <c r="BI99" s="469"/>
      <c r="BJ99" s="460" t="s">
        <v>3312</v>
      </c>
      <c r="BK99" s="460" t="s">
        <v>3313</v>
      </c>
      <c r="BL99" s="469"/>
      <c r="BM99" s="469"/>
      <c r="BN99" s="469"/>
      <c r="BO99" s="469"/>
      <c r="BP99" s="469"/>
      <c r="BQ99" s="469"/>
      <c r="BR99" s="469"/>
      <c r="BS99" s="469"/>
      <c r="BT99" s="460" t="s">
        <v>3314</v>
      </c>
      <c r="BU99" s="460" t="s">
        <v>3315</v>
      </c>
      <c r="BV99" s="469"/>
      <c r="BW99" s="468"/>
      <c r="BX99" s="468"/>
      <c r="BY99" s="468"/>
      <c r="BZ99" s="470"/>
      <c r="CA99" s="470"/>
      <c r="CB99" s="470"/>
      <c r="CC99" s="470"/>
      <c r="CD99" s="470"/>
      <c r="CE99" s="470"/>
      <c r="CF99" s="462" t="s">
        <v>3316</v>
      </c>
      <c r="CG99" s="470"/>
      <c r="CH99" s="470"/>
      <c r="CI99" s="470"/>
      <c r="CJ99" s="470"/>
      <c r="CK99" s="470"/>
      <c r="CL99" s="470"/>
      <c r="CM99" s="462" t="s">
        <v>3317</v>
      </c>
      <c r="CN99" s="463" t="s">
        <v>3318</v>
      </c>
      <c r="CO99" s="462" t="s">
        <v>3319</v>
      </c>
      <c r="CP99" s="470"/>
      <c r="CQ99" s="470"/>
      <c r="CR99" s="470"/>
      <c r="CS99" s="462" t="s">
        <v>3320</v>
      </c>
      <c r="CT99" s="462" t="s">
        <v>3321</v>
      </c>
      <c r="CU99" s="470"/>
      <c r="CV99" s="470"/>
      <c r="CW99" s="470"/>
      <c r="CX99" s="470"/>
      <c r="CY99" s="470"/>
      <c r="CZ99" s="470"/>
      <c r="DA99" s="470"/>
      <c r="DB99" s="470"/>
      <c r="DC99" s="462" t="s">
        <v>3322</v>
      </c>
      <c r="DD99" s="462" t="s">
        <v>3323</v>
      </c>
      <c r="DE99" s="470"/>
    </row>
    <row r="100" spans="1:109" ht="6.75" customHeight="1">
      <c r="A100" s="21"/>
      <c r="B100" s="1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0"/>
      <c r="AE100" s="49"/>
      <c r="AH100" s="468"/>
      <c r="AI100" s="468"/>
      <c r="AJ100" s="468"/>
      <c r="AK100" s="468"/>
      <c r="AL100" s="456" t="str">
        <f t="shared" si="3"/>
        <v/>
      </c>
      <c r="AM100" s="456" t="str">
        <f t="shared" si="4"/>
        <v/>
      </c>
      <c r="AN100" s="457" t="str">
        <f t="shared" si="5"/>
        <v/>
      </c>
      <c r="AO100" s="468"/>
      <c r="AP100" s="438">
        <v>98</v>
      </c>
      <c r="AQ100" s="469"/>
      <c r="AR100" s="469"/>
      <c r="AS100" s="469"/>
      <c r="AT100" s="469"/>
      <c r="AU100" s="469"/>
      <c r="AV100" s="469"/>
      <c r="AW100" s="460" t="s">
        <v>3324</v>
      </c>
      <c r="AX100" s="469"/>
      <c r="AY100" s="469"/>
      <c r="AZ100" s="469"/>
      <c r="BA100" s="469"/>
      <c r="BB100" s="469"/>
      <c r="BC100" s="469"/>
      <c r="BD100" s="460" t="s">
        <v>3325</v>
      </c>
      <c r="BE100" s="461" t="s">
        <v>3326</v>
      </c>
      <c r="BF100" s="460" t="s">
        <v>3327</v>
      </c>
      <c r="BG100" s="469"/>
      <c r="BH100" s="469"/>
      <c r="BI100" s="469"/>
      <c r="BJ100" s="460" t="s">
        <v>3328</v>
      </c>
      <c r="BK100" s="460" t="s">
        <v>3329</v>
      </c>
      <c r="BL100" s="469"/>
      <c r="BM100" s="469"/>
      <c r="BN100" s="469"/>
      <c r="BO100" s="469"/>
      <c r="BP100" s="469"/>
      <c r="BQ100" s="469"/>
      <c r="BR100" s="469"/>
      <c r="BS100" s="469"/>
      <c r="BT100" s="460" t="s">
        <v>3330</v>
      </c>
      <c r="BU100" s="460" t="s">
        <v>3331</v>
      </c>
      <c r="BV100" s="469"/>
      <c r="BW100" s="468"/>
      <c r="BX100" s="468"/>
      <c r="BY100" s="468"/>
      <c r="BZ100" s="470"/>
      <c r="CA100" s="470"/>
      <c r="CB100" s="470"/>
      <c r="CC100" s="470"/>
      <c r="CD100" s="470"/>
      <c r="CE100" s="470"/>
      <c r="CF100" s="462" t="s">
        <v>3332</v>
      </c>
      <c r="CG100" s="470"/>
      <c r="CH100" s="470"/>
      <c r="CI100" s="470"/>
      <c r="CJ100" s="470"/>
      <c r="CK100" s="470"/>
      <c r="CL100" s="470"/>
      <c r="CM100" s="462" t="s">
        <v>3333</v>
      </c>
      <c r="CN100" s="463" t="s">
        <v>3334</v>
      </c>
      <c r="CO100" s="462" t="s">
        <v>3335</v>
      </c>
      <c r="CP100" s="470"/>
      <c r="CQ100" s="470"/>
      <c r="CR100" s="470"/>
      <c r="CS100" s="462" t="s">
        <v>3336</v>
      </c>
      <c r="CT100" s="462" t="s">
        <v>3337</v>
      </c>
      <c r="CU100" s="470"/>
      <c r="CV100" s="470"/>
      <c r="CW100" s="470"/>
      <c r="CX100" s="470"/>
      <c r="CY100" s="470"/>
      <c r="CZ100" s="470"/>
      <c r="DA100" s="470"/>
      <c r="DB100" s="470"/>
      <c r="DC100" s="462" t="s">
        <v>3338</v>
      </c>
      <c r="DD100" s="462" t="s">
        <v>3339</v>
      </c>
      <c r="DE100" s="470"/>
    </row>
    <row r="101" spans="1:109" ht="36" customHeight="1">
      <c r="A101" s="21"/>
      <c r="B101" s="18"/>
      <c r="C101" s="506" t="s">
        <v>3340</v>
      </c>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20"/>
      <c r="AE101" s="49"/>
      <c r="AH101" s="468"/>
      <c r="AI101" s="468"/>
      <c r="AJ101" s="468"/>
      <c r="AK101" s="468"/>
      <c r="AL101" s="456" t="str">
        <f t="shared" si="3"/>
        <v/>
      </c>
      <c r="AM101" s="456" t="str">
        <f t="shared" si="4"/>
        <v/>
      </c>
      <c r="AN101" s="457" t="str">
        <f t="shared" si="5"/>
        <v/>
      </c>
      <c r="AO101" s="468"/>
      <c r="AP101" s="438">
        <v>99</v>
      </c>
      <c r="AQ101" s="469"/>
      <c r="AR101" s="469"/>
      <c r="AS101" s="469"/>
      <c r="AT101" s="469"/>
      <c r="AU101" s="469"/>
      <c r="AV101" s="469"/>
      <c r="AW101" s="460" t="s">
        <v>3341</v>
      </c>
      <c r="AX101" s="469"/>
      <c r="AY101" s="469"/>
      <c r="AZ101" s="469"/>
      <c r="BA101" s="469"/>
      <c r="BB101" s="469"/>
      <c r="BC101" s="469"/>
      <c r="BD101" s="460" t="s">
        <v>3342</v>
      </c>
      <c r="BE101" s="461" t="s">
        <v>3343</v>
      </c>
      <c r="BF101" s="460" t="s">
        <v>3344</v>
      </c>
      <c r="BG101" s="469"/>
      <c r="BH101" s="469"/>
      <c r="BI101" s="469"/>
      <c r="BJ101" s="460" t="s">
        <v>3345</v>
      </c>
      <c r="BK101" s="460" t="s">
        <v>3346</v>
      </c>
      <c r="BL101" s="469"/>
      <c r="BM101" s="469"/>
      <c r="BN101" s="469"/>
      <c r="BO101" s="469"/>
      <c r="BP101" s="469"/>
      <c r="BQ101" s="469"/>
      <c r="BR101" s="469"/>
      <c r="BS101" s="469"/>
      <c r="BT101" s="460" t="s">
        <v>3347</v>
      </c>
      <c r="BU101" s="460" t="s">
        <v>3348</v>
      </c>
      <c r="BV101" s="469"/>
      <c r="BW101" s="468"/>
      <c r="BX101" s="468"/>
      <c r="BY101" s="468"/>
      <c r="BZ101" s="470"/>
      <c r="CA101" s="470"/>
      <c r="CB101" s="470"/>
      <c r="CC101" s="470"/>
      <c r="CD101" s="470"/>
      <c r="CE101" s="470"/>
      <c r="CF101" s="462" t="s">
        <v>3349</v>
      </c>
      <c r="CG101" s="470"/>
      <c r="CH101" s="470"/>
      <c r="CI101" s="470"/>
      <c r="CJ101" s="470"/>
      <c r="CK101" s="470"/>
      <c r="CL101" s="470"/>
      <c r="CM101" s="462" t="s">
        <v>3350</v>
      </c>
      <c r="CN101" s="463" t="s">
        <v>3351</v>
      </c>
      <c r="CO101" s="462" t="s">
        <v>1089</v>
      </c>
      <c r="CP101" s="470"/>
      <c r="CQ101" s="470"/>
      <c r="CR101" s="470"/>
      <c r="CS101" s="462" t="s">
        <v>3352</v>
      </c>
      <c r="CT101" s="462" t="s">
        <v>3353</v>
      </c>
      <c r="CU101" s="470"/>
      <c r="CV101" s="470"/>
      <c r="CW101" s="470"/>
      <c r="CX101" s="470"/>
      <c r="CY101" s="470"/>
      <c r="CZ101" s="470"/>
      <c r="DA101" s="470"/>
      <c r="DB101" s="470"/>
      <c r="DC101" s="462" t="s">
        <v>1845</v>
      </c>
      <c r="DD101" s="462" t="s">
        <v>3354</v>
      </c>
      <c r="DE101" s="470"/>
    </row>
    <row r="102" spans="1:109" ht="6.75" customHeight="1">
      <c r="A102" s="21"/>
      <c r="B102" s="18"/>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0"/>
      <c r="AE102" s="49"/>
      <c r="AH102" s="468"/>
      <c r="AI102" s="468"/>
      <c r="AJ102" s="468"/>
      <c r="AK102" s="468"/>
      <c r="AL102" s="456" t="str">
        <f t="shared" si="3"/>
        <v/>
      </c>
      <c r="AM102" s="456" t="str">
        <f t="shared" si="4"/>
        <v/>
      </c>
      <c r="AN102" s="457" t="str">
        <f t="shared" si="5"/>
        <v/>
      </c>
      <c r="AO102" s="468"/>
      <c r="AP102" s="438">
        <v>100</v>
      </c>
      <c r="AQ102" s="469"/>
      <c r="AR102" s="469"/>
      <c r="AS102" s="469"/>
      <c r="AT102" s="469"/>
      <c r="AU102" s="469"/>
      <c r="AV102" s="469"/>
      <c r="AW102" s="460" t="s">
        <v>3355</v>
      </c>
      <c r="AX102" s="469"/>
      <c r="AY102" s="469"/>
      <c r="AZ102" s="469"/>
      <c r="BA102" s="469"/>
      <c r="BB102" s="469"/>
      <c r="BC102" s="469"/>
      <c r="BD102" s="460" t="s">
        <v>3356</v>
      </c>
      <c r="BE102" s="461" t="s">
        <v>3357</v>
      </c>
      <c r="BF102" s="460" t="s">
        <v>3358</v>
      </c>
      <c r="BG102" s="469"/>
      <c r="BH102" s="469"/>
      <c r="BI102" s="469"/>
      <c r="BJ102" s="460" t="s">
        <v>3359</v>
      </c>
      <c r="BK102" s="460" t="s">
        <v>3360</v>
      </c>
      <c r="BL102" s="469"/>
      <c r="BM102" s="469"/>
      <c r="BN102" s="469"/>
      <c r="BO102" s="469"/>
      <c r="BP102" s="469"/>
      <c r="BQ102" s="469"/>
      <c r="BR102" s="469"/>
      <c r="BS102" s="469"/>
      <c r="BT102" s="460" t="s">
        <v>3361</v>
      </c>
      <c r="BU102" s="460" t="s">
        <v>3362</v>
      </c>
      <c r="BV102" s="469"/>
      <c r="BW102" s="468"/>
      <c r="BX102" s="468"/>
      <c r="BY102" s="468"/>
      <c r="BZ102" s="470"/>
      <c r="CA102" s="470"/>
      <c r="CB102" s="470"/>
      <c r="CC102" s="470"/>
      <c r="CD102" s="470"/>
      <c r="CE102" s="470"/>
      <c r="CF102" s="462" t="s">
        <v>3363</v>
      </c>
      <c r="CG102" s="470"/>
      <c r="CH102" s="470"/>
      <c r="CI102" s="470"/>
      <c r="CJ102" s="470"/>
      <c r="CK102" s="470"/>
      <c r="CL102" s="470"/>
      <c r="CM102" s="462" t="s">
        <v>1093</v>
      </c>
      <c r="CN102" s="463" t="s">
        <v>3364</v>
      </c>
      <c r="CO102" s="462" t="s">
        <v>3365</v>
      </c>
      <c r="CP102" s="470"/>
      <c r="CQ102" s="470"/>
      <c r="CR102" s="470"/>
      <c r="CS102" s="462" t="s">
        <v>3366</v>
      </c>
      <c r="CT102" s="462" t="s">
        <v>3367</v>
      </c>
      <c r="CU102" s="470"/>
      <c r="CV102" s="470"/>
      <c r="CW102" s="470"/>
      <c r="CX102" s="470"/>
      <c r="CY102" s="470"/>
      <c r="CZ102" s="470"/>
      <c r="DA102" s="470"/>
      <c r="DB102" s="470"/>
      <c r="DC102" s="462" t="s">
        <v>3368</v>
      </c>
      <c r="DD102" s="462" t="s">
        <v>3369</v>
      </c>
      <c r="DE102" s="470"/>
    </row>
    <row r="103" spans="1:109" ht="15" customHeight="1">
      <c r="A103" s="21"/>
      <c r="B103" s="18"/>
      <c r="C103" s="28"/>
      <c r="D103" s="36" t="s">
        <v>3370</v>
      </c>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0"/>
      <c r="AE103" s="49"/>
      <c r="AH103" s="468"/>
      <c r="AI103" s="468"/>
      <c r="AJ103" s="468"/>
      <c r="AK103" s="468"/>
      <c r="AL103" s="456" t="str">
        <f t="shared" si="3"/>
        <v/>
      </c>
      <c r="AM103" s="456" t="str">
        <f t="shared" si="4"/>
        <v/>
      </c>
      <c r="AN103" s="457" t="str">
        <f t="shared" si="5"/>
        <v/>
      </c>
      <c r="AO103" s="468"/>
      <c r="AP103" s="438">
        <v>101</v>
      </c>
      <c r="AQ103" s="469"/>
      <c r="AR103" s="469"/>
      <c r="AS103" s="469"/>
      <c r="AT103" s="469"/>
      <c r="AU103" s="469"/>
      <c r="AV103" s="469"/>
      <c r="AW103" s="460" t="s">
        <v>3371</v>
      </c>
      <c r="AX103" s="469"/>
      <c r="AY103" s="469"/>
      <c r="AZ103" s="469"/>
      <c r="BA103" s="469"/>
      <c r="BB103" s="469"/>
      <c r="BC103" s="469"/>
      <c r="BD103" s="460" t="s">
        <v>3372</v>
      </c>
      <c r="BE103" s="461" t="s">
        <v>3373</v>
      </c>
      <c r="BF103" s="460" t="s">
        <v>3374</v>
      </c>
      <c r="BG103" s="469"/>
      <c r="BH103" s="469"/>
      <c r="BI103" s="469"/>
      <c r="BJ103" s="460" t="s">
        <v>3375</v>
      </c>
      <c r="BK103" s="460" t="s">
        <v>3376</v>
      </c>
      <c r="BL103" s="469"/>
      <c r="BM103" s="469"/>
      <c r="BN103" s="469"/>
      <c r="BO103" s="469"/>
      <c r="BP103" s="469"/>
      <c r="BQ103" s="469"/>
      <c r="BR103" s="469"/>
      <c r="BS103" s="469"/>
      <c r="BT103" s="460" t="s">
        <v>3377</v>
      </c>
      <c r="BU103" s="460" t="s">
        <v>3378</v>
      </c>
      <c r="BV103" s="469"/>
      <c r="BW103" s="468"/>
      <c r="BX103" s="468"/>
      <c r="BY103" s="468"/>
      <c r="BZ103" s="470"/>
      <c r="CA103" s="470"/>
      <c r="CB103" s="470"/>
      <c r="CC103" s="470"/>
      <c r="CD103" s="470"/>
      <c r="CE103" s="470"/>
      <c r="CF103" s="462" t="s">
        <v>3379</v>
      </c>
      <c r="CG103" s="470"/>
      <c r="CH103" s="470"/>
      <c r="CI103" s="470"/>
      <c r="CJ103" s="470"/>
      <c r="CK103" s="470"/>
      <c r="CL103" s="470"/>
      <c r="CM103" s="462" t="s">
        <v>3380</v>
      </c>
      <c r="CN103" s="463" t="s">
        <v>3381</v>
      </c>
      <c r="CO103" s="462" t="s">
        <v>3382</v>
      </c>
      <c r="CP103" s="470"/>
      <c r="CQ103" s="470"/>
      <c r="CR103" s="470"/>
      <c r="CS103" s="462" t="s">
        <v>3383</v>
      </c>
      <c r="CT103" s="462" t="s">
        <v>3384</v>
      </c>
      <c r="CU103" s="470"/>
      <c r="CV103" s="470"/>
      <c r="CW103" s="470"/>
      <c r="CX103" s="470"/>
      <c r="CY103" s="470"/>
      <c r="CZ103" s="470"/>
      <c r="DA103" s="470"/>
      <c r="DB103" s="470"/>
      <c r="DC103" s="462" t="s">
        <v>3385</v>
      </c>
      <c r="DD103" s="462" t="s">
        <v>3386</v>
      </c>
      <c r="DE103" s="470"/>
    </row>
    <row r="104" spans="1:109" ht="6.75" customHeight="1">
      <c r="A104" s="21"/>
      <c r="B104" s="18"/>
      <c r="C104" s="28"/>
      <c r="D104" s="36"/>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0"/>
      <c r="AE104" s="49"/>
      <c r="AH104" s="468"/>
      <c r="AI104" s="468"/>
      <c r="AJ104" s="468"/>
      <c r="AK104" s="468"/>
      <c r="AL104" s="456" t="str">
        <f t="shared" si="3"/>
        <v/>
      </c>
      <c r="AM104" s="456" t="str">
        <f t="shared" si="4"/>
        <v/>
      </c>
      <c r="AN104" s="457" t="str">
        <f t="shared" si="5"/>
        <v/>
      </c>
      <c r="AO104" s="468"/>
      <c r="AP104" s="438">
        <v>102</v>
      </c>
      <c r="AQ104" s="469"/>
      <c r="AR104" s="469"/>
      <c r="AS104" s="469"/>
      <c r="AT104" s="469"/>
      <c r="AU104" s="469"/>
      <c r="AV104" s="469"/>
      <c r="AW104" s="460" t="s">
        <v>3387</v>
      </c>
      <c r="AX104" s="469"/>
      <c r="AY104" s="469"/>
      <c r="AZ104" s="469"/>
      <c r="BA104" s="469"/>
      <c r="BB104" s="469"/>
      <c r="BC104" s="469"/>
      <c r="BD104" s="460" t="s">
        <v>3388</v>
      </c>
      <c r="BE104" s="461" t="s">
        <v>3389</v>
      </c>
      <c r="BF104" s="460" t="s">
        <v>3390</v>
      </c>
      <c r="BG104" s="469"/>
      <c r="BH104" s="469"/>
      <c r="BI104" s="469"/>
      <c r="BJ104" s="460" t="s">
        <v>3391</v>
      </c>
      <c r="BK104" s="460" t="s">
        <v>3392</v>
      </c>
      <c r="BL104" s="469"/>
      <c r="BM104" s="469"/>
      <c r="BN104" s="469"/>
      <c r="BO104" s="469"/>
      <c r="BP104" s="469"/>
      <c r="BQ104" s="469"/>
      <c r="BR104" s="469"/>
      <c r="BS104" s="469"/>
      <c r="BT104" s="460" t="s">
        <v>3393</v>
      </c>
      <c r="BU104" s="460" t="s">
        <v>3394</v>
      </c>
      <c r="BV104" s="469"/>
      <c r="BW104" s="468"/>
      <c r="BX104" s="468"/>
      <c r="BY104" s="468"/>
      <c r="BZ104" s="470"/>
      <c r="CA104" s="470"/>
      <c r="CB104" s="470"/>
      <c r="CC104" s="470"/>
      <c r="CD104" s="470"/>
      <c r="CE104" s="470"/>
      <c r="CF104" s="462" t="s">
        <v>3395</v>
      </c>
      <c r="CG104" s="470"/>
      <c r="CH104" s="470"/>
      <c r="CI104" s="470"/>
      <c r="CJ104" s="470"/>
      <c r="CK104" s="470"/>
      <c r="CL104" s="470"/>
      <c r="CM104" s="462" t="s">
        <v>3316</v>
      </c>
      <c r="CN104" s="463" t="s">
        <v>3396</v>
      </c>
      <c r="CO104" s="462" t="s">
        <v>3397</v>
      </c>
      <c r="CP104" s="470"/>
      <c r="CQ104" s="470"/>
      <c r="CR104" s="470"/>
      <c r="CS104" s="462" t="s">
        <v>3398</v>
      </c>
      <c r="CT104" s="462" t="s">
        <v>3399</v>
      </c>
      <c r="CU104" s="470"/>
      <c r="CV104" s="470"/>
      <c r="CW104" s="470"/>
      <c r="CX104" s="470"/>
      <c r="CY104" s="470"/>
      <c r="CZ104" s="470"/>
      <c r="DA104" s="470"/>
      <c r="DB104" s="470"/>
      <c r="DC104" s="462" t="s">
        <v>3400</v>
      </c>
      <c r="DD104" s="462" t="s">
        <v>3401</v>
      </c>
      <c r="DE104" s="470"/>
    </row>
    <row r="105" spans="1:109" ht="24" customHeight="1">
      <c r="A105" s="21"/>
      <c r="B105" s="18"/>
      <c r="C105" s="28"/>
      <c r="D105" s="506" t="s">
        <v>6491</v>
      </c>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20"/>
      <c r="AE105" s="49"/>
      <c r="AH105" s="468"/>
      <c r="AI105" s="468"/>
      <c r="AJ105" s="468"/>
      <c r="AK105" s="468"/>
      <c r="AL105" s="456" t="str">
        <f t="shared" si="3"/>
        <v/>
      </c>
      <c r="AM105" s="456" t="str">
        <f t="shared" si="4"/>
        <v/>
      </c>
      <c r="AN105" s="457" t="str">
        <f t="shared" si="5"/>
        <v/>
      </c>
      <c r="AO105" s="468"/>
      <c r="AP105" s="438">
        <v>103</v>
      </c>
      <c r="AQ105" s="469"/>
      <c r="AR105" s="469"/>
      <c r="AS105" s="469"/>
      <c r="AT105" s="469"/>
      <c r="AU105" s="469"/>
      <c r="AV105" s="469"/>
      <c r="AW105" s="460" t="s">
        <v>3402</v>
      </c>
      <c r="AX105" s="469"/>
      <c r="AY105" s="469"/>
      <c r="AZ105" s="469"/>
      <c r="BA105" s="469"/>
      <c r="BB105" s="469"/>
      <c r="BC105" s="469"/>
      <c r="BD105" s="460" t="s">
        <v>3403</v>
      </c>
      <c r="BE105" s="461" t="s">
        <v>3404</v>
      </c>
      <c r="BF105" s="460" t="s">
        <v>3405</v>
      </c>
      <c r="BG105" s="469"/>
      <c r="BH105" s="469"/>
      <c r="BI105" s="469"/>
      <c r="BJ105" s="460" t="s">
        <v>3406</v>
      </c>
      <c r="BK105" s="460" t="s">
        <v>3407</v>
      </c>
      <c r="BL105" s="469"/>
      <c r="BM105" s="469"/>
      <c r="BN105" s="469"/>
      <c r="BO105" s="469"/>
      <c r="BP105" s="469"/>
      <c r="BQ105" s="469"/>
      <c r="BR105" s="469"/>
      <c r="BS105" s="469"/>
      <c r="BT105" s="460" t="s">
        <v>3408</v>
      </c>
      <c r="BU105" s="460" t="s">
        <v>3409</v>
      </c>
      <c r="BV105" s="469"/>
      <c r="BW105" s="468"/>
      <c r="BX105" s="468"/>
      <c r="BY105" s="468"/>
      <c r="BZ105" s="470"/>
      <c r="CA105" s="470"/>
      <c r="CB105" s="470"/>
      <c r="CC105" s="470"/>
      <c r="CD105" s="470"/>
      <c r="CE105" s="470"/>
      <c r="CF105" s="462" t="s">
        <v>3410</v>
      </c>
      <c r="CG105" s="470"/>
      <c r="CH105" s="470"/>
      <c r="CI105" s="470"/>
      <c r="CJ105" s="470"/>
      <c r="CK105" s="470"/>
      <c r="CL105" s="470"/>
      <c r="CM105" s="462" t="s">
        <v>3411</v>
      </c>
      <c r="CN105" s="463" t="s">
        <v>3412</v>
      </c>
      <c r="CO105" s="462" t="s">
        <v>3413</v>
      </c>
      <c r="CP105" s="470"/>
      <c r="CQ105" s="470"/>
      <c r="CR105" s="470"/>
      <c r="CS105" s="462" t="s">
        <v>3414</v>
      </c>
      <c r="CT105" s="462" t="s">
        <v>3415</v>
      </c>
      <c r="CU105" s="470"/>
      <c r="CV105" s="470"/>
      <c r="CW105" s="470"/>
      <c r="CX105" s="470"/>
      <c r="CY105" s="470"/>
      <c r="CZ105" s="470"/>
      <c r="DA105" s="470"/>
      <c r="DB105" s="470"/>
      <c r="DC105" s="462" t="s">
        <v>3416</v>
      </c>
      <c r="DD105" s="462" t="s">
        <v>3417</v>
      </c>
      <c r="DE105" s="470"/>
    </row>
    <row r="106" spans="1:109" ht="6.75" customHeight="1">
      <c r="A106" s="21"/>
      <c r="B106" s="18"/>
      <c r="C106" s="28"/>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0"/>
      <c r="AE106" s="49"/>
      <c r="AH106" s="468"/>
      <c r="AI106" s="468"/>
      <c r="AJ106" s="468"/>
      <c r="AK106" s="468"/>
      <c r="AL106" s="456" t="str">
        <f t="shared" si="3"/>
        <v/>
      </c>
      <c r="AM106" s="456" t="str">
        <f t="shared" si="4"/>
        <v/>
      </c>
      <c r="AN106" s="457" t="str">
        <f t="shared" si="5"/>
        <v/>
      </c>
      <c r="AO106" s="468"/>
      <c r="AP106" s="438">
        <v>104</v>
      </c>
      <c r="AQ106" s="469"/>
      <c r="AR106" s="469"/>
      <c r="AS106" s="469"/>
      <c r="AT106" s="469"/>
      <c r="AU106" s="469"/>
      <c r="AV106" s="469"/>
      <c r="AW106" s="460" t="s">
        <v>3418</v>
      </c>
      <c r="AX106" s="469"/>
      <c r="AY106" s="469"/>
      <c r="AZ106" s="469"/>
      <c r="BA106" s="469"/>
      <c r="BB106" s="469"/>
      <c r="BC106" s="469"/>
      <c r="BD106" s="460" t="s">
        <v>3419</v>
      </c>
      <c r="BE106" s="461" t="s">
        <v>3420</v>
      </c>
      <c r="BF106" s="460" t="s">
        <v>3421</v>
      </c>
      <c r="BG106" s="469"/>
      <c r="BH106" s="469"/>
      <c r="BI106" s="469"/>
      <c r="BJ106" s="460" t="s">
        <v>3422</v>
      </c>
      <c r="BK106" s="460" t="s">
        <v>3423</v>
      </c>
      <c r="BL106" s="469"/>
      <c r="BM106" s="469"/>
      <c r="BN106" s="469"/>
      <c r="BO106" s="469"/>
      <c r="BP106" s="469"/>
      <c r="BQ106" s="469"/>
      <c r="BR106" s="469"/>
      <c r="BS106" s="469"/>
      <c r="BT106" s="460" t="s">
        <v>3424</v>
      </c>
      <c r="BU106" s="460" t="s">
        <v>3425</v>
      </c>
      <c r="BV106" s="469"/>
      <c r="BW106" s="468"/>
      <c r="BX106" s="468"/>
      <c r="BY106" s="468"/>
      <c r="BZ106" s="470"/>
      <c r="CA106" s="470"/>
      <c r="CB106" s="470"/>
      <c r="CC106" s="470"/>
      <c r="CD106" s="470"/>
      <c r="CE106" s="470"/>
      <c r="CF106" s="462" t="s">
        <v>3426</v>
      </c>
      <c r="CG106" s="470"/>
      <c r="CH106" s="470"/>
      <c r="CI106" s="470"/>
      <c r="CJ106" s="470"/>
      <c r="CK106" s="470"/>
      <c r="CL106" s="470"/>
      <c r="CM106" s="462" t="s">
        <v>3427</v>
      </c>
      <c r="CN106" s="463" t="s">
        <v>3428</v>
      </c>
      <c r="CO106" s="462" t="s">
        <v>979</v>
      </c>
      <c r="CP106" s="470"/>
      <c r="CQ106" s="470"/>
      <c r="CR106" s="470"/>
      <c r="CS106" s="462" t="s">
        <v>3429</v>
      </c>
      <c r="CT106" s="462" t="s">
        <v>3430</v>
      </c>
      <c r="CU106" s="470"/>
      <c r="CV106" s="470"/>
      <c r="CW106" s="470"/>
      <c r="CX106" s="470"/>
      <c r="CY106" s="470"/>
      <c r="CZ106" s="470"/>
      <c r="DA106" s="470"/>
      <c r="DB106" s="470"/>
      <c r="DC106" s="462" t="s">
        <v>3431</v>
      </c>
      <c r="DD106" s="462" t="s">
        <v>3432</v>
      </c>
      <c r="DE106" s="470"/>
    </row>
    <row r="107" spans="1:109" ht="15" customHeight="1">
      <c r="A107" s="21"/>
      <c r="B107" s="18"/>
      <c r="C107" s="28"/>
      <c r="D107" s="36" t="s">
        <v>3433</v>
      </c>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0"/>
      <c r="AE107" s="49"/>
      <c r="AH107" s="468"/>
      <c r="AI107" s="468"/>
      <c r="AJ107" s="468"/>
      <c r="AK107" s="468"/>
      <c r="AL107" s="456" t="str">
        <f t="shared" si="3"/>
        <v/>
      </c>
      <c r="AM107" s="456" t="str">
        <f t="shared" si="4"/>
        <v/>
      </c>
      <c r="AN107" s="457" t="str">
        <f t="shared" si="5"/>
        <v/>
      </c>
      <c r="AO107" s="468"/>
      <c r="AP107" s="438">
        <v>105</v>
      </c>
      <c r="AQ107" s="469"/>
      <c r="AR107" s="469"/>
      <c r="AS107" s="469"/>
      <c r="AT107" s="469"/>
      <c r="AU107" s="469"/>
      <c r="AV107" s="469"/>
      <c r="AW107" s="460" t="s">
        <v>3434</v>
      </c>
      <c r="AX107" s="469"/>
      <c r="AY107" s="469"/>
      <c r="AZ107" s="469"/>
      <c r="BA107" s="469"/>
      <c r="BB107" s="469"/>
      <c r="BC107" s="469"/>
      <c r="BD107" s="460" t="s">
        <v>3435</v>
      </c>
      <c r="BE107" s="461" t="s">
        <v>3436</v>
      </c>
      <c r="BF107" s="460" t="s">
        <v>3437</v>
      </c>
      <c r="BG107" s="469"/>
      <c r="BH107" s="469"/>
      <c r="BI107" s="469"/>
      <c r="BJ107" s="460" t="s">
        <v>3438</v>
      </c>
      <c r="BK107" s="460" t="s">
        <v>3439</v>
      </c>
      <c r="BL107" s="469"/>
      <c r="BM107" s="469"/>
      <c r="BN107" s="469"/>
      <c r="BO107" s="469"/>
      <c r="BP107" s="469"/>
      <c r="BQ107" s="469"/>
      <c r="BR107" s="469"/>
      <c r="BS107" s="469"/>
      <c r="BT107" s="460" t="s">
        <v>3440</v>
      </c>
      <c r="BU107" s="460" t="s">
        <v>3441</v>
      </c>
      <c r="BV107" s="469"/>
      <c r="BW107" s="468"/>
      <c r="BX107" s="468"/>
      <c r="BY107" s="468"/>
      <c r="BZ107" s="470"/>
      <c r="CA107" s="470"/>
      <c r="CB107" s="470"/>
      <c r="CC107" s="470"/>
      <c r="CD107" s="470"/>
      <c r="CE107" s="470"/>
      <c r="CF107" s="462" t="s">
        <v>3442</v>
      </c>
      <c r="CG107" s="470"/>
      <c r="CH107" s="470"/>
      <c r="CI107" s="470"/>
      <c r="CJ107" s="470"/>
      <c r="CK107" s="470"/>
      <c r="CL107" s="470"/>
      <c r="CM107" s="462" t="s">
        <v>3443</v>
      </c>
      <c r="CN107" s="463" t="s">
        <v>3444</v>
      </c>
      <c r="CO107" s="462" t="s">
        <v>3445</v>
      </c>
      <c r="CP107" s="470"/>
      <c r="CQ107" s="470"/>
      <c r="CR107" s="470"/>
      <c r="CS107" s="462" t="s">
        <v>3446</v>
      </c>
      <c r="CT107" s="462" t="s">
        <v>3447</v>
      </c>
      <c r="CU107" s="470"/>
      <c r="CV107" s="470"/>
      <c r="CW107" s="470"/>
      <c r="CX107" s="470"/>
      <c r="CY107" s="470"/>
      <c r="CZ107" s="470"/>
      <c r="DA107" s="470"/>
      <c r="DB107" s="470"/>
      <c r="DC107" s="462" t="s">
        <v>3448</v>
      </c>
      <c r="DD107" s="462" t="s">
        <v>3449</v>
      </c>
      <c r="DE107" s="470"/>
    </row>
    <row r="108" spans="1:109" ht="6.75" customHeight="1">
      <c r="A108" s="21"/>
      <c r="B108" s="18"/>
      <c r="C108" s="28"/>
      <c r="D108" s="36"/>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0"/>
      <c r="AE108" s="49"/>
      <c r="AH108" s="468"/>
      <c r="AI108" s="468"/>
      <c r="AJ108" s="468"/>
      <c r="AK108" s="468"/>
      <c r="AL108" s="456" t="str">
        <f t="shared" si="3"/>
        <v/>
      </c>
      <c r="AM108" s="456" t="str">
        <f t="shared" si="4"/>
        <v/>
      </c>
      <c r="AN108" s="457" t="str">
        <f t="shared" si="5"/>
        <v/>
      </c>
      <c r="AO108" s="468"/>
      <c r="AP108" s="438">
        <v>106</v>
      </c>
      <c r="AQ108" s="469"/>
      <c r="AR108" s="469"/>
      <c r="AS108" s="469"/>
      <c r="AT108" s="469"/>
      <c r="AU108" s="469"/>
      <c r="AV108" s="469"/>
      <c r="AW108" s="460" t="s">
        <v>3450</v>
      </c>
      <c r="AX108" s="469"/>
      <c r="AY108" s="469"/>
      <c r="AZ108" s="469"/>
      <c r="BA108" s="469"/>
      <c r="BB108" s="469"/>
      <c r="BC108" s="469"/>
      <c r="BD108" s="460" t="s">
        <v>3451</v>
      </c>
      <c r="BE108" s="461" t="s">
        <v>3452</v>
      </c>
      <c r="BF108" s="460" t="s">
        <v>3453</v>
      </c>
      <c r="BG108" s="469"/>
      <c r="BH108" s="469"/>
      <c r="BI108" s="469"/>
      <c r="BJ108" s="460" t="s">
        <v>3454</v>
      </c>
      <c r="BK108" s="460" t="s">
        <v>3455</v>
      </c>
      <c r="BL108" s="469"/>
      <c r="BM108" s="469"/>
      <c r="BN108" s="469"/>
      <c r="BO108" s="469"/>
      <c r="BP108" s="469"/>
      <c r="BQ108" s="469"/>
      <c r="BR108" s="469"/>
      <c r="BS108" s="469"/>
      <c r="BT108" s="460" t="s">
        <v>3456</v>
      </c>
      <c r="BU108" s="460" t="s">
        <v>3457</v>
      </c>
      <c r="BV108" s="469"/>
      <c r="BW108" s="468"/>
      <c r="BX108" s="468"/>
      <c r="BY108" s="468"/>
      <c r="BZ108" s="470"/>
      <c r="CA108" s="470"/>
      <c r="CB108" s="470"/>
      <c r="CC108" s="470"/>
      <c r="CD108" s="470"/>
      <c r="CE108" s="470"/>
      <c r="CF108" s="462" t="s">
        <v>979</v>
      </c>
      <c r="CG108" s="470"/>
      <c r="CH108" s="470"/>
      <c r="CI108" s="470"/>
      <c r="CJ108" s="470"/>
      <c r="CK108" s="470"/>
      <c r="CL108" s="470"/>
      <c r="CM108" s="462" t="s">
        <v>3458</v>
      </c>
      <c r="CN108" s="463" t="s">
        <v>3459</v>
      </c>
      <c r="CO108" s="462" t="s">
        <v>3460</v>
      </c>
      <c r="CP108" s="470"/>
      <c r="CQ108" s="470"/>
      <c r="CR108" s="470"/>
      <c r="CS108" s="462" t="s">
        <v>3461</v>
      </c>
      <c r="CT108" s="462" t="s">
        <v>2600</v>
      </c>
      <c r="CU108" s="470"/>
      <c r="CV108" s="470"/>
      <c r="CW108" s="470"/>
      <c r="CX108" s="470"/>
      <c r="CY108" s="470"/>
      <c r="CZ108" s="470"/>
      <c r="DA108" s="470"/>
      <c r="DB108" s="470"/>
      <c r="DC108" s="462" t="s">
        <v>3462</v>
      </c>
      <c r="DD108" s="462" t="s">
        <v>3463</v>
      </c>
      <c r="DE108" s="470"/>
    </row>
    <row r="109" spans="1:109" ht="24" customHeight="1">
      <c r="A109" s="21"/>
      <c r="B109" s="18"/>
      <c r="C109" s="28"/>
      <c r="D109" s="506" t="s">
        <v>3464</v>
      </c>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20"/>
      <c r="AE109" s="49"/>
      <c r="AH109" s="468"/>
      <c r="AI109" s="468"/>
      <c r="AJ109" s="468"/>
      <c r="AK109" s="468"/>
      <c r="AL109" s="456" t="str">
        <f t="shared" si="3"/>
        <v/>
      </c>
      <c r="AM109" s="456" t="str">
        <f t="shared" si="4"/>
        <v/>
      </c>
      <c r="AN109" s="457" t="str">
        <f t="shared" si="5"/>
        <v/>
      </c>
      <c r="AO109" s="468"/>
      <c r="AP109" s="438">
        <v>107</v>
      </c>
      <c r="AQ109" s="469"/>
      <c r="AR109" s="469"/>
      <c r="AS109" s="469"/>
      <c r="AT109" s="469"/>
      <c r="AU109" s="469"/>
      <c r="AV109" s="469"/>
      <c r="AW109" s="460" t="s">
        <v>3465</v>
      </c>
      <c r="AX109" s="469"/>
      <c r="AY109" s="469"/>
      <c r="AZ109" s="469"/>
      <c r="BA109" s="469"/>
      <c r="BB109" s="469"/>
      <c r="BC109" s="469"/>
      <c r="BD109" s="460" t="s">
        <v>3466</v>
      </c>
      <c r="BE109" s="461" t="s">
        <v>3467</v>
      </c>
      <c r="BF109" s="460" t="s">
        <v>3468</v>
      </c>
      <c r="BG109" s="469"/>
      <c r="BH109" s="469"/>
      <c r="BI109" s="469"/>
      <c r="BJ109" s="460" t="s">
        <v>3469</v>
      </c>
      <c r="BK109" s="460" t="s">
        <v>3470</v>
      </c>
      <c r="BL109" s="469"/>
      <c r="BM109" s="469"/>
      <c r="BN109" s="469"/>
      <c r="BO109" s="469"/>
      <c r="BP109" s="469"/>
      <c r="BQ109" s="469"/>
      <c r="BR109" s="469"/>
      <c r="BS109" s="469"/>
      <c r="BT109" s="460" t="s">
        <v>3471</v>
      </c>
      <c r="BU109" s="460" t="s">
        <v>3472</v>
      </c>
      <c r="BV109" s="469"/>
      <c r="BW109" s="468"/>
      <c r="BX109" s="468"/>
      <c r="BY109" s="468"/>
      <c r="BZ109" s="470"/>
      <c r="CA109" s="470"/>
      <c r="CB109" s="470"/>
      <c r="CC109" s="470"/>
      <c r="CD109" s="470"/>
      <c r="CE109" s="470"/>
      <c r="CF109" s="462" t="s">
        <v>3473</v>
      </c>
      <c r="CG109" s="470"/>
      <c r="CH109" s="470"/>
      <c r="CI109" s="470"/>
      <c r="CJ109" s="470"/>
      <c r="CK109" s="470"/>
      <c r="CL109" s="470"/>
      <c r="CM109" s="462" t="s">
        <v>3474</v>
      </c>
      <c r="CN109" s="463" t="s">
        <v>3475</v>
      </c>
      <c r="CO109" s="462" t="s">
        <v>3476</v>
      </c>
      <c r="CP109" s="470"/>
      <c r="CQ109" s="470"/>
      <c r="CR109" s="470"/>
      <c r="CS109" s="462" t="s">
        <v>3477</v>
      </c>
      <c r="CT109" s="462" t="s">
        <v>3478</v>
      </c>
      <c r="CU109" s="470"/>
      <c r="CV109" s="470"/>
      <c r="CW109" s="470"/>
      <c r="CX109" s="470"/>
      <c r="CY109" s="470"/>
      <c r="CZ109" s="470"/>
      <c r="DA109" s="470"/>
      <c r="DB109" s="470"/>
      <c r="DC109" s="462" t="s">
        <v>3479</v>
      </c>
      <c r="DD109" s="462" t="s">
        <v>3480</v>
      </c>
      <c r="DE109" s="470"/>
    </row>
    <row r="110" spans="1:109" ht="6.75" customHeight="1">
      <c r="A110" s="21"/>
      <c r="B110" s="18"/>
      <c r="C110" s="28"/>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20"/>
      <c r="AE110" s="49"/>
      <c r="AH110" s="468"/>
      <c r="AI110" s="468"/>
      <c r="AJ110" s="468"/>
      <c r="AK110" s="468"/>
      <c r="AL110" s="456" t="str">
        <f t="shared" si="3"/>
        <v/>
      </c>
      <c r="AM110" s="456" t="str">
        <f t="shared" si="4"/>
        <v/>
      </c>
      <c r="AN110" s="457" t="str">
        <f t="shared" si="5"/>
        <v/>
      </c>
      <c r="AO110" s="468"/>
      <c r="AP110" s="438">
        <v>108</v>
      </c>
      <c r="AQ110" s="469"/>
      <c r="AR110" s="469"/>
      <c r="AS110" s="469"/>
      <c r="AT110" s="469"/>
      <c r="AU110" s="469"/>
      <c r="AV110" s="469"/>
      <c r="AW110" s="460" t="s">
        <v>3481</v>
      </c>
      <c r="AX110" s="469"/>
      <c r="AY110" s="469"/>
      <c r="AZ110" s="469"/>
      <c r="BA110" s="469"/>
      <c r="BB110" s="469"/>
      <c r="BC110" s="469"/>
      <c r="BD110" s="460" t="s">
        <v>3482</v>
      </c>
      <c r="BE110" s="461" t="s">
        <v>3483</v>
      </c>
      <c r="BF110" s="460" t="s">
        <v>3484</v>
      </c>
      <c r="BG110" s="469"/>
      <c r="BH110" s="469"/>
      <c r="BI110" s="469"/>
      <c r="BJ110" s="460" t="s">
        <v>3485</v>
      </c>
      <c r="BK110" s="460" t="s">
        <v>3486</v>
      </c>
      <c r="BL110" s="469"/>
      <c r="BM110" s="469"/>
      <c r="BN110" s="469"/>
      <c r="BO110" s="469"/>
      <c r="BP110" s="469"/>
      <c r="BQ110" s="469"/>
      <c r="BR110" s="469"/>
      <c r="BS110" s="469"/>
      <c r="BT110" s="460" t="s">
        <v>3487</v>
      </c>
      <c r="BU110" s="469">
        <v>31999</v>
      </c>
      <c r="BV110" s="469"/>
      <c r="BW110" s="468"/>
      <c r="BX110" s="468"/>
      <c r="BY110" s="468"/>
      <c r="BZ110" s="470"/>
      <c r="CA110" s="470"/>
      <c r="CB110" s="470"/>
      <c r="CC110" s="470"/>
      <c r="CD110" s="470"/>
      <c r="CE110" s="470"/>
      <c r="CF110" s="462" t="s">
        <v>3488</v>
      </c>
      <c r="CG110" s="470"/>
      <c r="CH110" s="470"/>
      <c r="CI110" s="470"/>
      <c r="CJ110" s="470"/>
      <c r="CK110" s="470"/>
      <c r="CL110" s="470"/>
      <c r="CM110" s="462" t="s">
        <v>3489</v>
      </c>
      <c r="CN110" s="463" t="s">
        <v>3490</v>
      </c>
      <c r="CO110" s="462" t="s">
        <v>3491</v>
      </c>
      <c r="CP110" s="470"/>
      <c r="CQ110" s="470"/>
      <c r="CR110" s="470"/>
      <c r="CS110" s="462" t="s">
        <v>3492</v>
      </c>
      <c r="CT110" s="462" t="s">
        <v>3493</v>
      </c>
      <c r="CU110" s="470"/>
      <c r="CV110" s="470"/>
      <c r="CW110" s="470"/>
      <c r="CX110" s="470"/>
      <c r="CY110" s="470"/>
      <c r="CZ110" s="470"/>
      <c r="DA110" s="470"/>
      <c r="DB110" s="470"/>
      <c r="DC110" s="462" t="s">
        <v>3494</v>
      </c>
      <c r="DD110" s="462" t="s">
        <v>403</v>
      </c>
      <c r="DE110" s="470"/>
    </row>
    <row r="111" spans="1:109" ht="15" customHeight="1">
      <c r="A111" s="21"/>
      <c r="B111" s="18"/>
      <c r="C111" s="28"/>
      <c r="D111" s="36" t="s">
        <v>3495</v>
      </c>
      <c r="E111" s="38"/>
      <c r="F111" s="38"/>
      <c r="G111" s="39"/>
      <c r="H111" s="519" t="s">
        <v>6492</v>
      </c>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20"/>
      <c r="AE111" s="49"/>
      <c r="AH111" s="468"/>
      <c r="AI111" s="468"/>
      <c r="AJ111" s="468"/>
      <c r="AK111" s="468"/>
      <c r="AL111" s="456" t="str">
        <f t="shared" si="3"/>
        <v/>
      </c>
      <c r="AM111" s="456" t="str">
        <f t="shared" si="4"/>
        <v/>
      </c>
      <c r="AN111" s="457" t="str">
        <f t="shared" si="5"/>
        <v/>
      </c>
      <c r="AO111" s="468"/>
      <c r="AP111" s="438">
        <v>109</v>
      </c>
      <c r="AQ111" s="469"/>
      <c r="AR111" s="469"/>
      <c r="AS111" s="469"/>
      <c r="AT111" s="469"/>
      <c r="AU111" s="469"/>
      <c r="AV111" s="469"/>
      <c r="AW111" s="460" t="s">
        <v>3496</v>
      </c>
      <c r="AX111" s="469"/>
      <c r="AY111" s="469"/>
      <c r="AZ111" s="469"/>
      <c r="BA111" s="469"/>
      <c r="BB111" s="469"/>
      <c r="BC111" s="469"/>
      <c r="BD111" s="460" t="s">
        <v>3497</v>
      </c>
      <c r="BE111" s="461" t="s">
        <v>3498</v>
      </c>
      <c r="BF111" s="460" t="s">
        <v>3499</v>
      </c>
      <c r="BG111" s="469"/>
      <c r="BH111" s="469"/>
      <c r="BI111" s="469"/>
      <c r="BJ111" s="460" t="s">
        <v>3500</v>
      </c>
      <c r="BK111" s="460" t="s">
        <v>3501</v>
      </c>
      <c r="BL111" s="469"/>
      <c r="BM111" s="469"/>
      <c r="BN111" s="469"/>
      <c r="BO111" s="469"/>
      <c r="BP111" s="469"/>
      <c r="BQ111" s="469"/>
      <c r="BR111" s="469"/>
      <c r="BS111" s="469"/>
      <c r="BT111" s="460" t="s">
        <v>3502</v>
      </c>
      <c r="BU111" s="469"/>
      <c r="BV111" s="469"/>
      <c r="BW111" s="468"/>
      <c r="BX111" s="468"/>
      <c r="BY111" s="468"/>
      <c r="BZ111" s="470"/>
      <c r="CA111" s="470"/>
      <c r="CB111" s="470"/>
      <c r="CC111" s="470"/>
      <c r="CD111" s="470"/>
      <c r="CE111" s="470"/>
      <c r="CF111" s="462" t="s">
        <v>3503</v>
      </c>
      <c r="CG111" s="470"/>
      <c r="CH111" s="470"/>
      <c r="CI111" s="470"/>
      <c r="CJ111" s="470"/>
      <c r="CK111" s="470"/>
      <c r="CL111" s="470"/>
      <c r="CM111" s="462" t="s">
        <v>1089</v>
      </c>
      <c r="CN111" s="463" t="s">
        <v>3504</v>
      </c>
      <c r="CO111" s="462" t="s">
        <v>3505</v>
      </c>
      <c r="CP111" s="470"/>
      <c r="CQ111" s="470"/>
      <c r="CR111" s="470"/>
      <c r="CS111" s="462" t="s">
        <v>3506</v>
      </c>
      <c r="CT111" s="462" t="s">
        <v>3507</v>
      </c>
      <c r="CU111" s="470"/>
      <c r="CV111" s="470"/>
      <c r="CW111" s="470"/>
      <c r="CX111" s="470"/>
      <c r="CY111" s="470"/>
      <c r="CZ111" s="470"/>
      <c r="DA111" s="470"/>
      <c r="DB111" s="470"/>
      <c r="DC111" s="462" t="s">
        <v>534</v>
      </c>
      <c r="DD111" s="470"/>
      <c r="DE111" s="470"/>
    </row>
    <row r="112" spans="1:109" ht="6.75" customHeight="1">
      <c r="A112" s="21"/>
      <c r="B112" s="18"/>
      <c r="C112" s="28"/>
      <c r="D112" s="40"/>
      <c r="E112" s="40"/>
      <c r="F112" s="40"/>
      <c r="G112" s="41"/>
      <c r="H112" s="109"/>
      <c r="I112" s="41"/>
      <c r="J112" s="41"/>
      <c r="K112" s="41"/>
      <c r="L112" s="41"/>
      <c r="M112" s="41"/>
      <c r="N112" s="41"/>
      <c r="O112" s="41"/>
      <c r="P112" s="41"/>
      <c r="Q112" s="41"/>
      <c r="R112" s="41"/>
      <c r="S112" s="41"/>
      <c r="T112" s="41"/>
      <c r="U112" s="41"/>
      <c r="V112" s="41"/>
      <c r="W112" s="41"/>
      <c r="X112" s="41"/>
      <c r="Y112" s="41"/>
      <c r="Z112" s="41"/>
      <c r="AA112" s="41"/>
      <c r="AB112" s="41"/>
      <c r="AC112" s="41"/>
      <c r="AD112" s="20"/>
      <c r="AE112" s="49"/>
      <c r="AH112" s="468"/>
      <c r="AI112" s="468"/>
      <c r="AJ112" s="468"/>
      <c r="AK112" s="468"/>
      <c r="AL112" s="456" t="str">
        <f t="shared" si="3"/>
        <v/>
      </c>
      <c r="AM112" s="456" t="str">
        <f t="shared" si="4"/>
        <v/>
      </c>
      <c r="AN112" s="457" t="str">
        <f t="shared" si="5"/>
        <v/>
      </c>
      <c r="AO112" s="468"/>
      <c r="AP112" s="438">
        <v>110</v>
      </c>
      <c r="AQ112" s="469"/>
      <c r="AR112" s="469"/>
      <c r="AS112" s="469"/>
      <c r="AT112" s="469"/>
      <c r="AU112" s="469"/>
      <c r="AV112" s="469"/>
      <c r="AW112" s="460" t="s">
        <v>3508</v>
      </c>
      <c r="AX112" s="469"/>
      <c r="AY112" s="469"/>
      <c r="AZ112" s="469"/>
      <c r="BA112" s="469"/>
      <c r="BB112" s="469"/>
      <c r="BC112" s="469"/>
      <c r="BD112" s="460" t="s">
        <v>3509</v>
      </c>
      <c r="BE112" s="461" t="s">
        <v>3510</v>
      </c>
      <c r="BF112" s="460" t="s">
        <v>3511</v>
      </c>
      <c r="BG112" s="469"/>
      <c r="BH112" s="469"/>
      <c r="BI112" s="469"/>
      <c r="BJ112" s="460" t="s">
        <v>3512</v>
      </c>
      <c r="BK112" s="460" t="s">
        <v>3513</v>
      </c>
      <c r="BL112" s="469"/>
      <c r="BM112" s="469"/>
      <c r="BN112" s="469"/>
      <c r="BO112" s="469"/>
      <c r="BP112" s="469"/>
      <c r="BQ112" s="469"/>
      <c r="BR112" s="469"/>
      <c r="BS112" s="469"/>
      <c r="BT112" s="460" t="s">
        <v>3514</v>
      </c>
      <c r="BU112" s="469"/>
      <c r="BV112" s="469"/>
      <c r="BW112" s="468"/>
      <c r="BX112" s="468"/>
      <c r="BY112" s="468"/>
      <c r="BZ112" s="470"/>
      <c r="CA112" s="470"/>
      <c r="CB112" s="470"/>
      <c r="CC112" s="470"/>
      <c r="CD112" s="470"/>
      <c r="CE112" s="470"/>
      <c r="CF112" s="462" t="s">
        <v>2979</v>
      </c>
      <c r="CG112" s="470"/>
      <c r="CH112" s="470"/>
      <c r="CI112" s="470"/>
      <c r="CJ112" s="470"/>
      <c r="CK112" s="470"/>
      <c r="CL112" s="470"/>
      <c r="CM112" s="462" t="s">
        <v>3515</v>
      </c>
      <c r="CN112" s="463" t="s">
        <v>3516</v>
      </c>
      <c r="CO112" s="462" t="s">
        <v>3517</v>
      </c>
      <c r="CP112" s="470"/>
      <c r="CQ112" s="470"/>
      <c r="CR112" s="470"/>
      <c r="CS112" s="462" t="s">
        <v>3518</v>
      </c>
      <c r="CT112" s="462" t="s">
        <v>3519</v>
      </c>
      <c r="CU112" s="470"/>
      <c r="CV112" s="470"/>
      <c r="CW112" s="470"/>
      <c r="CX112" s="470"/>
      <c r="CY112" s="470"/>
      <c r="CZ112" s="470"/>
      <c r="DA112" s="470"/>
      <c r="DB112" s="470"/>
      <c r="DC112" s="462" t="s">
        <v>3520</v>
      </c>
      <c r="DD112" s="470"/>
      <c r="DE112" s="470"/>
    </row>
    <row r="113" spans="1:109" ht="15" customHeight="1">
      <c r="A113" s="21"/>
      <c r="B113" s="18"/>
      <c r="C113" s="28"/>
      <c r="D113" s="36" t="s">
        <v>3521</v>
      </c>
      <c r="E113" s="36"/>
      <c r="F113" s="36"/>
      <c r="G113" s="42"/>
      <c r="H113" s="519" t="s">
        <v>6493</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20"/>
      <c r="AE113" s="49"/>
      <c r="AH113" s="468"/>
      <c r="AI113" s="468"/>
      <c r="AJ113" s="468"/>
      <c r="AK113" s="468"/>
      <c r="AL113" s="456" t="str">
        <f t="shared" si="3"/>
        <v/>
      </c>
      <c r="AM113" s="456" t="str">
        <f t="shared" si="4"/>
        <v/>
      </c>
      <c r="AN113" s="457" t="str">
        <f t="shared" si="5"/>
        <v/>
      </c>
      <c r="AO113" s="468"/>
      <c r="AP113" s="438">
        <v>111</v>
      </c>
      <c r="AQ113" s="469"/>
      <c r="AR113" s="469"/>
      <c r="AS113" s="469"/>
      <c r="AT113" s="469"/>
      <c r="AU113" s="469"/>
      <c r="AV113" s="469"/>
      <c r="AW113" s="460" t="s">
        <v>3522</v>
      </c>
      <c r="AX113" s="469"/>
      <c r="AY113" s="469"/>
      <c r="AZ113" s="469"/>
      <c r="BA113" s="469"/>
      <c r="BB113" s="469"/>
      <c r="BC113" s="469"/>
      <c r="BD113" s="460" t="s">
        <v>3523</v>
      </c>
      <c r="BE113" s="461" t="s">
        <v>3524</v>
      </c>
      <c r="BF113" s="460" t="s">
        <v>3525</v>
      </c>
      <c r="BG113" s="469"/>
      <c r="BH113" s="469"/>
      <c r="BI113" s="469"/>
      <c r="BJ113" s="460" t="s">
        <v>3526</v>
      </c>
      <c r="BK113" s="460" t="s">
        <v>3527</v>
      </c>
      <c r="BL113" s="469"/>
      <c r="BM113" s="469"/>
      <c r="BN113" s="469"/>
      <c r="BO113" s="469"/>
      <c r="BP113" s="469"/>
      <c r="BQ113" s="469"/>
      <c r="BR113" s="469"/>
      <c r="BS113" s="469"/>
      <c r="BT113" s="460" t="s">
        <v>3528</v>
      </c>
      <c r="BU113" s="469"/>
      <c r="BV113" s="469"/>
      <c r="BW113" s="468"/>
      <c r="BX113" s="468"/>
      <c r="BY113" s="468"/>
      <c r="BZ113" s="470"/>
      <c r="CA113" s="470"/>
      <c r="CB113" s="470"/>
      <c r="CC113" s="470"/>
      <c r="CD113" s="470"/>
      <c r="CE113" s="470"/>
      <c r="CF113" s="462" t="s">
        <v>3529</v>
      </c>
      <c r="CG113" s="470"/>
      <c r="CH113" s="470"/>
      <c r="CI113" s="470"/>
      <c r="CJ113" s="470"/>
      <c r="CK113" s="470"/>
      <c r="CL113" s="470"/>
      <c r="CM113" s="462" t="s">
        <v>3530</v>
      </c>
      <c r="CN113" s="463" t="s">
        <v>3531</v>
      </c>
      <c r="CO113" s="462" t="s">
        <v>3532</v>
      </c>
      <c r="CP113" s="470"/>
      <c r="CQ113" s="470"/>
      <c r="CR113" s="470"/>
      <c r="CS113" s="462" t="s">
        <v>3533</v>
      </c>
      <c r="CT113" s="462" t="s">
        <v>3534</v>
      </c>
      <c r="CU113" s="470"/>
      <c r="CV113" s="470"/>
      <c r="CW113" s="470"/>
      <c r="CX113" s="470"/>
      <c r="CY113" s="470"/>
      <c r="CZ113" s="470"/>
      <c r="DA113" s="470"/>
      <c r="DB113" s="470"/>
      <c r="DC113" s="462" t="s">
        <v>3535</v>
      </c>
      <c r="DD113" s="470"/>
      <c r="DE113" s="470"/>
    </row>
    <row r="114" spans="1:109" ht="15" customHeight="1" thickBot="1">
      <c r="A114" s="48"/>
      <c r="B114" s="43"/>
      <c r="C114" s="44"/>
      <c r="D114" s="44"/>
      <c r="E114" s="44"/>
      <c r="F114" s="44"/>
      <c r="G114" s="44"/>
      <c r="H114" s="44"/>
      <c r="I114" s="44"/>
      <c r="J114" s="44"/>
      <c r="K114" s="44"/>
      <c r="L114" s="44"/>
      <c r="M114" s="30"/>
      <c r="N114" s="44"/>
      <c r="O114" s="44"/>
      <c r="P114" s="44"/>
      <c r="Q114" s="44"/>
      <c r="R114" s="44"/>
      <c r="S114" s="44"/>
      <c r="T114" s="44"/>
      <c r="U114" s="44"/>
      <c r="V114" s="44"/>
      <c r="W114" s="44"/>
      <c r="X114" s="44"/>
      <c r="Y114" s="44"/>
      <c r="Z114" s="44"/>
      <c r="AA114" s="44"/>
      <c r="AB114" s="44"/>
      <c r="AC114" s="44"/>
      <c r="AD114" s="45"/>
      <c r="AE114" s="49"/>
      <c r="AH114" s="468"/>
      <c r="AI114" s="468"/>
      <c r="AJ114" s="468"/>
      <c r="AK114" s="468"/>
      <c r="AL114" s="456" t="str">
        <f t="shared" si="3"/>
        <v/>
      </c>
      <c r="AM114" s="456" t="str">
        <f t="shared" si="4"/>
        <v/>
      </c>
      <c r="AN114" s="457" t="str">
        <f t="shared" si="5"/>
        <v/>
      </c>
      <c r="AO114" s="468"/>
      <c r="AP114" s="438">
        <v>112</v>
      </c>
      <c r="AQ114" s="469"/>
      <c r="AR114" s="469"/>
      <c r="AS114" s="469"/>
      <c r="AT114" s="469"/>
      <c r="AU114" s="469"/>
      <c r="AV114" s="469"/>
      <c r="AW114" s="460" t="s">
        <v>3536</v>
      </c>
      <c r="AX114" s="469"/>
      <c r="AY114" s="469"/>
      <c r="AZ114" s="469"/>
      <c r="BA114" s="469"/>
      <c r="BB114" s="469"/>
      <c r="BC114" s="469"/>
      <c r="BD114" s="460" t="s">
        <v>3537</v>
      </c>
      <c r="BE114" s="461" t="s">
        <v>3538</v>
      </c>
      <c r="BF114" s="460" t="s">
        <v>3539</v>
      </c>
      <c r="BG114" s="469"/>
      <c r="BH114" s="469"/>
      <c r="BI114" s="469"/>
      <c r="BJ114" s="460" t="s">
        <v>3540</v>
      </c>
      <c r="BK114" s="460" t="s">
        <v>3541</v>
      </c>
      <c r="BL114" s="469"/>
      <c r="BM114" s="469"/>
      <c r="BN114" s="469"/>
      <c r="BO114" s="469"/>
      <c r="BP114" s="469"/>
      <c r="BQ114" s="469"/>
      <c r="BR114" s="469"/>
      <c r="BS114" s="469"/>
      <c r="BT114" s="460" t="s">
        <v>3542</v>
      </c>
      <c r="BU114" s="469"/>
      <c r="BV114" s="469"/>
      <c r="BW114" s="468"/>
      <c r="BX114" s="468"/>
      <c r="BY114" s="468"/>
      <c r="BZ114" s="470"/>
      <c r="CA114" s="470"/>
      <c r="CB114" s="470"/>
      <c r="CC114" s="470"/>
      <c r="CD114" s="470"/>
      <c r="CE114" s="470"/>
      <c r="CF114" s="462" t="s">
        <v>3543</v>
      </c>
      <c r="CG114" s="470"/>
      <c r="CH114" s="470"/>
      <c r="CI114" s="470"/>
      <c r="CJ114" s="470"/>
      <c r="CK114" s="470"/>
      <c r="CL114" s="470"/>
      <c r="CM114" s="462" t="s">
        <v>3544</v>
      </c>
      <c r="CN114" s="463" t="s">
        <v>3545</v>
      </c>
      <c r="CO114" s="462" t="s">
        <v>3546</v>
      </c>
      <c r="CP114" s="470"/>
      <c r="CQ114" s="470"/>
      <c r="CR114" s="470"/>
      <c r="CS114" s="462" t="s">
        <v>3547</v>
      </c>
      <c r="CT114" s="462" t="s">
        <v>2765</v>
      </c>
      <c r="CU114" s="470"/>
      <c r="CV114" s="470"/>
      <c r="CW114" s="470"/>
      <c r="CX114" s="470"/>
      <c r="CY114" s="470"/>
      <c r="CZ114" s="470"/>
      <c r="DA114" s="470"/>
      <c r="DB114" s="470"/>
      <c r="DC114" s="462" t="s">
        <v>3548</v>
      </c>
      <c r="DD114" s="470"/>
      <c r="DE114" s="470"/>
    </row>
    <row r="115" spans="1:109" ht="15" customHeight="1" thickBot="1">
      <c r="AH115" s="468"/>
      <c r="AI115" s="468"/>
      <c r="AJ115" s="468"/>
      <c r="AK115" s="468"/>
      <c r="AL115" s="456" t="str">
        <f t="shared" si="3"/>
        <v/>
      </c>
      <c r="AM115" s="456" t="str">
        <f t="shared" si="4"/>
        <v/>
      </c>
      <c r="AN115" s="457" t="str">
        <f t="shared" si="5"/>
        <v/>
      </c>
      <c r="AO115" s="468"/>
      <c r="AP115" s="438">
        <v>113</v>
      </c>
      <c r="AQ115" s="469"/>
      <c r="AR115" s="469"/>
      <c r="AS115" s="469"/>
      <c r="AT115" s="469"/>
      <c r="AU115" s="469"/>
      <c r="AV115" s="469"/>
      <c r="AW115" s="460" t="s">
        <v>3549</v>
      </c>
      <c r="AX115" s="469"/>
      <c r="AY115" s="469"/>
      <c r="AZ115" s="469"/>
      <c r="BA115" s="469"/>
      <c r="BB115" s="469"/>
      <c r="BC115" s="469"/>
      <c r="BD115" s="460" t="s">
        <v>3550</v>
      </c>
      <c r="BE115" s="461" t="s">
        <v>3551</v>
      </c>
      <c r="BF115" s="460" t="s">
        <v>3552</v>
      </c>
      <c r="BG115" s="469"/>
      <c r="BH115" s="469"/>
      <c r="BI115" s="469"/>
      <c r="BJ115" s="460" t="s">
        <v>3553</v>
      </c>
      <c r="BK115" s="460" t="s">
        <v>3554</v>
      </c>
      <c r="BL115" s="469"/>
      <c r="BM115" s="469"/>
      <c r="BN115" s="469"/>
      <c r="BO115" s="469"/>
      <c r="BP115" s="469"/>
      <c r="BQ115" s="469"/>
      <c r="BR115" s="469"/>
      <c r="BS115" s="469"/>
      <c r="BT115" s="460" t="s">
        <v>3555</v>
      </c>
      <c r="BU115" s="469"/>
      <c r="BV115" s="469"/>
      <c r="BW115" s="468"/>
      <c r="BX115" s="468"/>
      <c r="BY115" s="468"/>
      <c r="BZ115" s="470"/>
      <c r="CA115" s="470"/>
      <c r="CB115" s="470"/>
      <c r="CC115" s="470"/>
      <c r="CD115" s="470"/>
      <c r="CE115" s="470"/>
      <c r="CF115" s="462" t="s">
        <v>158</v>
      </c>
      <c r="CG115" s="470"/>
      <c r="CH115" s="470"/>
      <c r="CI115" s="470"/>
      <c r="CJ115" s="470"/>
      <c r="CK115" s="470"/>
      <c r="CL115" s="470"/>
      <c r="CM115" s="462" t="s">
        <v>3556</v>
      </c>
      <c r="CN115" s="463" t="s">
        <v>3557</v>
      </c>
      <c r="CO115" s="462" t="s">
        <v>3558</v>
      </c>
      <c r="CP115" s="470"/>
      <c r="CQ115" s="470"/>
      <c r="CR115" s="470"/>
      <c r="CS115" s="462" t="s">
        <v>3559</v>
      </c>
      <c r="CT115" s="462" t="s">
        <v>3560</v>
      </c>
      <c r="CU115" s="470"/>
      <c r="CV115" s="470"/>
      <c r="CW115" s="470"/>
      <c r="CX115" s="470"/>
      <c r="CY115" s="470"/>
      <c r="CZ115" s="470"/>
      <c r="DA115" s="470"/>
      <c r="DB115" s="470"/>
      <c r="DC115" s="462" t="s">
        <v>3561</v>
      </c>
      <c r="DD115" s="470"/>
      <c r="DE115" s="470"/>
    </row>
    <row r="116" spans="1:109" ht="15" customHeight="1">
      <c r="A116" s="21"/>
      <c r="B116" s="15"/>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7"/>
      <c r="AE116" s="49"/>
      <c r="AH116" s="468"/>
      <c r="AI116" s="468"/>
      <c r="AJ116" s="468"/>
      <c r="AK116" s="468"/>
      <c r="AL116" s="456" t="str">
        <f t="shared" si="3"/>
        <v/>
      </c>
      <c r="AM116" s="456" t="str">
        <f t="shared" si="4"/>
        <v/>
      </c>
      <c r="AN116" s="457" t="str">
        <f t="shared" si="5"/>
        <v/>
      </c>
      <c r="AO116" s="468"/>
      <c r="AP116" s="438">
        <v>114</v>
      </c>
      <c r="AQ116" s="469"/>
      <c r="AR116" s="469"/>
      <c r="AS116" s="469"/>
      <c r="AT116" s="469"/>
      <c r="AU116" s="469"/>
      <c r="AV116" s="469"/>
      <c r="AW116" s="460" t="s">
        <v>3562</v>
      </c>
      <c r="AX116" s="469"/>
      <c r="AY116" s="469"/>
      <c r="AZ116" s="469"/>
      <c r="BA116" s="469"/>
      <c r="BB116" s="469"/>
      <c r="BC116" s="469"/>
      <c r="BD116" s="460" t="s">
        <v>3563</v>
      </c>
      <c r="BE116" s="461" t="s">
        <v>3564</v>
      </c>
      <c r="BF116" s="460" t="s">
        <v>3565</v>
      </c>
      <c r="BG116" s="469"/>
      <c r="BH116" s="469"/>
      <c r="BI116" s="469"/>
      <c r="BJ116" s="460" t="s">
        <v>3566</v>
      </c>
      <c r="BK116" s="460" t="s">
        <v>3567</v>
      </c>
      <c r="BL116" s="469"/>
      <c r="BM116" s="469"/>
      <c r="BN116" s="469"/>
      <c r="BO116" s="469"/>
      <c r="BP116" s="469"/>
      <c r="BQ116" s="469"/>
      <c r="BR116" s="469"/>
      <c r="BS116" s="469"/>
      <c r="BT116" s="460" t="s">
        <v>3568</v>
      </c>
      <c r="BU116" s="469"/>
      <c r="BV116" s="469"/>
      <c r="BW116" s="468"/>
      <c r="BX116" s="468"/>
      <c r="BY116" s="468"/>
      <c r="BZ116" s="470"/>
      <c r="CA116" s="470"/>
      <c r="CB116" s="470"/>
      <c r="CC116" s="470"/>
      <c r="CD116" s="470"/>
      <c r="CE116" s="470"/>
      <c r="CF116" s="462" t="s">
        <v>3569</v>
      </c>
      <c r="CG116" s="470"/>
      <c r="CH116" s="470"/>
      <c r="CI116" s="470"/>
      <c r="CJ116" s="470"/>
      <c r="CK116" s="470"/>
      <c r="CL116" s="470"/>
      <c r="CM116" s="462" t="s">
        <v>3570</v>
      </c>
      <c r="CN116" s="463" t="s">
        <v>3571</v>
      </c>
      <c r="CO116" s="462" t="s">
        <v>3572</v>
      </c>
      <c r="CP116" s="470"/>
      <c r="CQ116" s="470"/>
      <c r="CR116" s="470"/>
      <c r="CS116" s="462" t="s">
        <v>3573</v>
      </c>
      <c r="CT116" s="462" t="s">
        <v>3574</v>
      </c>
      <c r="CU116" s="470"/>
      <c r="CV116" s="470"/>
      <c r="CW116" s="470"/>
      <c r="CX116" s="470"/>
      <c r="CY116" s="470"/>
      <c r="CZ116" s="470"/>
      <c r="DA116" s="470"/>
      <c r="DB116" s="470"/>
      <c r="DC116" s="462" t="s">
        <v>3575</v>
      </c>
      <c r="DD116" s="470"/>
      <c r="DE116" s="470"/>
    </row>
    <row r="117" spans="1:109" ht="24" customHeight="1">
      <c r="A117" s="21"/>
      <c r="B117" s="18"/>
      <c r="C117" s="506" t="s">
        <v>3576</v>
      </c>
      <c r="D117" s="506"/>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20"/>
      <c r="AE117" s="49"/>
      <c r="AH117" s="468"/>
      <c r="AI117" s="468"/>
      <c r="AJ117" s="468"/>
      <c r="AK117" s="468"/>
      <c r="AL117" s="456" t="str">
        <f t="shared" si="3"/>
        <v/>
      </c>
      <c r="AM117" s="456" t="str">
        <f t="shared" si="4"/>
        <v/>
      </c>
      <c r="AN117" s="457" t="str">
        <f t="shared" si="5"/>
        <v/>
      </c>
      <c r="AO117" s="468"/>
      <c r="AP117" s="438">
        <v>115</v>
      </c>
      <c r="AQ117" s="469"/>
      <c r="AR117" s="469"/>
      <c r="AS117" s="469"/>
      <c r="AT117" s="469"/>
      <c r="AU117" s="469"/>
      <c r="AV117" s="469"/>
      <c r="AW117" s="460" t="s">
        <v>3577</v>
      </c>
      <c r="AX117" s="469"/>
      <c r="AY117" s="469"/>
      <c r="AZ117" s="469"/>
      <c r="BA117" s="469"/>
      <c r="BB117" s="469"/>
      <c r="BC117" s="469"/>
      <c r="BD117" s="460" t="s">
        <v>3578</v>
      </c>
      <c r="BE117" s="461" t="s">
        <v>3579</v>
      </c>
      <c r="BF117" s="469">
        <v>16999</v>
      </c>
      <c r="BG117" s="469"/>
      <c r="BH117" s="469"/>
      <c r="BI117" s="469"/>
      <c r="BJ117" s="460" t="s">
        <v>3580</v>
      </c>
      <c r="BK117" s="460" t="s">
        <v>3581</v>
      </c>
      <c r="BL117" s="469"/>
      <c r="BM117" s="469"/>
      <c r="BN117" s="469"/>
      <c r="BO117" s="469"/>
      <c r="BP117" s="469"/>
      <c r="BQ117" s="469"/>
      <c r="BR117" s="469"/>
      <c r="BS117" s="469"/>
      <c r="BT117" s="460" t="s">
        <v>3582</v>
      </c>
      <c r="BU117" s="469"/>
      <c r="BV117" s="469"/>
      <c r="BW117" s="468"/>
      <c r="BX117" s="468"/>
      <c r="BY117" s="468"/>
      <c r="BZ117" s="470"/>
      <c r="CA117" s="470"/>
      <c r="CB117" s="470"/>
      <c r="CC117" s="470"/>
      <c r="CD117" s="470"/>
      <c r="CE117" s="470"/>
      <c r="CF117" s="462" t="s">
        <v>3583</v>
      </c>
      <c r="CG117" s="470"/>
      <c r="CH117" s="470"/>
      <c r="CI117" s="470"/>
      <c r="CJ117" s="470"/>
      <c r="CK117" s="470"/>
      <c r="CL117" s="470"/>
      <c r="CM117" s="462" t="s">
        <v>3584</v>
      </c>
      <c r="CN117" s="463" t="s">
        <v>3585</v>
      </c>
      <c r="CO117" s="462" t="s">
        <v>403</v>
      </c>
      <c r="CP117" s="470"/>
      <c r="CQ117" s="470"/>
      <c r="CR117" s="470"/>
      <c r="CS117" s="462" t="s">
        <v>3586</v>
      </c>
      <c r="CT117" s="462" t="s">
        <v>1189</v>
      </c>
      <c r="CU117" s="470"/>
      <c r="CV117" s="470"/>
      <c r="CW117" s="470"/>
      <c r="CX117" s="470"/>
      <c r="CY117" s="470"/>
      <c r="CZ117" s="470"/>
      <c r="DA117" s="470"/>
      <c r="DB117" s="470"/>
      <c r="DC117" s="462" t="s">
        <v>3587</v>
      </c>
      <c r="DD117" s="470"/>
      <c r="DE117" s="470"/>
    </row>
    <row r="118" spans="1:109" ht="6.75" customHeight="1">
      <c r="A118" s="21"/>
      <c r="B118" s="1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0"/>
      <c r="AE118" s="49"/>
      <c r="AH118" s="468"/>
      <c r="AI118" s="468"/>
      <c r="AJ118" s="468"/>
      <c r="AK118" s="468"/>
      <c r="AL118" s="456" t="str">
        <f t="shared" si="3"/>
        <v/>
      </c>
      <c r="AM118" s="456" t="str">
        <f t="shared" si="4"/>
        <v/>
      </c>
      <c r="AN118" s="457" t="str">
        <f t="shared" si="5"/>
        <v/>
      </c>
      <c r="AO118" s="468"/>
      <c r="AP118" s="438">
        <v>116</v>
      </c>
      <c r="AQ118" s="469"/>
      <c r="AR118" s="469"/>
      <c r="AS118" s="469"/>
      <c r="AT118" s="469"/>
      <c r="AU118" s="469"/>
      <c r="AV118" s="469"/>
      <c r="AW118" s="460" t="s">
        <v>3588</v>
      </c>
      <c r="AX118" s="469"/>
      <c r="AY118" s="469"/>
      <c r="AZ118" s="469"/>
      <c r="BA118" s="469"/>
      <c r="BB118" s="469"/>
      <c r="BC118" s="469"/>
      <c r="BD118" s="460" t="s">
        <v>3589</v>
      </c>
      <c r="BE118" s="461" t="s">
        <v>3590</v>
      </c>
      <c r="BF118" s="469"/>
      <c r="BG118" s="469"/>
      <c r="BH118" s="469"/>
      <c r="BI118" s="469"/>
      <c r="BJ118" s="460" t="s">
        <v>3591</v>
      </c>
      <c r="BK118" s="460" t="s">
        <v>3592</v>
      </c>
      <c r="BL118" s="469"/>
      <c r="BM118" s="469"/>
      <c r="BN118" s="469"/>
      <c r="BO118" s="469"/>
      <c r="BP118" s="469"/>
      <c r="BQ118" s="469"/>
      <c r="BR118" s="469"/>
      <c r="BS118" s="469"/>
      <c r="BT118" s="460" t="s">
        <v>3593</v>
      </c>
      <c r="BU118" s="469"/>
      <c r="BV118" s="469"/>
      <c r="BW118" s="468"/>
      <c r="BX118" s="468"/>
      <c r="BY118" s="468"/>
      <c r="BZ118" s="470"/>
      <c r="CA118" s="470"/>
      <c r="CB118" s="470"/>
      <c r="CC118" s="470"/>
      <c r="CD118" s="470"/>
      <c r="CE118" s="470"/>
      <c r="CF118" s="462" t="s">
        <v>3594</v>
      </c>
      <c r="CG118" s="470"/>
      <c r="CH118" s="470"/>
      <c r="CI118" s="470"/>
      <c r="CJ118" s="470"/>
      <c r="CK118" s="470"/>
      <c r="CL118" s="470"/>
      <c r="CM118" s="462" t="s">
        <v>3571</v>
      </c>
      <c r="CN118" s="463" t="s">
        <v>3595</v>
      </c>
      <c r="CO118" s="470"/>
      <c r="CP118" s="470"/>
      <c r="CQ118" s="470"/>
      <c r="CR118" s="470"/>
      <c r="CS118" s="462" t="s">
        <v>3596</v>
      </c>
      <c r="CT118" s="462" t="s">
        <v>3597</v>
      </c>
      <c r="CU118" s="470"/>
      <c r="CV118" s="470"/>
      <c r="CW118" s="470"/>
      <c r="CX118" s="470"/>
      <c r="CY118" s="470"/>
      <c r="CZ118" s="470"/>
      <c r="DA118" s="470"/>
      <c r="DB118" s="470"/>
      <c r="DC118" s="462" t="s">
        <v>2106</v>
      </c>
      <c r="DD118" s="470"/>
      <c r="DE118" s="470"/>
    </row>
    <row r="119" spans="1:109" ht="15" customHeight="1">
      <c r="A119" s="21"/>
      <c r="B119" s="18"/>
      <c r="C119" s="28"/>
      <c r="D119" s="46" t="s">
        <v>3598</v>
      </c>
      <c r="E119" s="28"/>
      <c r="F119" s="28"/>
      <c r="G119" s="519" t="s">
        <v>6494</v>
      </c>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20"/>
      <c r="AE119" s="49"/>
      <c r="AH119" s="468"/>
      <c r="AI119" s="468"/>
      <c r="AJ119" s="468"/>
      <c r="AK119" s="468"/>
      <c r="AL119" s="456" t="str">
        <f t="shared" si="3"/>
        <v/>
      </c>
      <c r="AM119" s="456" t="str">
        <f t="shared" si="4"/>
        <v/>
      </c>
      <c r="AN119" s="457" t="str">
        <f t="shared" si="5"/>
        <v/>
      </c>
      <c r="AO119" s="468"/>
      <c r="AP119" s="438">
        <v>117</v>
      </c>
      <c r="AQ119" s="469"/>
      <c r="AR119" s="469"/>
      <c r="AS119" s="469"/>
      <c r="AT119" s="469"/>
      <c r="AU119" s="469"/>
      <c r="AV119" s="469"/>
      <c r="AW119" s="460" t="s">
        <v>3599</v>
      </c>
      <c r="AX119" s="469"/>
      <c r="AY119" s="469"/>
      <c r="AZ119" s="469"/>
      <c r="BA119" s="469"/>
      <c r="BB119" s="469"/>
      <c r="BC119" s="469"/>
      <c r="BD119" s="460" t="s">
        <v>3600</v>
      </c>
      <c r="BE119" s="461" t="s">
        <v>3601</v>
      </c>
      <c r="BF119" s="469"/>
      <c r="BG119" s="469"/>
      <c r="BH119" s="469"/>
      <c r="BI119" s="469"/>
      <c r="BJ119" s="460" t="s">
        <v>3602</v>
      </c>
      <c r="BK119" s="460" t="s">
        <v>3603</v>
      </c>
      <c r="BL119" s="469"/>
      <c r="BM119" s="469"/>
      <c r="BN119" s="469"/>
      <c r="BO119" s="469"/>
      <c r="BP119" s="469"/>
      <c r="BQ119" s="469"/>
      <c r="BR119" s="469"/>
      <c r="BS119" s="469"/>
      <c r="BT119" s="460" t="s">
        <v>3604</v>
      </c>
      <c r="BU119" s="469"/>
      <c r="BV119" s="469"/>
      <c r="BW119" s="468"/>
      <c r="BX119" s="468"/>
      <c r="BY119" s="468"/>
      <c r="BZ119" s="470"/>
      <c r="CA119" s="470"/>
      <c r="CB119" s="470"/>
      <c r="CC119" s="470"/>
      <c r="CD119" s="470"/>
      <c r="CE119" s="470"/>
      <c r="CF119" s="462" t="s">
        <v>3605</v>
      </c>
      <c r="CG119" s="470"/>
      <c r="CH119" s="470"/>
      <c r="CI119" s="470"/>
      <c r="CJ119" s="470"/>
      <c r="CK119" s="470"/>
      <c r="CL119" s="470"/>
      <c r="CM119" s="462" t="s">
        <v>1921</v>
      </c>
      <c r="CN119" s="463" t="s">
        <v>3606</v>
      </c>
      <c r="CO119" s="470"/>
      <c r="CP119" s="470"/>
      <c r="CQ119" s="470"/>
      <c r="CR119" s="470"/>
      <c r="CS119" s="462" t="s">
        <v>3607</v>
      </c>
      <c r="CT119" s="462" t="s">
        <v>3608</v>
      </c>
      <c r="CU119" s="470"/>
      <c r="CV119" s="470"/>
      <c r="CW119" s="470"/>
      <c r="CX119" s="470"/>
      <c r="CY119" s="470"/>
      <c r="CZ119" s="470"/>
      <c r="DA119" s="470"/>
      <c r="DB119" s="470"/>
      <c r="DC119" s="462" t="s">
        <v>3609</v>
      </c>
      <c r="DD119" s="470"/>
      <c r="DE119" s="470"/>
    </row>
    <row r="120" spans="1:109" ht="15" customHeight="1">
      <c r="A120" s="21"/>
      <c r="B120" s="18"/>
      <c r="C120" s="28"/>
      <c r="D120" s="46" t="s">
        <v>3610</v>
      </c>
      <c r="E120" s="28"/>
      <c r="F120" s="28"/>
      <c r="G120" s="28"/>
      <c r="H120" s="28"/>
      <c r="I120" s="28"/>
      <c r="J120" s="28"/>
      <c r="K120" s="520" t="s">
        <v>6495</v>
      </c>
      <c r="L120" s="520"/>
      <c r="M120" s="520"/>
      <c r="N120" s="520"/>
      <c r="O120" s="520"/>
      <c r="P120" s="520"/>
      <c r="Q120" s="520"/>
      <c r="R120" s="520"/>
      <c r="S120" s="520"/>
      <c r="T120" s="520"/>
      <c r="U120" s="520"/>
      <c r="V120" s="520"/>
      <c r="W120" s="520"/>
      <c r="X120" s="520"/>
      <c r="Y120" s="520"/>
      <c r="Z120" s="520"/>
      <c r="AA120" s="520"/>
      <c r="AB120" s="520"/>
      <c r="AC120" s="520"/>
      <c r="AD120" s="20"/>
      <c r="AE120" s="49"/>
      <c r="AH120" s="468"/>
      <c r="AI120" s="468"/>
      <c r="AJ120" s="468"/>
      <c r="AK120" s="468"/>
      <c r="AL120" s="456" t="str">
        <f t="shared" si="3"/>
        <v/>
      </c>
      <c r="AM120" s="456" t="str">
        <f t="shared" si="4"/>
        <v/>
      </c>
      <c r="AN120" s="457" t="str">
        <f t="shared" si="5"/>
        <v/>
      </c>
      <c r="AO120" s="468"/>
      <c r="AP120" s="438">
        <v>118</v>
      </c>
      <c r="AQ120" s="469"/>
      <c r="AR120" s="469"/>
      <c r="AS120" s="469"/>
      <c r="AT120" s="469"/>
      <c r="AU120" s="469"/>
      <c r="AV120" s="469"/>
      <c r="AW120" s="460" t="s">
        <v>3611</v>
      </c>
      <c r="AX120" s="469"/>
      <c r="AY120" s="469"/>
      <c r="AZ120" s="469"/>
      <c r="BA120" s="469"/>
      <c r="BB120" s="469"/>
      <c r="BC120" s="469"/>
      <c r="BD120" s="460" t="s">
        <v>3612</v>
      </c>
      <c r="BE120" s="461" t="s">
        <v>3613</v>
      </c>
      <c r="BF120" s="469"/>
      <c r="BG120" s="469"/>
      <c r="BH120" s="469"/>
      <c r="BI120" s="469"/>
      <c r="BJ120" s="460" t="s">
        <v>3614</v>
      </c>
      <c r="BK120" s="460" t="s">
        <v>3615</v>
      </c>
      <c r="BL120" s="469"/>
      <c r="BM120" s="469"/>
      <c r="BN120" s="469"/>
      <c r="BO120" s="469"/>
      <c r="BP120" s="469"/>
      <c r="BQ120" s="469"/>
      <c r="BR120" s="469"/>
      <c r="BS120" s="469"/>
      <c r="BT120" s="460" t="s">
        <v>3616</v>
      </c>
      <c r="BU120" s="469"/>
      <c r="BV120" s="469"/>
      <c r="BW120" s="468"/>
      <c r="BX120" s="468"/>
      <c r="BY120" s="468"/>
      <c r="BZ120" s="470"/>
      <c r="CA120" s="470"/>
      <c r="CB120" s="470"/>
      <c r="CC120" s="470"/>
      <c r="CD120" s="470"/>
      <c r="CE120" s="470"/>
      <c r="CF120" s="462" t="s">
        <v>3617</v>
      </c>
      <c r="CG120" s="470"/>
      <c r="CH120" s="470"/>
      <c r="CI120" s="470"/>
      <c r="CJ120" s="470"/>
      <c r="CK120" s="470"/>
      <c r="CL120" s="470"/>
      <c r="CM120" s="462" t="s">
        <v>3618</v>
      </c>
      <c r="CN120" s="463" t="s">
        <v>3619</v>
      </c>
      <c r="CO120" s="470"/>
      <c r="CP120" s="470"/>
      <c r="CQ120" s="470"/>
      <c r="CR120" s="470"/>
      <c r="CS120" s="462" t="s">
        <v>3620</v>
      </c>
      <c r="CT120" s="462" t="s">
        <v>3621</v>
      </c>
      <c r="CU120" s="470"/>
      <c r="CV120" s="470"/>
      <c r="CW120" s="470"/>
      <c r="CX120" s="470"/>
      <c r="CY120" s="470"/>
      <c r="CZ120" s="470"/>
      <c r="DA120" s="470"/>
      <c r="DB120" s="470"/>
      <c r="DC120" s="462" t="s">
        <v>3622</v>
      </c>
      <c r="DD120" s="470"/>
      <c r="DE120" s="470"/>
    </row>
    <row r="121" spans="1:109" ht="15" customHeight="1">
      <c r="A121" s="21"/>
      <c r="B121" s="18"/>
      <c r="C121" s="28"/>
      <c r="D121" s="46" t="s">
        <v>3623</v>
      </c>
      <c r="E121" s="28"/>
      <c r="F121" s="28"/>
      <c r="G121" s="519" t="s">
        <v>6496</v>
      </c>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20"/>
      <c r="AE121" s="49"/>
      <c r="AH121" s="468"/>
      <c r="AI121" s="468"/>
      <c r="AJ121" s="468"/>
      <c r="AK121" s="468"/>
      <c r="AL121" s="456" t="str">
        <f t="shared" si="3"/>
        <v/>
      </c>
      <c r="AM121" s="456" t="str">
        <f t="shared" si="4"/>
        <v/>
      </c>
      <c r="AN121" s="457" t="str">
        <f t="shared" si="5"/>
        <v/>
      </c>
      <c r="AO121" s="468"/>
      <c r="AP121" s="438">
        <v>119</v>
      </c>
      <c r="AQ121" s="469"/>
      <c r="AR121" s="469"/>
      <c r="AS121" s="469"/>
      <c r="AT121" s="469"/>
      <c r="AU121" s="469"/>
      <c r="AV121" s="469"/>
      <c r="AW121" s="460" t="s">
        <v>3624</v>
      </c>
      <c r="AX121" s="469"/>
      <c r="AY121" s="469"/>
      <c r="AZ121" s="469"/>
      <c r="BA121" s="469"/>
      <c r="BB121" s="469"/>
      <c r="BC121" s="469"/>
      <c r="BD121" s="460" t="s">
        <v>3625</v>
      </c>
      <c r="BE121" s="461" t="s">
        <v>3626</v>
      </c>
      <c r="BF121" s="469"/>
      <c r="BG121" s="469"/>
      <c r="BH121" s="469"/>
      <c r="BI121" s="469"/>
      <c r="BJ121" s="460" t="s">
        <v>3627</v>
      </c>
      <c r="BK121" s="460" t="s">
        <v>3628</v>
      </c>
      <c r="BL121" s="469"/>
      <c r="BM121" s="469"/>
      <c r="BN121" s="469"/>
      <c r="BO121" s="469"/>
      <c r="BP121" s="469"/>
      <c r="BQ121" s="469"/>
      <c r="BR121" s="469"/>
      <c r="BS121" s="469"/>
      <c r="BT121" s="460" t="s">
        <v>3629</v>
      </c>
      <c r="BU121" s="469"/>
      <c r="BV121" s="469"/>
      <c r="BW121" s="468"/>
      <c r="BX121" s="468"/>
      <c r="BY121" s="468"/>
      <c r="BZ121" s="470"/>
      <c r="CA121" s="470"/>
      <c r="CB121" s="470"/>
      <c r="CC121" s="470"/>
      <c r="CD121" s="470"/>
      <c r="CE121" s="470"/>
      <c r="CF121" s="462" t="s">
        <v>3630</v>
      </c>
      <c r="CG121" s="470"/>
      <c r="CH121" s="470"/>
      <c r="CI121" s="470"/>
      <c r="CJ121" s="470"/>
      <c r="CK121" s="470"/>
      <c r="CL121" s="470"/>
      <c r="CM121" s="462" t="s">
        <v>3631</v>
      </c>
      <c r="CN121" s="463" t="s">
        <v>3632</v>
      </c>
      <c r="CO121" s="470"/>
      <c r="CP121" s="470"/>
      <c r="CQ121" s="470"/>
      <c r="CR121" s="470"/>
      <c r="CS121" s="462" t="s">
        <v>3633</v>
      </c>
      <c r="CT121" s="462" t="s">
        <v>3634</v>
      </c>
      <c r="CU121" s="470"/>
      <c r="CV121" s="470"/>
      <c r="CW121" s="470"/>
      <c r="CX121" s="470"/>
      <c r="CY121" s="470"/>
      <c r="CZ121" s="470"/>
      <c r="DA121" s="470"/>
      <c r="DB121" s="470"/>
      <c r="DC121" s="462" t="s">
        <v>3635</v>
      </c>
      <c r="DD121" s="470"/>
      <c r="DE121" s="470"/>
    </row>
    <row r="122" spans="1:109" ht="15" customHeight="1">
      <c r="A122" s="21"/>
      <c r="B122" s="18"/>
      <c r="C122" s="28"/>
      <c r="D122" s="46" t="s">
        <v>3636</v>
      </c>
      <c r="E122" s="28"/>
      <c r="F122" s="28"/>
      <c r="G122" s="28"/>
      <c r="H122" s="28"/>
      <c r="I122" s="840" t="s">
        <v>6497</v>
      </c>
      <c r="J122" s="520"/>
      <c r="K122" s="520"/>
      <c r="L122" s="520"/>
      <c r="M122" s="520"/>
      <c r="N122" s="520"/>
      <c r="O122" s="520"/>
      <c r="P122" s="520"/>
      <c r="Q122" s="520"/>
      <c r="R122" s="520"/>
      <c r="S122" s="520"/>
      <c r="T122" s="520"/>
      <c r="U122" s="520"/>
      <c r="V122" s="520"/>
      <c r="W122" s="520"/>
      <c r="X122" s="520"/>
      <c r="Y122" s="520"/>
      <c r="Z122" s="520"/>
      <c r="AA122" s="520"/>
      <c r="AB122" s="520"/>
      <c r="AC122" s="520"/>
      <c r="AD122" s="20"/>
      <c r="AE122" s="49"/>
      <c r="AH122" s="468"/>
      <c r="AI122" s="468"/>
      <c r="AJ122" s="468"/>
      <c r="AK122" s="468"/>
      <c r="AL122" s="456" t="str">
        <f t="shared" si="3"/>
        <v/>
      </c>
      <c r="AM122" s="456" t="str">
        <f t="shared" si="4"/>
        <v/>
      </c>
      <c r="AN122" s="457" t="str">
        <f t="shared" si="5"/>
        <v/>
      </c>
      <c r="AO122" s="468"/>
      <c r="AP122" s="438">
        <v>120</v>
      </c>
      <c r="AQ122" s="469"/>
      <c r="AR122" s="469"/>
      <c r="AS122" s="469"/>
      <c r="AT122" s="469"/>
      <c r="AU122" s="469"/>
      <c r="AV122" s="469"/>
      <c r="AW122" s="460" t="s">
        <v>3637</v>
      </c>
      <c r="AX122" s="469"/>
      <c r="AY122" s="469"/>
      <c r="AZ122" s="469"/>
      <c r="BA122" s="469"/>
      <c r="BB122" s="469"/>
      <c r="BC122" s="469"/>
      <c r="BD122" s="460" t="s">
        <v>3638</v>
      </c>
      <c r="BE122" s="461" t="s">
        <v>3639</v>
      </c>
      <c r="BF122" s="469"/>
      <c r="BG122" s="469"/>
      <c r="BH122" s="469"/>
      <c r="BI122" s="469"/>
      <c r="BJ122" s="460" t="s">
        <v>3640</v>
      </c>
      <c r="BK122" s="460" t="s">
        <v>3641</v>
      </c>
      <c r="BL122" s="469"/>
      <c r="BM122" s="469"/>
      <c r="BN122" s="469"/>
      <c r="BO122" s="469"/>
      <c r="BP122" s="469"/>
      <c r="BQ122" s="469"/>
      <c r="BR122" s="469"/>
      <c r="BS122" s="469"/>
      <c r="BT122" s="460" t="s">
        <v>3642</v>
      </c>
      <c r="BU122" s="469"/>
      <c r="BV122" s="469"/>
      <c r="BW122" s="468"/>
      <c r="BX122" s="468"/>
      <c r="BY122" s="468"/>
      <c r="BZ122" s="470"/>
      <c r="CA122" s="470"/>
      <c r="CB122" s="470"/>
      <c r="CC122" s="470"/>
      <c r="CD122" s="470"/>
      <c r="CE122" s="470"/>
      <c r="CF122" s="475" t="s">
        <v>3643</v>
      </c>
      <c r="CG122" s="470"/>
      <c r="CH122" s="470"/>
      <c r="CI122" s="470"/>
      <c r="CJ122" s="470"/>
      <c r="CK122" s="470"/>
      <c r="CL122" s="470"/>
      <c r="CM122" s="462" t="s">
        <v>3644</v>
      </c>
      <c r="CN122" s="463" t="s">
        <v>3645</v>
      </c>
      <c r="CO122" s="470"/>
      <c r="CP122" s="470"/>
      <c r="CQ122" s="470"/>
      <c r="CR122" s="470"/>
      <c r="CS122" s="462" t="s">
        <v>3646</v>
      </c>
      <c r="CT122" s="462" t="s">
        <v>3647</v>
      </c>
      <c r="CU122" s="470"/>
      <c r="CV122" s="470"/>
      <c r="CW122" s="470"/>
      <c r="CX122" s="470"/>
      <c r="CY122" s="470"/>
      <c r="CZ122" s="470"/>
      <c r="DA122" s="470"/>
      <c r="DB122" s="470"/>
      <c r="DC122" s="462" t="s">
        <v>3648</v>
      </c>
      <c r="DD122" s="470"/>
      <c r="DE122" s="470"/>
    </row>
    <row r="123" spans="1:109" ht="15" customHeight="1">
      <c r="A123" s="21"/>
      <c r="B123" s="18"/>
      <c r="C123" s="28"/>
      <c r="D123" s="46" t="s">
        <v>3649</v>
      </c>
      <c r="E123" s="28"/>
      <c r="F123" s="28"/>
      <c r="G123" s="519">
        <v>2222235631</v>
      </c>
      <c r="H123" s="519"/>
      <c r="I123" s="519"/>
      <c r="J123" s="519"/>
      <c r="K123" s="519"/>
      <c r="L123" s="519"/>
      <c r="M123" s="519"/>
      <c r="N123" s="519"/>
      <c r="O123" s="519"/>
      <c r="P123" s="519"/>
      <c r="Q123" s="519"/>
      <c r="R123" s="46" t="s">
        <v>3650</v>
      </c>
      <c r="S123" s="46"/>
      <c r="T123" s="46"/>
      <c r="U123" s="520" t="s">
        <v>6498</v>
      </c>
      <c r="V123" s="520"/>
      <c r="W123" s="520"/>
      <c r="X123" s="520"/>
      <c r="Y123" s="520"/>
      <c r="Z123" s="520"/>
      <c r="AA123" s="520"/>
      <c r="AB123" s="520"/>
      <c r="AC123" s="520"/>
      <c r="AD123" s="20"/>
      <c r="AE123" s="49"/>
      <c r="AH123" s="468"/>
      <c r="AI123" s="468"/>
      <c r="AJ123" s="468"/>
      <c r="AK123" s="468"/>
      <c r="AL123" s="456" t="str">
        <f t="shared" si="3"/>
        <v/>
      </c>
      <c r="AM123" s="456" t="str">
        <f t="shared" si="4"/>
        <v/>
      </c>
      <c r="AN123" s="457" t="str">
        <f t="shared" si="5"/>
        <v/>
      </c>
      <c r="AO123" s="468"/>
      <c r="AP123" s="438">
        <v>121</v>
      </c>
      <c r="AQ123" s="469"/>
      <c r="AR123" s="469"/>
      <c r="AS123" s="469"/>
      <c r="AT123" s="469"/>
      <c r="AU123" s="469"/>
      <c r="AV123" s="469"/>
      <c r="AW123" s="460" t="s">
        <v>3651</v>
      </c>
      <c r="AX123" s="469"/>
      <c r="AY123" s="469"/>
      <c r="AZ123" s="469"/>
      <c r="BA123" s="469"/>
      <c r="BB123" s="469"/>
      <c r="BC123" s="469"/>
      <c r="BD123" s="460" t="s">
        <v>3652</v>
      </c>
      <c r="BE123" s="461" t="s">
        <v>3653</v>
      </c>
      <c r="BF123" s="469"/>
      <c r="BG123" s="469"/>
      <c r="BH123" s="469"/>
      <c r="BI123" s="469"/>
      <c r="BJ123" s="460" t="s">
        <v>3654</v>
      </c>
      <c r="BK123" s="460" t="s">
        <v>3655</v>
      </c>
      <c r="BL123" s="469"/>
      <c r="BM123" s="469"/>
      <c r="BN123" s="469"/>
      <c r="BO123" s="469"/>
      <c r="BP123" s="469"/>
      <c r="BQ123" s="469"/>
      <c r="BR123" s="469"/>
      <c r="BS123" s="469"/>
      <c r="BT123" s="460" t="s">
        <v>3656</v>
      </c>
      <c r="BU123" s="469"/>
      <c r="BV123" s="469"/>
      <c r="BW123" s="468"/>
      <c r="BX123" s="468"/>
      <c r="BY123" s="468"/>
      <c r="BZ123" s="470"/>
      <c r="CA123" s="470"/>
      <c r="CB123" s="470"/>
      <c r="CC123" s="470"/>
      <c r="CD123" s="470"/>
      <c r="CE123" s="470"/>
      <c r="CF123" s="475" t="s">
        <v>3657</v>
      </c>
      <c r="CG123" s="470"/>
      <c r="CH123" s="470"/>
      <c r="CI123" s="470"/>
      <c r="CJ123" s="470"/>
      <c r="CK123" s="470"/>
      <c r="CL123" s="470"/>
      <c r="CM123" s="462" t="s">
        <v>3658</v>
      </c>
      <c r="CN123" s="463" t="s">
        <v>3659</v>
      </c>
      <c r="CO123" s="470"/>
      <c r="CP123" s="470"/>
      <c r="CQ123" s="470"/>
      <c r="CR123" s="470"/>
      <c r="CS123" s="462" t="s">
        <v>3660</v>
      </c>
      <c r="CT123" s="462" t="s">
        <v>3661</v>
      </c>
      <c r="CU123" s="470"/>
      <c r="CV123" s="470"/>
      <c r="CW123" s="470"/>
      <c r="CX123" s="470"/>
      <c r="CY123" s="470"/>
      <c r="CZ123" s="470"/>
      <c r="DA123" s="470"/>
      <c r="DB123" s="470"/>
      <c r="DC123" s="462" t="s">
        <v>3662</v>
      </c>
      <c r="DD123" s="470"/>
      <c r="DE123" s="470"/>
    </row>
    <row r="124" spans="1:109" ht="15" customHeight="1" thickBot="1">
      <c r="A124" s="21"/>
      <c r="B124" s="29"/>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1"/>
      <c r="AE124" s="49"/>
      <c r="AH124" s="468"/>
      <c r="AI124" s="468"/>
      <c r="AJ124" s="468"/>
      <c r="AK124" s="468"/>
      <c r="AL124" s="456" t="str">
        <f t="shared" si="3"/>
        <v/>
      </c>
      <c r="AM124" s="456" t="str">
        <f t="shared" si="4"/>
        <v/>
      </c>
      <c r="AN124" s="457" t="str">
        <f t="shared" si="5"/>
        <v/>
      </c>
      <c r="AO124" s="468"/>
      <c r="AP124" s="438">
        <v>122</v>
      </c>
      <c r="AQ124" s="469"/>
      <c r="AR124" s="469"/>
      <c r="AS124" s="469"/>
      <c r="AT124" s="469"/>
      <c r="AU124" s="469"/>
      <c r="AV124" s="469"/>
      <c r="AW124" s="460" t="s">
        <v>3663</v>
      </c>
      <c r="AX124" s="469"/>
      <c r="AY124" s="469"/>
      <c r="AZ124" s="469"/>
      <c r="BA124" s="469"/>
      <c r="BB124" s="469"/>
      <c r="BC124" s="469"/>
      <c r="BD124" s="460" t="s">
        <v>3664</v>
      </c>
      <c r="BE124" s="461" t="s">
        <v>3665</v>
      </c>
      <c r="BF124" s="469"/>
      <c r="BG124" s="469"/>
      <c r="BH124" s="469"/>
      <c r="BI124" s="469"/>
      <c r="BJ124" s="460" t="s">
        <v>3666</v>
      </c>
      <c r="BK124" s="460" t="s">
        <v>3667</v>
      </c>
      <c r="BL124" s="469"/>
      <c r="BM124" s="469"/>
      <c r="BN124" s="469"/>
      <c r="BO124" s="469"/>
      <c r="BP124" s="469"/>
      <c r="BQ124" s="469"/>
      <c r="BR124" s="469"/>
      <c r="BS124" s="469"/>
      <c r="BT124" s="460" t="s">
        <v>3668</v>
      </c>
      <c r="BU124" s="469"/>
      <c r="BV124" s="469"/>
      <c r="BW124" s="468"/>
      <c r="BX124" s="468"/>
      <c r="BY124" s="468"/>
      <c r="BZ124" s="470"/>
      <c r="CA124" s="470"/>
      <c r="CB124" s="470"/>
      <c r="CC124" s="470"/>
      <c r="CD124" s="470"/>
      <c r="CE124" s="470"/>
      <c r="CF124" s="475" t="s">
        <v>3669</v>
      </c>
      <c r="CG124" s="470"/>
      <c r="CH124" s="470"/>
      <c r="CI124" s="470"/>
      <c r="CJ124" s="470"/>
      <c r="CK124" s="470"/>
      <c r="CL124" s="470"/>
      <c r="CM124" s="462" t="s">
        <v>3670</v>
      </c>
      <c r="CN124" s="463" t="s">
        <v>3671</v>
      </c>
      <c r="CO124" s="470"/>
      <c r="CP124" s="470"/>
      <c r="CQ124" s="470"/>
      <c r="CR124" s="470"/>
      <c r="CS124" s="462" t="s">
        <v>3672</v>
      </c>
      <c r="CT124" s="462" t="s">
        <v>3673</v>
      </c>
      <c r="CU124" s="470"/>
      <c r="CV124" s="470"/>
      <c r="CW124" s="470"/>
      <c r="CX124" s="470"/>
      <c r="CY124" s="470"/>
      <c r="CZ124" s="470"/>
      <c r="DA124" s="470"/>
      <c r="DB124" s="470"/>
      <c r="DC124" s="462" t="s">
        <v>3674</v>
      </c>
      <c r="DD124" s="470"/>
      <c r="DE124" s="470"/>
    </row>
    <row r="125" spans="1:109" ht="15" customHeight="1">
      <c r="AH125" s="468"/>
      <c r="AI125" s="468"/>
      <c r="AJ125" s="468"/>
      <c r="AK125" s="468"/>
      <c r="AL125" s="456" t="str">
        <f t="shared" si="3"/>
        <v/>
      </c>
      <c r="AM125" s="456" t="str">
        <f t="shared" si="4"/>
        <v/>
      </c>
      <c r="AN125" s="457" t="str">
        <f t="shared" si="5"/>
        <v/>
      </c>
      <c r="AO125" s="468"/>
      <c r="AP125" s="438">
        <v>123</v>
      </c>
      <c r="AQ125" s="469"/>
      <c r="AR125" s="469"/>
      <c r="AS125" s="469"/>
      <c r="AT125" s="469"/>
      <c r="AU125" s="469"/>
      <c r="AV125" s="469"/>
      <c r="AW125" s="460" t="s">
        <v>3675</v>
      </c>
      <c r="AX125" s="469"/>
      <c r="AY125" s="469"/>
      <c r="AZ125" s="469"/>
      <c r="BA125" s="469"/>
      <c r="BB125" s="469"/>
      <c r="BC125" s="469"/>
      <c r="BD125" s="460" t="s">
        <v>3676</v>
      </c>
      <c r="BE125" s="461" t="s">
        <v>3677</v>
      </c>
      <c r="BF125" s="469"/>
      <c r="BG125" s="469"/>
      <c r="BH125" s="469"/>
      <c r="BI125" s="469"/>
      <c r="BJ125" s="460" t="s">
        <v>3678</v>
      </c>
      <c r="BK125" s="460" t="s">
        <v>3679</v>
      </c>
      <c r="BL125" s="469"/>
      <c r="BM125" s="469"/>
      <c r="BN125" s="469"/>
      <c r="BO125" s="469"/>
      <c r="BP125" s="469"/>
      <c r="BQ125" s="469"/>
      <c r="BR125" s="469"/>
      <c r="BS125" s="469"/>
      <c r="BT125" s="460" t="s">
        <v>3680</v>
      </c>
      <c r="BU125" s="469"/>
      <c r="BV125" s="469"/>
      <c r="BW125" s="468"/>
      <c r="BX125" s="468"/>
      <c r="BY125" s="468"/>
      <c r="BZ125" s="470"/>
      <c r="CA125" s="470"/>
      <c r="CB125" s="470"/>
      <c r="CC125" s="470"/>
      <c r="CD125" s="470"/>
      <c r="CE125" s="470"/>
      <c r="CF125" s="475" t="s">
        <v>491</v>
      </c>
      <c r="CG125" s="470"/>
      <c r="CH125" s="470"/>
      <c r="CI125" s="470"/>
      <c r="CJ125" s="470"/>
      <c r="CK125" s="470"/>
      <c r="CL125" s="470"/>
      <c r="CM125" s="462" t="s">
        <v>3681</v>
      </c>
      <c r="CN125" s="463" t="s">
        <v>3682</v>
      </c>
      <c r="CO125" s="470"/>
      <c r="CP125" s="470"/>
      <c r="CQ125" s="470"/>
      <c r="CR125" s="470"/>
      <c r="CS125" s="462" t="s">
        <v>3683</v>
      </c>
      <c r="CT125" s="462" t="s">
        <v>3684</v>
      </c>
      <c r="CU125" s="470"/>
      <c r="CV125" s="470"/>
      <c r="CW125" s="470"/>
      <c r="CX125" s="470"/>
      <c r="CY125" s="470"/>
      <c r="CZ125" s="470"/>
      <c r="DA125" s="470"/>
      <c r="DB125" s="470"/>
      <c r="DC125" s="462" t="s">
        <v>3685</v>
      </c>
      <c r="DD125" s="470"/>
      <c r="DE125" s="470"/>
    </row>
    <row r="126" spans="1:109" ht="15" customHeight="1">
      <c r="AH126" s="468"/>
      <c r="AI126" s="468"/>
      <c r="AJ126" s="468"/>
      <c r="AK126" s="468"/>
      <c r="AL126" s="456" t="str">
        <f t="shared" si="3"/>
        <v/>
      </c>
      <c r="AM126" s="456" t="str">
        <f t="shared" si="4"/>
        <v/>
      </c>
      <c r="AN126" s="457" t="str">
        <f t="shared" si="5"/>
        <v/>
      </c>
      <c r="AO126" s="468"/>
      <c r="AP126" s="438">
        <v>124</v>
      </c>
      <c r="AQ126" s="469"/>
      <c r="AR126" s="469"/>
      <c r="AS126" s="469"/>
      <c r="AT126" s="469"/>
      <c r="AU126" s="469"/>
      <c r="AV126" s="469"/>
      <c r="AW126" s="460" t="s">
        <v>3686</v>
      </c>
      <c r="AX126" s="469"/>
      <c r="AY126" s="469"/>
      <c r="AZ126" s="469"/>
      <c r="BA126" s="469"/>
      <c r="BB126" s="469"/>
      <c r="BC126" s="469"/>
      <c r="BD126" s="460" t="s">
        <v>3687</v>
      </c>
      <c r="BE126" s="461" t="s">
        <v>3688</v>
      </c>
      <c r="BF126" s="469"/>
      <c r="BG126" s="469"/>
      <c r="BH126" s="469"/>
      <c r="BI126" s="469"/>
      <c r="BJ126" s="460" t="s">
        <v>3689</v>
      </c>
      <c r="BK126" s="460" t="s">
        <v>3690</v>
      </c>
      <c r="BL126" s="469"/>
      <c r="BM126" s="469"/>
      <c r="BN126" s="469"/>
      <c r="BO126" s="469"/>
      <c r="BP126" s="469"/>
      <c r="BQ126" s="469"/>
      <c r="BR126" s="469"/>
      <c r="BS126" s="469"/>
      <c r="BT126" s="460" t="s">
        <v>3691</v>
      </c>
      <c r="BU126" s="469"/>
      <c r="BV126" s="469"/>
      <c r="BW126" s="468"/>
      <c r="BX126" s="468"/>
      <c r="BY126" s="468"/>
      <c r="BZ126" s="470"/>
      <c r="CA126" s="470"/>
      <c r="CB126" s="470"/>
      <c r="CC126" s="470"/>
      <c r="CD126" s="470"/>
      <c r="CE126" s="470"/>
      <c r="CF126" s="475" t="s">
        <v>3692</v>
      </c>
      <c r="CG126" s="470"/>
      <c r="CH126" s="470"/>
      <c r="CI126" s="470"/>
      <c r="CJ126" s="470"/>
      <c r="CK126" s="470"/>
      <c r="CL126" s="470"/>
      <c r="CM126" s="462" t="s">
        <v>3693</v>
      </c>
      <c r="CN126" s="463" t="s">
        <v>3694</v>
      </c>
      <c r="CO126" s="470"/>
      <c r="CP126" s="470"/>
      <c r="CQ126" s="470"/>
      <c r="CR126" s="470"/>
      <c r="CS126" s="462" t="s">
        <v>3695</v>
      </c>
      <c r="CT126" s="462" t="s">
        <v>3696</v>
      </c>
      <c r="CU126" s="470"/>
      <c r="CV126" s="470"/>
      <c r="CW126" s="470"/>
      <c r="CX126" s="470"/>
      <c r="CY126" s="470"/>
      <c r="CZ126" s="470"/>
      <c r="DA126" s="470"/>
      <c r="DB126" s="470"/>
      <c r="DC126" s="462" t="s">
        <v>1888</v>
      </c>
      <c r="DD126" s="470"/>
      <c r="DE126" s="470"/>
    </row>
    <row r="127" spans="1:109" ht="15" customHeight="1">
      <c r="AH127" s="468"/>
      <c r="AI127" s="468"/>
      <c r="AJ127" s="468"/>
      <c r="AK127" s="468"/>
      <c r="AL127" s="456" t="str">
        <f t="shared" si="3"/>
        <v/>
      </c>
      <c r="AM127" s="456" t="str">
        <f t="shared" si="4"/>
        <v/>
      </c>
      <c r="AN127" s="457" t="str">
        <f t="shared" si="5"/>
        <v/>
      </c>
      <c r="AO127" s="468"/>
      <c r="AP127" s="438">
        <v>125</v>
      </c>
      <c r="AQ127" s="469"/>
      <c r="AR127" s="469"/>
      <c r="AS127" s="469"/>
      <c r="AT127" s="469"/>
      <c r="AU127" s="469"/>
      <c r="AV127" s="469"/>
      <c r="AW127" s="460" t="s">
        <v>3697</v>
      </c>
      <c r="AX127" s="469"/>
      <c r="AY127" s="469"/>
      <c r="AZ127" s="469"/>
      <c r="BA127" s="469"/>
      <c r="BB127" s="469"/>
      <c r="BC127" s="469"/>
      <c r="BD127" s="460" t="s">
        <v>3698</v>
      </c>
      <c r="BE127" s="461" t="s">
        <v>3699</v>
      </c>
      <c r="BF127" s="469"/>
      <c r="BG127" s="469"/>
      <c r="BH127" s="469"/>
      <c r="BI127" s="469"/>
      <c r="BJ127" s="460" t="s">
        <v>3700</v>
      </c>
      <c r="BK127" s="460" t="s">
        <v>3701</v>
      </c>
      <c r="BL127" s="469"/>
      <c r="BM127" s="469"/>
      <c r="BN127" s="469"/>
      <c r="BO127" s="469"/>
      <c r="BP127" s="469"/>
      <c r="BQ127" s="469"/>
      <c r="BR127" s="469"/>
      <c r="BS127" s="469"/>
      <c r="BT127" s="460" t="s">
        <v>3702</v>
      </c>
      <c r="BU127" s="469"/>
      <c r="BV127" s="469"/>
      <c r="BW127" s="468"/>
      <c r="BX127" s="468"/>
      <c r="BY127" s="468"/>
      <c r="BZ127" s="470"/>
      <c r="CA127" s="470"/>
      <c r="CB127" s="470"/>
      <c r="CC127" s="470"/>
      <c r="CD127" s="470"/>
      <c r="CE127" s="470"/>
      <c r="CF127" s="475" t="s">
        <v>3703</v>
      </c>
      <c r="CG127" s="470"/>
      <c r="CH127" s="470"/>
      <c r="CI127" s="470"/>
      <c r="CJ127" s="470"/>
      <c r="CK127" s="470"/>
      <c r="CL127" s="470"/>
      <c r="CM127" s="462" t="s">
        <v>3704</v>
      </c>
      <c r="CN127" s="463" t="s">
        <v>3705</v>
      </c>
      <c r="CO127" s="470"/>
      <c r="CP127" s="470"/>
      <c r="CQ127" s="470"/>
      <c r="CR127" s="470"/>
      <c r="CS127" s="462" t="s">
        <v>3706</v>
      </c>
      <c r="CT127" s="462" t="s">
        <v>3707</v>
      </c>
      <c r="CU127" s="470"/>
      <c r="CV127" s="470"/>
      <c r="CW127" s="470"/>
      <c r="CX127" s="470"/>
      <c r="CY127" s="470"/>
      <c r="CZ127" s="470"/>
      <c r="DA127" s="470"/>
      <c r="DB127" s="470"/>
      <c r="DC127" s="462" t="s">
        <v>3708</v>
      </c>
      <c r="DD127" s="470"/>
      <c r="DE127" s="470"/>
    </row>
    <row r="128" spans="1:109" ht="15" customHeight="1">
      <c r="AH128" s="468"/>
      <c r="AI128" s="468"/>
      <c r="AJ128" s="468"/>
      <c r="AK128" s="468"/>
      <c r="AL128" s="456" t="str">
        <f t="shared" si="3"/>
        <v/>
      </c>
      <c r="AM128" s="456" t="str">
        <f t="shared" si="4"/>
        <v/>
      </c>
      <c r="AN128" s="457" t="str">
        <f t="shared" si="5"/>
        <v/>
      </c>
      <c r="AO128" s="468"/>
      <c r="AP128" s="438">
        <v>126</v>
      </c>
      <c r="AQ128" s="469"/>
      <c r="AR128" s="469"/>
      <c r="AS128" s="469"/>
      <c r="AT128" s="469"/>
      <c r="AU128" s="469"/>
      <c r="AV128" s="469"/>
      <c r="AW128" s="473" t="s">
        <v>3709</v>
      </c>
      <c r="AX128" s="469"/>
      <c r="AY128" s="469"/>
      <c r="AZ128" s="469"/>
      <c r="BA128" s="469"/>
      <c r="BB128" s="469"/>
      <c r="BC128" s="469"/>
      <c r="BD128" s="460" t="s">
        <v>3710</v>
      </c>
      <c r="BE128" s="461" t="s">
        <v>3711</v>
      </c>
      <c r="BF128" s="469"/>
      <c r="BG128" s="469"/>
      <c r="BH128" s="469"/>
      <c r="BI128" s="469"/>
      <c r="BJ128" s="460" t="s">
        <v>3712</v>
      </c>
      <c r="BK128" s="460" t="s">
        <v>3713</v>
      </c>
      <c r="BL128" s="469"/>
      <c r="BM128" s="469"/>
      <c r="BN128" s="469"/>
      <c r="BO128" s="469"/>
      <c r="BP128" s="469"/>
      <c r="BQ128" s="469"/>
      <c r="BR128" s="469"/>
      <c r="BS128" s="469"/>
      <c r="BT128" s="460" t="s">
        <v>3714</v>
      </c>
      <c r="BU128" s="469"/>
      <c r="BV128" s="469"/>
      <c r="BW128" s="468"/>
      <c r="BX128" s="468"/>
      <c r="BY128" s="468"/>
      <c r="BZ128" s="470"/>
      <c r="CA128" s="470"/>
      <c r="CB128" s="470"/>
      <c r="CC128" s="470"/>
      <c r="CD128" s="470"/>
      <c r="CE128" s="470"/>
      <c r="CF128" s="462" t="s">
        <v>403</v>
      </c>
      <c r="CG128" s="470"/>
      <c r="CH128" s="470"/>
      <c r="CI128" s="470"/>
      <c r="CJ128" s="470"/>
      <c r="CK128" s="470"/>
      <c r="CL128" s="470"/>
      <c r="CM128" s="462" t="s">
        <v>3715</v>
      </c>
      <c r="CN128" s="463" t="s">
        <v>3716</v>
      </c>
      <c r="CO128" s="470"/>
      <c r="CP128" s="470"/>
      <c r="CQ128" s="470"/>
      <c r="CR128" s="470"/>
      <c r="CS128" s="462" t="s">
        <v>3717</v>
      </c>
      <c r="CT128" s="462" t="s">
        <v>3718</v>
      </c>
      <c r="CU128" s="470"/>
      <c r="CV128" s="470"/>
      <c r="CW128" s="470"/>
      <c r="CX128" s="470"/>
      <c r="CY128" s="470"/>
      <c r="CZ128" s="470"/>
      <c r="DA128" s="470"/>
      <c r="DB128" s="470"/>
      <c r="DC128" s="462" t="s">
        <v>3719</v>
      </c>
      <c r="DD128" s="470"/>
      <c r="DE128" s="470"/>
    </row>
    <row r="129" spans="34:109" ht="15" customHeight="1">
      <c r="AH129" s="468"/>
      <c r="AI129" s="468"/>
      <c r="AJ129" s="468"/>
      <c r="AK129" s="468"/>
      <c r="AL129" s="456" t="str">
        <f t="shared" si="3"/>
        <v/>
      </c>
      <c r="AM129" s="456" t="str">
        <f t="shared" si="4"/>
        <v/>
      </c>
      <c r="AN129" s="457" t="str">
        <f t="shared" si="5"/>
        <v/>
      </c>
      <c r="AO129" s="468"/>
      <c r="AP129" s="438">
        <v>127</v>
      </c>
      <c r="AQ129" s="469"/>
      <c r="AR129" s="469"/>
      <c r="AS129" s="469"/>
      <c r="AT129" s="469"/>
      <c r="AU129" s="469"/>
      <c r="AV129" s="469"/>
      <c r="AW129" s="469"/>
      <c r="AX129" s="469"/>
      <c r="AY129" s="469"/>
      <c r="AZ129" s="469"/>
      <c r="BA129" s="469"/>
      <c r="BB129" s="469"/>
      <c r="BC129" s="469"/>
      <c r="BD129" s="469">
        <v>14999</v>
      </c>
      <c r="BE129" s="469">
        <v>15999</v>
      </c>
      <c r="BF129" s="469"/>
      <c r="BG129" s="469"/>
      <c r="BH129" s="469"/>
      <c r="BI129" s="469"/>
      <c r="BJ129" s="460" t="s">
        <v>3720</v>
      </c>
      <c r="BK129" s="460" t="s">
        <v>3721</v>
      </c>
      <c r="BL129" s="469"/>
      <c r="BM129" s="469"/>
      <c r="BN129" s="469"/>
      <c r="BO129" s="469"/>
      <c r="BP129" s="469"/>
      <c r="BQ129" s="469"/>
      <c r="BR129" s="469"/>
      <c r="BS129" s="469"/>
      <c r="BT129" s="460" t="s">
        <v>3722</v>
      </c>
      <c r="BU129" s="469"/>
      <c r="BV129" s="469"/>
      <c r="BW129" s="468"/>
      <c r="BX129" s="468"/>
      <c r="BY129" s="468"/>
      <c r="BZ129" s="470"/>
      <c r="CA129" s="470"/>
      <c r="CB129" s="470"/>
      <c r="CC129" s="470"/>
      <c r="CD129" s="470"/>
      <c r="CE129" s="470"/>
      <c r="CF129" s="470"/>
      <c r="CG129" s="470"/>
      <c r="CH129" s="470"/>
      <c r="CI129" s="470"/>
      <c r="CJ129" s="470"/>
      <c r="CK129" s="470"/>
      <c r="CL129" s="470"/>
      <c r="CM129" s="462" t="s">
        <v>403</v>
      </c>
      <c r="CN129" s="462" t="s">
        <v>403</v>
      </c>
      <c r="CO129" s="470"/>
      <c r="CP129" s="470"/>
      <c r="CQ129" s="470"/>
      <c r="CR129" s="470"/>
      <c r="CS129" s="462" t="s">
        <v>3723</v>
      </c>
      <c r="CT129" s="462" t="s">
        <v>3724</v>
      </c>
      <c r="CU129" s="470"/>
      <c r="CV129" s="470"/>
      <c r="CW129" s="470"/>
      <c r="CX129" s="470"/>
      <c r="CY129" s="470"/>
      <c r="CZ129" s="470"/>
      <c r="DA129" s="470"/>
      <c r="DB129" s="470"/>
      <c r="DC129" s="462" t="s">
        <v>3725</v>
      </c>
      <c r="DD129" s="470"/>
      <c r="DE129" s="470"/>
    </row>
    <row r="130" spans="34:109" ht="15" customHeight="1">
      <c r="AH130" s="468"/>
      <c r="AI130" s="468"/>
      <c r="AJ130" s="468"/>
      <c r="AK130" s="468"/>
      <c r="AL130" s="456" t="str">
        <f t="shared" si="3"/>
        <v/>
      </c>
      <c r="AM130" s="456" t="str">
        <f t="shared" si="4"/>
        <v/>
      </c>
      <c r="AN130" s="457" t="str">
        <f t="shared" si="5"/>
        <v/>
      </c>
      <c r="AO130" s="468"/>
      <c r="AP130" s="438">
        <v>128</v>
      </c>
      <c r="AQ130" s="469"/>
      <c r="AR130" s="469"/>
      <c r="AS130" s="469"/>
      <c r="AT130" s="469"/>
      <c r="AU130" s="469"/>
      <c r="AV130" s="469"/>
      <c r="AW130" s="469"/>
      <c r="AX130" s="469"/>
      <c r="AY130" s="469"/>
      <c r="AZ130" s="469"/>
      <c r="BA130" s="469"/>
      <c r="BB130" s="469"/>
      <c r="BC130" s="469"/>
      <c r="BD130" s="469"/>
      <c r="BE130" s="469"/>
      <c r="BF130" s="469"/>
      <c r="BG130" s="469"/>
      <c r="BH130" s="469"/>
      <c r="BI130" s="469"/>
      <c r="BJ130" s="460" t="s">
        <v>3726</v>
      </c>
      <c r="BK130" s="460" t="s">
        <v>3727</v>
      </c>
      <c r="BL130" s="469"/>
      <c r="BM130" s="469"/>
      <c r="BN130" s="469"/>
      <c r="BO130" s="469"/>
      <c r="BP130" s="469"/>
      <c r="BQ130" s="469"/>
      <c r="BR130" s="469"/>
      <c r="BS130" s="469"/>
      <c r="BT130" s="460" t="s">
        <v>3728</v>
      </c>
      <c r="BU130" s="469"/>
      <c r="BV130" s="469"/>
      <c r="BW130" s="468"/>
      <c r="BX130" s="468"/>
      <c r="BY130" s="468"/>
      <c r="BZ130" s="470"/>
      <c r="CA130" s="470"/>
      <c r="CB130" s="470"/>
      <c r="CC130" s="470"/>
      <c r="CD130" s="470"/>
      <c r="CE130" s="470"/>
      <c r="CF130" s="470"/>
      <c r="CG130" s="470"/>
      <c r="CH130" s="470"/>
      <c r="CI130" s="470"/>
      <c r="CJ130" s="470"/>
      <c r="CK130" s="470"/>
      <c r="CL130" s="470"/>
      <c r="CM130" s="470"/>
      <c r="CN130" s="470"/>
      <c r="CO130" s="470"/>
      <c r="CP130" s="470"/>
      <c r="CQ130" s="470"/>
      <c r="CR130" s="470"/>
      <c r="CS130" s="462" t="s">
        <v>3729</v>
      </c>
      <c r="CT130" s="462" t="s">
        <v>3730</v>
      </c>
      <c r="CU130" s="470"/>
      <c r="CV130" s="470"/>
      <c r="CW130" s="470"/>
      <c r="CX130" s="470"/>
      <c r="CY130" s="470"/>
      <c r="CZ130" s="470"/>
      <c r="DA130" s="470"/>
      <c r="DB130" s="470"/>
      <c r="DC130" s="462" t="s">
        <v>3731</v>
      </c>
      <c r="DD130" s="470"/>
      <c r="DE130" s="470"/>
    </row>
    <row r="131" spans="34:109" ht="15" hidden="1" customHeight="1">
      <c r="AH131" s="468"/>
      <c r="AI131" s="468"/>
      <c r="AJ131" s="468"/>
      <c r="AK131" s="468"/>
      <c r="AL131" s="456" t="str">
        <f t="shared" si="3"/>
        <v/>
      </c>
      <c r="AM131" s="456" t="str">
        <f t="shared" si="4"/>
        <v/>
      </c>
      <c r="AN131" s="457" t="str">
        <f t="shared" si="5"/>
        <v/>
      </c>
      <c r="AO131" s="468"/>
      <c r="AP131" s="438">
        <v>129</v>
      </c>
      <c r="AQ131" s="469"/>
      <c r="AR131" s="469"/>
      <c r="AS131" s="469"/>
      <c r="AT131" s="469"/>
      <c r="AU131" s="469"/>
      <c r="AV131" s="469"/>
      <c r="AW131" s="469"/>
      <c r="AX131" s="469"/>
      <c r="AY131" s="469"/>
      <c r="AZ131" s="469"/>
      <c r="BA131" s="469"/>
      <c r="BB131" s="469"/>
      <c r="BC131" s="469"/>
      <c r="BD131" s="469"/>
      <c r="BE131" s="469"/>
      <c r="BF131" s="469"/>
      <c r="BG131" s="469"/>
      <c r="BH131" s="469"/>
      <c r="BI131" s="469"/>
      <c r="BJ131" s="460" t="s">
        <v>3732</v>
      </c>
      <c r="BK131" s="460" t="s">
        <v>3733</v>
      </c>
      <c r="BL131" s="469"/>
      <c r="BM131" s="469"/>
      <c r="BN131" s="469"/>
      <c r="BO131" s="469"/>
      <c r="BP131" s="469"/>
      <c r="BQ131" s="469"/>
      <c r="BR131" s="469"/>
      <c r="BS131" s="469"/>
      <c r="BT131" s="460" t="s">
        <v>3734</v>
      </c>
      <c r="BU131" s="469"/>
      <c r="BV131" s="469"/>
      <c r="BW131" s="468"/>
      <c r="BX131" s="468"/>
      <c r="BY131" s="468"/>
      <c r="BZ131" s="470"/>
      <c r="CA131" s="470"/>
      <c r="CB131" s="470"/>
      <c r="CC131" s="470"/>
      <c r="CD131" s="470"/>
      <c r="CE131" s="470"/>
      <c r="CF131" s="470"/>
      <c r="CG131" s="470"/>
      <c r="CH131" s="470"/>
      <c r="CI131" s="470"/>
      <c r="CJ131" s="470"/>
      <c r="CK131" s="470"/>
      <c r="CL131" s="470"/>
      <c r="CM131" s="470"/>
      <c r="CN131" s="470"/>
      <c r="CO131" s="470"/>
      <c r="CP131" s="470"/>
      <c r="CQ131" s="470"/>
      <c r="CR131" s="470"/>
      <c r="CS131" s="462" t="s">
        <v>3735</v>
      </c>
      <c r="CT131" s="462" t="s">
        <v>3736</v>
      </c>
      <c r="CU131" s="470"/>
      <c r="CV131" s="470"/>
      <c r="CW131" s="470"/>
      <c r="CX131" s="470"/>
      <c r="CY131" s="470"/>
      <c r="CZ131" s="470"/>
      <c r="DA131" s="470"/>
      <c r="DB131" s="470"/>
      <c r="DC131" s="462" t="s">
        <v>3737</v>
      </c>
      <c r="DD131" s="470"/>
      <c r="DE131" s="470"/>
    </row>
    <row r="132" spans="34:109" ht="15" hidden="1" customHeight="1">
      <c r="AH132" s="468"/>
      <c r="AI132" s="468"/>
      <c r="AJ132" s="468"/>
      <c r="AK132" s="468"/>
      <c r="AL132" s="456" t="str">
        <f t="shared" ref="AL132:AL195" si="6">IFERROR(IF(HLOOKUP($N$8, $BZ$3:$DE$574, $AP132, FALSE )="", "", HLOOKUP($N$8, $BZ$3:$DE$574, $AP132, FALSE)), "")</f>
        <v/>
      </c>
      <c r="AM132" s="456" t="str">
        <f t="shared" ref="AM132:AM195" si="7">IFERROR(IF(AL132="", "", HLOOKUP($N$8, $AQ$3:$BV$574, AP132, FALSE)), "")</f>
        <v/>
      </c>
      <c r="AN132" s="457" t="str">
        <f t="shared" si="5"/>
        <v/>
      </c>
      <c r="AO132" s="468"/>
      <c r="AP132" s="438">
        <v>130</v>
      </c>
      <c r="AQ132" s="469"/>
      <c r="AR132" s="469"/>
      <c r="AS132" s="469"/>
      <c r="AT132" s="469"/>
      <c r="AU132" s="469"/>
      <c r="AV132" s="469"/>
      <c r="AW132" s="469"/>
      <c r="AX132" s="469"/>
      <c r="AY132" s="469"/>
      <c r="AZ132" s="469"/>
      <c r="BA132" s="469"/>
      <c r="BB132" s="469"/>
      <c r="BC132" s="469"/>
      <c r="BD132" s="469"/>
      <c r="BE132" s="469"/>
      <c r="BF132" s="469"/>
      <c r="BG132" s="469"/>
      <c r="BH132" s="469"/>
      <c r="BI132" s="469"/>
      <c r="BJ132" s="460" t="s">
        <v>3738</v>
      </c>
      <c r="BK132" s="460" t="s">
        <v>3739</v>
      </c>
      <c r="BL132" s="469"/>
      <c r="BM132" s="469"/>
      <c r="BN132" s="469"/>
      <c r="BO132" s="469"/>
      <c r="BP132" s="469"/>
      <c r="BQ132" s="469"/>
      <c r="BR132" s="469"/>
      <c r="BS132" s="469"/>
      <c r="BT132" s="460" t="s">
        <v>3740</v>
      </c>
      <c r="BU132" s="469"/>
      <c r="BV132" s="469"/>
      <c r="BW132" s="468"/>
      <c r="BX132" s="468"/>
      <c r="BY132" s="468"/>
      <c r="BZ132" s="470"/>
      <c r="CA132" s="470"/>
      <c r="CB132" s="470"/>
      <c r="CC132" s="470"/>
      <c r="CD132" s="470"/>
      <c r="CE132" s="470"/>
      <c r="CF132" s="470"/>
      <c r="CG132" s="470"/>
      <c r="CH132" s="470"/>
      <c r="CI132" s="470"/>
      <c r="CJ132" s="470"/>
      <c r="CK132" s="470"/>
      <c r="CL132" s="470"/>
      <c r="CM132" s="470"/>
      <c r="CN132" s="470"/>
      <c r="CO132" s="470"/>
      <c r="CP132" s="470"/>
      <c r="CQ132" s="470"/>
      <c r="CR132" s="470"/>
      <c r="CS132" s="462" t="s">
        <v>3741</v>
      </c>
      <c r="CT132" s="462" t="s">
        <v>3742</v>
      </c>
      <c r="CU132" s="470"/>
      <c r="CV132" s="470"/>
      <c r="CW132" s="470"/>
      <c r="CX132" s="470"/>
      <c r="CY132" s="470"/>
      <c r="CZ132" s="470"/>
      <c r="DA132" s="470"/>
      <c r="DB132" s="470"/>
      <c r="DC132" s="462" t="s">
        <v>3743</v>
      </c>
      <c r="DD132" s="470"/>
      <c r="DE132" s="470"/>
    </row>
    <row r="133" spans="34:109" ht="15" hidden="1" customHeight="1">
      <c r="AH133" s="468"/>
      <c r="AI133" s="468"/>
      <c r="AJ133" s="468"/>
      <c r="AK133" s="468"/>
      <c r="AL133" s="456" t="str">
        <f t="shared" si="6"/>
        <v/>
      </c>
      <c r="AM133" s="456" t="str">
        <f t="shared" si="7"/>
        <v/>
      </c>
      <c r="AN133" s="457" t="str">
        <f t="shared" ref="AN133:AN196" si="8">MID(AM133, 3, 3)</f>
        <v/>
      </c>
      <c r="AO133" s="468"/>
      <c r="AP133" s="438">
        <v>131</v>
      </c>
      <c r="AQ133" s="469"/>
      <c r="AR133" s="469"/>
      <c r="AS133" s="469"/>
      <c r="AT133" s="469"/>
      <c r="AU133" s="469"/>
      <c r="AV133" s="469"/>
      <c r="AW133" s="469"/>
      <c r="AX133" s="469"/>
      <c r="AY133" s="469"/>
      <c r="AZ133" s="469"/>
      <c r="BA133" s="469"/>
      <c r="BB133" s="469"/>
      <c r="BC133" s="469"/>
      <c r="BD133" s="469"/>
      <c r="BE133" s="469"/>
      <c r="BF133" s="469"/>
      <c r="BG133" s="469"/>
      <c r="BH133" s="469"/>
      <c r="BI133" s="469"/>
      <c r="BJ133" s="460" t="s">
        <v>3744</v>
      </c>
      <c r="BK133" s="460" t="s">
        <v>3745</v>
      </c>
      <c r="BL133" s="469"/>
      <c r="BM133" s="469"/>
      <c r="BN133" s="469"/>
      <c r="BO133" s="469"/>
      <c r="BP133" s="469"/>
      <c r="BQ133" s="469"/>
      <c r="BR133" s="469"/>
      <c r="BS133" s="469"/>
      <c r="BT133" s="460" t="s">
        <v>3746</v>
      </c>
      <c r="BU133" s="469"/>
      <c r="BV133" s="469"/>
      <c r="BW133" s="468"/>
      <c r="BX133" s="468"/>
      <c r="BY133" s="468"/>
      <c r="BZ133" s="470"/>
      <c r="CA133" s="470"/>
      <c r="CB133" s="470"/>
      <c r="CC133" s="470"/>
      <c r="CD133" s="470"/>
      <c r="CE133" s="470"/>
      <c r="CF133" s="470"/>
      <c r="CG133" s="470"/>
      <c r="CH133" s="470"/>
      <c r="CI133" s="470"/>
      <c r="CJ133" s="470"/>
      <c r="CK133" s="470"/>
      <c r="CL133" s="470"/>
      <c r="CM133" s="470"/>
      <c r="CN133" s="470"/>
      <c r="CO133" s="470"/>
      <c r="CP133" s="470"/>
      <c r="CQ133" s="470"/>
      <c r="CR133" s="470"/>
      <c r="CS133" s="462" t="s">
        <v>3747</v>
      </c>
      <c r="CT133" s="462" t="s">
        <v>3748</v>
      </c>
      <c r="CU133" s="470"/>
      <c r="CV133" s="470"/>
      <c r="CW133" s="470"/>
      <c r="CX133" s="470"/>
      <c r="CY133" s="470"/>
      <c r="CZ133" s="470"/>
      <c r="DA133" s="470"/>
      <c r="DB133" s="470"/>
      <c r="DC133" s="462" t="s">
        <v>3749</v>
      </c>
      <c r="DD133" s="470"/>
      <c r="DE133" s="470"/>
    </row>
    <row r="134" spans="34:109" ht="15" hidden="1" customHeight="1">
      <c r="AH134" s="468"/>
      <c r="AI134" s="468"/>
      <c r="AJ134" s="468"/>
      <c r="AK134" s="468"/>
      <c r="AL134" s="456" t="str">
        <f t="shared" si="6"/>
        <v/>
      </c>
      <c r="AM134" s="456" t="str">
        <f t="shared" si="7"/>
        <v/>
      </c>
      <c r="AN134" s="457" t="str">
        <f t="shared" si="8"/>
        <v/>
      </c>
      <c r="AO134" s="468"/>
      <c r="AP134" s="438">
        <v>132</v>
      </c>
      <c r="AQ134" s="469"/>
      <c r="AR134" s="469"/>
      <c r="AS134" s="469"/>
      <c r="AT134" s="469"/>
      <c r="AU134" s="469"/>
      <c r="AV134" s="469"/>
      <c r="AW134" s="469"/>
      <c r="AX134" s="469"/>
      <c r="AY134" s="469"/>
      <c r="AZ134" s="469"/>
      <c r="BA134" s="469"/>
      <c r="BB134" s="469"/>
      <c r="BC134" s="469"/>
      <c r="BD134" s="469"/>
      <c r="BE134" s="469"/>
      <c r="BF134" s="469"/>
      <c r="BG134" s="469"/>
      <c r="BH134" s="469"/>
      <c r="BI134" s="469"/>
      <c r="BJ134" s="460" t="s">
        <v>3750</v>
      </c>
      <c r="BK134" s="460" t="s">
        <v>3751</v>
      </c>
      <c r="BL134" s="469"/>
      <c r="BM134" s="469"/>
      <c r="BN134" s="469"/>
      <c r="BO134" s="469"/>
      <c r="BP134" s="469"/>
      <c r="BQ134" s="469"/>
      <c r="BR134" s="469"/>
      <c r="BS134" s="469"/>
      <c r="BT134" s="460" t="s">
        <v>3752</v>
      </c>
      <c r="BU134" s="469"/>
      <c r="BV134" s="469"/>
      <c r="BW134" s="468"/>
      <c r="BX134" s="468"/>
      <c r="BY134" s="468"/>
      <c r="BZ134" s="470"/>
      <c r="CA134" s="470"/>
      <c r="CB134" s="470"/>
      <c r="CC134" s="470"/>
      <c r="CD134" s="470"/>
      <c r="CE134" s="470"/>
      <c r="CF134" s="470"/>
      <c r="CG134" s="470"/>
      <c r="CH134" s="470"/>
      <c r="CI134" s="470"/>
      <c r="CJ134" s="470"/>
      <c r="CK134" s="470"/>
      <c r="CL134" s="470"/>
      <c r="CM134" s="470"/>
      <c r="CN134" s="470"/>
      <c r="CO134" s="470"/>
      <c r="CP134" s="470"/>
      <c r="CQ134" s="470"/>
      <c r="CR134" s="470"/>
      <c r="CS134" s="462" t="s">
        <v>3753</v>
      </c>
      <c r="CT134" s="462" t="s">
        <v>3754</v>
      </c>
      <c r="CU134" s="470"/>
      <c r="CV134" s="470"/>
      <c r="CW134" s="470"/>
      <c r="CX134" s="470"/>
      <c r="CY134" s="470"/>
      <c r="CZ134" s="470"/>
      <c r="DA134" s="470"/>
      <c r="DB134" s="470"/>
      <c r="DC134" s="462" t="s">
        <v>3755</v>
      </c>
      <c r="DD134" s="470"/>
      <c r="DE134" s="470"/>
    </row>
    <row r="135" spans="34:109" ht="15" hidden="1" customHeight="1">
      <c r="AH135" s="468"/>
      <c r="AI135" s="468"/>
      <c r="AJ135" s="468"/>
      <c r="AK135" s="468"/>
      <c r="AL135" s="456" t="str">
        <f t="shared" si="6"/>
        <v/>
      </c>
      <c r="AM135" s="456" t="str">
        <f t="shared" si="7"/>
        <v/>
      </c>
      <c r="AN135" s="457" t="str">
        <f t="shared" si="8"/>
        <v/>
      </c>
      <c r="AO135" s="468"/>
      <c r="AP135" s="438">
        <v>133</v>
      </c>
      <c r="AQ135" s="469"/>
      <c r="AR135" s="469"/>
      <c r="AS135" s="469"/>
      <c r="AT135" s="469"/>
      <c r="AU135" s="469"/>
      <c r="AV135" s="469"/>
      <c r="AW135" s="469"/>
      <c r="AX135" s="469"/>
      <c r="AY135" s="469"/>
      <c r="AZ135" s="469"/>
      <c r="BA135" s="469"/>
      <c r="BB135" s="469"/>
      <c r="BC135" s="469"/>
      <c r="BD135" s="469"/>
      <c r="BE135" s="469"/>
      <c r="BF135" s="469"/>
      <c r="BG135" s="469"/>
      <c r="BH135" s="469"/>
      <c r="BI135" s="469"/>
      <c r="BJ135" s="460" t="s">
        <v>3756</v>
      </c>
      <c r="BK135" s="460" t="s">
        <v>3757</v>
      </c>
      <c r="BL135" s="469"/>
      <c r="BM135" s="469"/>
      <c r="BN135" s="469"/>
      <c r="BO135" s="469"/>
      <c r="BP135" s="469"/>
      <c r="BQ135" s="469"/>
      <c r="BR135" s="469"/>
      <c r="BS135" s="469"/>
      <c r="BT135" s="460" t="s">
        <v>3758</v>
      </c>
      <c r="BU135" s="469"/>
      <c r="BV135" s="469"/>
      <c r="BW135" s="468"/>
      <c r="BX135" s="468"/>
      <c r="BY135" s="468"/>
      <c r="BZ135" s="470"/>
      <c r="CA135" s="470"/>
      <c r="CB135" s="470"/>
      <c r="CC135" s="470"/>
      <c r="CD135" s="470"/>
      <c r="CE135" s="470"/>
      <c r="CF135" s="470"/>
      <c r="CG135" s="470"/>
      <c r="CH135" s="470"/>
      <c r="CI135" s="470"/>
      <c r="CJ135" s="470"/>
      <c r="CK135" s="470"/>
      <c r="CL135" s="470"/>
      <c r="CM135" s="470"/>
      <c r="CN135" s="470"/>
      <c r="CO135" s="470"/>
      <c r="CP135" s="470"/>
      <c r="CQ135" s="470"/>
      <c r="CR135" s="470"/>
      <c r="CS135" s="462" t="s">
        <v>3759</v>
      </c>
      <c r="CT135" s="462" t="s">
        <v>3760</v>
      </c>
      <c r="CU135" s="470"/>
      <c r="CV135" s="470"/>
      <c r="CW135" s="470"/>
      <c r="CX135" s="470"/>
      <c r="CY135" s="470"/>
      <c r="CZ135" s="470"/>
      <c r="DA135" s="470"/>
      <c r="DB135" s="470"/>
      <c r="DC135" s="462" t="s">
        <v>3761</v>
      </c>
      <c r="DD135" s="470"/>
      <c r="DE135" s="470"/>
    </row>
    <row r="136" spans="34:109" ht="15" hidden="1" customHeight="1">
      <c r="AH136" s="468"/>
      <c r="AI136" s="468"/>
      <c r="AJ136" s="468"/>
      <c r="AK136" s="468"/>
      <c r="AL136" s="456" t="str">
        <f t="shared" si="6"/>
        <v/>
      </c>
      <c r="AM136" s="456" t="str">
        <f t="shared" si="7"/>
        <v/>
      </c>
      <c r="AN136" s="457" t="str">
        <f t="shared" si="8"/>
        <v/>
      </c>
      <c r="AO136" s="468"/>
      <c r="AP136" s="438">
        <v>134</v>
      </c>
      <c r="AQ136" s="469"/>
      <c r="AR136" s="469"/>
      <c r="AS136" s="469"/>
      <c r="AT136" s="469"/>
      <c r="AU136" s="469"/>
      <c r="AV136" s="469"/>
      <c r="AW136" s="469"/>
      <c r="AX136" s="469"/>
      <c r="AY136" s="469"/>
      <c r="AZ136" s="469"/>
      <c r="BA136" s="469"/>
      <c r="BB136" s="469"/>
      <c r="BC136" s="469"/>
      <c r="BD136" s="469"/>
      <c r="BE136" s="469"/>
      <c r="BF136" s="469"/>
      <c r="BG136" s="469"/>
      <c r="BH136" s="469"/>
      <c r="BI136" s="469"/>
      <c r="BJ136" s="460" t="s">
        <v>3762</v>
      </c>
      <c r="BK136" s="460" t="s">
        <v>3763</v>
      </c>
      <c r="BL136" s="469"/>
      <c r="BM136" s="469"/>
      <c r="BN136" s="469"/>
      <c r="BO136" s="469"/>
      <c r="BP136" s="469"/>
      <c r="BQ136" s="469"/>
      <c r="BR136" s="469"/>
      <c r="BS136" s="469"/>
      <c r="BT136" s="460" t="s">
        <v>3764</v>
      </c>
      <c r="BU136" s="469"/>
      <c r="BV136" s="469"/>
      <c r="BW136" s="468"/>
      <c r="BX136" s="468"/>
      <c r="BY136" s="468"/>
      <c r="BZ136" s="470"/>
      <c r="CA136" s="470"/>
      <c r="CB136" s="470"/>
      <c r="CC136" s="470"/>
      <c r="CD136" s="470"/>
      <c r="CE136" s="470"/>
      <c r="CF136" s="470"/>
      <c r="CG136" s="470"/>
      <c r="CH136" s="470"/>
      <c r="CI136" s="470"/>
      <c r="CJ136" s="470"/>
      <c r="CK136" s="470"/>
      <c r="CL136" s="470"/>
      <c r="CM136" s="470"/>
      <c r="CN136" s="470"/>
      <c r="CO136" s="470"/>
      <c r="CP136" s="470"/>
      <c r="CQ136" s="470"/>
      <c r="CR136" s="470"/>
      <c r="CS136" s="462" t="s">
        <v>3765</v>
      </c>
      <c r="CT136" s="462" t="s">
        <v>3766</v>
      </c>
      <c r="CU136" s="470"/>
      <c r="CV136" s="470"/>
      <c r="CW136" s="470"/>
      <c r="CX136" s="470"/>
      <c r="CY136" s="470"/>
      <c r="CZ136" s="470"/>
      <c r="DA136" s="470"/>
      <c r="DB136" s="470"/>
      <c r="DC136" s="462" t="s">
        <v>3767</v>
      </c>
      <c r="DD136" s="470"/>
      <c r="DE136" s="470"/>
    </row>
    <row r="137" spans="34:109" ht="15" hidden="1" customHeight="1">
      <c r="AH137" s="468"/>
      <c r="AI137" s="468"/>
      <c r="AJ137" s="468"/>
      <c r="AK137" s="468"/>
      <c r="AL137" s="456" t="str">
        <f t="shared" si="6"/>
        <v/>
      </c>
      <c r="AM137" s="456" t="str">
        <f t="shared" si="7"/>
        <v/>
      </c>
      <c r="AN137" s="457" t="str">
        <f t="shared" si="8"/>
        <v/>
      </c>
      <c r="AO137" s="468"/>
      <c r="AP137" s="438">
        <v>135</v>
      </c>
      <c r="AQ137" s="469"/>
      <c r="AR137" s="469"/>
      <c r="AS137" s="469"/>
      <c r="AT137" s="469"/>
      <c r="AU137" s="469"/>
      <c r="AV137" s="469"/>
      <c r="AW137" s="469"/>
      <c r="AX137" s="469"/>
      <c r="AY137" s="469"/>
      <c r="AZ137" s="469"/>
      <c r="BA137" s="469"/>
      <c r="BB137" s="469"/>
      <c r="BC137" s="469"/>
      <c r="BD137" s="469"/>
      <c r="BE137" s="469"/>
      <c r="BF137" s="469"/>
      <c r="BG137" s="469"/>
      <c r="BH137" s="469"/>
      <c r="BI137" s="469"/>
      <c r="BJ137" s="460" t="s">
        <v>3768</v>
      </c>
      <c r="BK137" s="460" t="s">
        <v>3769</v>
      </c>
      <c r="BL137" s="469"/>
      <c r="BM137" s="469"/>
      <c r="BN137" s="469"/>
      <c r="BO137" s="469"/>
      <c r="BP137" s="469"/>
      <c r="BQ137" s="469"/>
      <c r="BR137" s="469"/>
      <c r="BS137" s="469"/>
      <c r="BT137" s="460" t="s">
        <v>3770</v>
      </c>
      <c r="BU137" s="469"/>
      <c r="BV137" s="469"/>
      <c r="BW137" s="468"/>
      <c r="BX137" s="468"/>
      <c r="BY137" s="468"/>
      <c r="BZ137" s="470"/>
      <c r="CA137" s="470"/>
      <c r="CB137" s="470"/>
      <c r="CC137" s="470"/>
      <c r="CD137" s="470"/>
      <c r="CE137" s="470"/>
      <c r="CF137" s="470"/>
      <c r="CG137" s="470"/>
      <c r="CH137" s="470"/>
      <c r="CI137" s="470"/>
      <c r="CJ137" s="470"/>
      <c r="CK137" s="470"/>
      <c r="CL137" s="470"/>
      <c r="CM137" s="470"/>
      <c r="CN137" s="470"/>
      <c r="CO137" s="470"/>
      <c r="CP137" s="470"/>
      <c r="CQ137" s="470"/>
      <c r="CR137" s="470"/>
      <c r="CS137" s="462" t="s">
        <v>3771</v>
      </c>
      <c r="CT137" s="462" t="s">
        <v>3772</v>
      </c>
      <c r="CU137" s="470"/>
      <c r="CV137" s="470"/>
      <c r="CW137" s="470"/>
      <c r="CX137" s="470"/>
      <c r="CY137" s="470"/>
      <c r="CZ137" s="470"/>
      <c r="DA137" s="470"/>
      <c r="DB137" s="470"/>
      <c r="DC137" s="462" t="s">
        <v>3773</v>
      </c>
      <c r="DD137" s="470"/>
      <c r="DE137" s="470"/>
    </row>
    <row r="138" spans="34:109" ht="15" hidden="1" customHeight="1">
      <c r="AH138" s="468"/>
      <c r="AI138" s="468"/>
      <c r="AJ138" s="468"/>
      <c r="AK138" s="468"/>
      <c r="AL138" s="456" t="str">
        <f t="shared" si="6"/>
        <v/>
      </c>
      <c r="AM138" s="456" t="str">
        <f t="shared" si="7"/>
        <v/>
      </c>
      <c r="AN138" s="457" t="str">
        <f t="shared" si="8"/>
        <v/>
      </c>
      <c r="AO138" s="468"/>
      <c r="AP138" s="438">
        <v>136</v>
      </c>
      <c r="AQ138" s="469"/>
      <c r="AR138" s="469"/>
      <c r="AS138" s="469"/>
      <c r="AT138" s="469"/>
      <c r="AU138" s="469"/>
      <c r="AV138" s="469"/>
      <c r="AW138" s="469"/>
      <c r="AX138" s="469"/>
      <c r="AY138" s="469"/>
      <c r="AZ138" s="469"/>
      <c r="BA138" s="469"/>
      <c r="BB138" s="469"/>
      <c r="BC138" s="469"/>
      <c r="BD138" s="469"/>
      <c r="BE138" s="469"/>
      <c r="BF138" s="469"/>
      <c r="BG138" s="469"/>
      <c r="BH138" s="469"/>
      <c r="BI138" s="469"/>
      <c r="BJ138" s="460" t="s">
        <v>3774</v>
      </c>
      <c r="BK138" s="460" t="s">
        <v>3775</v>
      </c>
      <c r="BL138" s="469"/>
      <c r="BM138" s="469"/>
      <c r="BN138" s="469"/>
      <c r="BO138" s="469"/>
      <c r="BP138" s="469"/>
      <c r="BQ138" s="469"/>
      <c r="BR138" s="469"/>
      <c r="BS138" s="469"/>
      <c r="BT138" s="460" t="s">
        <v>3776</v>
      </c>
      <c r="BU138" s="469"/>
      <c r="BV138" s="469"/>
      <c r="BW138" s="468"/>
      <c r="BX138" s="468"/>
      <c r="BY138" s="468"/>
      <c r="BZ138" s="470"/>
      <c r="CA138" s="470"/>
      <c r="CB138" s="470"/>
      <c r="CC138" s="470"/>
      <c r="CD138" s="470"/>
      <c r="CE138" s="470"/>
      <c r="CF138" s="470"/>
      <c r="CG138" s="470"/>
      <c r="CH138" s="470"/>
      <c r="CI138" s="470"/>
      <c r="CJ138" s="470"/>
      <c r="CK138" s="470"/>
      <c r="CL138" s="470"/>
      <c r="CM138" s="470"/>
      <c r="CN138" s="470"/>
      <c r="CO138" s="470"/>
      <c r="CP138" s="470"/>
      <c r="CQ138" s="470"/>
      <c r="CR138" s="470"/>
      <c r="CS138" s="462" t="s">
        <v>3777</v>
      </c>
      <c r="CT138" s="462" t="s">
        <v>3778</v>
      </c>
      <c r="CU138" s="470"/>
      <c r="CV138" s="470"/>
      <c r="CW138" s="470"/>
      <c r="CX138" s="470"/>
      <c r="CY138" s="470"/>
      <c r="CZ138" s="470"/>
      <c r="DA138" s="470"/>
      <c r="DB138" s="470"/>
      <c r="DC138" s="462" t="s">
        <v>3779</v>
      </c>
      <c r="DD138" s="470"/>
      <c r="DE138" s="470"/>
    </row>
    <row r="139" spans="34:109" ht="15" hidden="1" customHeight="1">
      <c r="AH139" s="468"/>
      <c r="AI139" s="468"/>
      <c r="AJ139" s="468"/>
      <c r="AK139" s="468"/>
      <c r="AL139" s="456" t="str">
        <f t="shared" si="6"/>
        <v/>
      </c>
      <c r="AM139" s="456" t="str">
        <f t="shared" si="7"/>
        <v/>
      </c>
      <c r="AN139" s="457" t="str">
        <f t="shared" si="8"/>
        <v/>
      </c>
      <c r="AO139" s="468"/>
      <c r="AP139" s="438">
        <v>137</v>
      </c>
      <c r="AQ139" s="469"/>
      <c r="AR139" s="469"/>
      <c r="AS139" s="469"/>
      <c r="AT139" s="469"/>
      <c r="AU139" s="469"/>
      <c r="AV139" s="469"/>
      <c r="AW139" s="469"/>
      <c r="AX139" s="469"/>
      <c r="AY139" s="469"/>
      <c r="AZ139" s="469"/>
      <c r="BA139" s="469"/>
      <c r="BB139" s="469"/>
      <c r="BC139" s="469"/>
      <c r="BD139" s="469"/>
      <c r="BE139" s="469"/>
      <c r="BF139" s="469"/>
      <c r="BG139" s="469"/>
      <c r="BH139" s="469"/>
      <c r="BI139" s="469"/>
      <c r="BJ139" s="460" t="s">
        <v>3780</v>
      </c>
      <c r="BK139" s="460" t="s">
        <v>3781</v>
      </c>
      <c r="BL139" s="469"/>
      <c r="BM139" s="469"/>
      <c r="BN139" s="469"/>
      <c r="BO139" s="469"/>
      <c r="BP139" s="469"/>
      <c r="BQ139" s="469"/>
      <c r="BR139" s="469"/>
      <c r="BS139" s="469"/>
      <c r="BT139" s="460" t="s">
        <v>3782</v>
      </c>
      <c r="BU139" s="469"/>
      <c r="BV139" s="469"/>
      <c r="BW139" s="468"/>
      <c r="BX139" s="468"/>
      <c r="BY139" s="468"/>
      <c r="BZ139" s="470"/>
      <c r="CA139" s="470"/>
      <c r="CB139" s="470"/>
      <c r="CC139" s="470"/>
      <c r="CD139" s="470"/>
      <c r="CE139" s="470"/>
      <c r="CF139" s="470"/>
      <c r="CG139" s="470"/>
      <c r="CH139" s="470"/>
      <c r="CI139" s="470"/>
      <c r="CJ139" s="470"/>
      <c r="CK139" s="470"/>
      <c r="CL139" s="470"/>
      <c r="CM139" s="470"/>
      <c r="CN139" s="470"/>
      <c r="CO139" s="470"/>
      <c r="CP139" s="470"/>
      <c r="CQ139" s="470"/>
      <c r="CR139" s="470"/>
      <c r="CS139" s="462" t="s">
        <v>3783</v>
      </c>
      <c r="CT139" s="462" t="s">
        <v>3784</v>
      </c>
      <c r="CU139" s="470"/>
      <c r="CV139" s="470"/>
      <c r="CW139" s="470"/>
      <c r="CX139" s="470"/>
      <c r="CY139" s="470"/>
      <c r="CZ139" s="470"/>
      <c r="DA139" s="470"/>
      <c r="DB139" s="470"/>
      <c r="DC139" s="462" t="s">
        <v>3785</v>
      </c>
      <c r="DD139" s="470"/>
      <c r="DE139" s="470"/>
    </row>
    <row r="140" spans="34:109" ht="15" hidden="1" customHeight="1">
      <c r="AH140" s="468"/>
      <c r="AI140" s="468"/>
      <c r="AJ140" s="468"/>
      <c r="AK140" s="468"/>
      <c r="AL140" s="456" t="str">
        <f t="shared" si="6"/>
        <v/>
      </c>
      <c r="AM140" s="456" t="str">
        <f t="shared" si="7"/>
        <v/>
      </c>
      <c r="AN140" s="457" t="str">
        <f t="shared" si="8"/>
        <v/>
      </c>
      <c r="AO140" s="468"/>
      <c r="AP140" s="438">
        <v>138</v>
      </c>
      <c r="AQ140" s="469"/>
      <c r="AR140" s="469"/>
      <c r="AS140" s="469"/>
      <c r="AT140" s="469"/>
      <c r="AU140" s="469"/>
      <c r="AV140" s="469"/>
      <c r="AW140" s="469"/>
      <c r="AX140" s="469"/>
      <c r="AY140" s="469"/>
      <c r="AZ140" s="469"/>
      <c r="BA140" s="469"/>
      <c r="BB140" s="469"/>
      <c r="BC140" s="469"/>
      <c r="BD140" s="469"/>
      <c r="BE140" s="469"/>
      <c r="BF140" s="469"/>
      <c r="BG140" s="469"/>
      <c r="BH140" s="469"/>
      <c r="BI140" s="469"/>
      <c r="BJ140" s="460" t="s">
        <v>3786</v>
      </c>
      <c r="BK140" s="460" t="s">
        <v>3787</v>
      </c>
      <c r="BL140" s="469"/>
      <c r="BM140" s="469"/>
      <c r="BN140" s="469"/>
      <c r="BO140" s="469"/>
      <c r="BP140" s="469"/>
      <c r="BQ140" s="469"/>
      <c r="BR140" s="469"/>
      <c r="BS140" s="469"/>
      <c r="BT140" s="460" t="s">
        <v>3788</v>
      </c>
      <c r="BU140" s="469"/>
      <c r="BV140" s="469"/>
      <c r="BW140" s="468"/>
      <c r="BX140" s="468"/>
      <c r="BY140" s="468"/>
      <c r="BZ140" s="470"/>
      <c r="CA140" s="470"/>
      <c r="CB140" s="470"/>
      <c r="CC140" s="470"/>
      <c r="CD140" s="470"/>
      <c r="CE140" s="470"/>
      <c r="CF140" s="470"/>
      <c r="CG140" s="470"/>
      <c r="CH140" s="470"/>
      <c r="CI140" s="470"/>
      <c r="CJ140" s="470"/>
      <c r="CK140" s="470"/>
      <c r="CL140" s="470"/>
      <c r="CM140" s="470"/>
      <c r="CN140" s="470"/>
      <c r="CO140" s="470"/>
      <c r="CP140" s="470"/>
      <c r="CQ140" s="470"/>
      <c r="CR140" s="470"/>
      <c r="CS140" s="462" t="s">
        <v>3789</v>
      </c>
      <c r="CT140" s="462" t="s">
        <v>3790</v>
      </c>
      <c r="CU140" s="470"/>
      <c r="CV140" s="470"/>
      <c r="CW140" s="470"/>
      <c r="CX140" s="470"/>
      <c r="CY140" s="470"/>
      <c r="CZ140" s="470"/>
      <c r="DA140" s="470"/>
      <c r="DB140" s="470"/>
      <c r="DC140" s="462" t="s">
        <v>2939</v>
      </c>
      <c r="DD140" s="470"/>
      <c r="DE140" s="470"/>
    </row>
    <row r="141" spans="34:109" ht="15" hidden="1" customHeight="1">
      <c r="AH141" s="468"/>
      <c r="AI141" s="468"/>
      <c r="AJ141" s="468"/>
      <c r="AK141" s="468"/>
      <c r="AL141" s="456" t="str">
        <f t="shared" si="6"/>
        <v/>
      </c>
      <c r="AM141" s="456" t="str">
        <f t="shared" si="7"/>
        <v/>
      </c>
      <c r="AN141" s="457" t="str">
        <f t="shared" si="8"/>
        <v/>
      </c>
      <c r="AO141" s="468"/>
      <c r="AP141" s="438">
        <v>139</v>
      </c>
      <c r="AQ141" s="469"/>
      <c r="AR141" s="469"/>
      <c r="AS141" s="469"/>
      <c r="AT141" s="469"/>
      <c r="AU141" s="469"/>
      <c r="AV141" s="469"/>
      <c r="AW141" s="469"/>
      <c r="AX141" s="469"/>
      <c r="AY141" s="469"/>
      <c r="AZ141" s="469"/>
      <c r="BA141" s="469"/>
      <c r="BB141" s="469"/>
      <c r="BC141" s="469"/>
      <c r="BD141" s="469"/>
      <c r="BE141" s="469"/>
      <c r="BF141" s="469"/>
      <c r="BG141" s="469"/>
      <c r="BH141" s="469"/>
      <c r="BI141" s="469"/>
      <c r="BJ141" s="460" t="s">
        <v>3791</v>
      </c>
      <c r="BK141" s="460" t="s">
        <v>3792</v>
      </c>
      <c r="BL141" s="469"/>
      <c r="BM141" s="469"/>
      <c r="BN141" s="469"/>
      <c r="BO141" s="469"/>
      <c r="BP141" s="469"/>
      <c r="BQ141" s="469"/>
      <c r="BR141" s="469"/>
      <c r="BS141" s="469"/>
      <c r="BT141" s="460" t="s">
        <v>3793</v>
      </c>
      <c r="BU141" s="469"/>
      <c r="BV141" s="469"/>
      <c r="BW141" s="468"/>
      <c r="BX141" s="468"/>
      <c r="BY141" s="468"/>
      <c r="BZ141" s="470"/>
      <c r="CA141" s="470"/>
      <c r="CB141" s="470"/>
      <c r="CC141" s="470"/>
      <c r="CD141" s="470"/>
      <c r="CE141" s="470"/>
      <c r="CF141" s="470"/>
      <c r="CG141" s="470"/>
      <c r="CH141" s="470"/>
      <c r="CI141" s="470"/>
      <c r="CJ141" s="470"/>
      <c r="CK141" s="470"/>
      <c r="CL141" s="470"/>
      <c r="CM141" s="470"/>
      <c r="CN141" s="470"/>
      <c r="CO141" s="470"/>
      <c r="CP141" s="470"/>
      <c r="CQ141" s="470"/>
      <c r="CR141" s="470"/>
      <c r="CS141" s="462" t="s">
        <v>3794</v>
      </c>
      <c r="CT141" s="462" t="s">
        <v>3795</v>
      </c>
      <c r="CU141" s="470"/>
      <c r="CV141" s="470"/>
      <c r="CW141" s="470"/>
      <c r="CX141" s="470"/>
      <c r="CY141" s="470"/>
      <c r="CZ141" s="470"/>
      <c r="DA141" s="470"/>
      <c r="DB141" s="470"/>
      <c r="DC141" s="462" t="s">
        <v>3796</v>
      </c>
      <c r="DD141" s="470"/>
      <c r="DE141" s="470"/>
    </row>
    <row r="142" spans="34:109" ht="15" hidden="1" customHeight="1">
      <c r="AH142" s="468"/>
      <c r="AI142" s="468"/>
      <c r="AJ142" s="468"/>
      <c r="AK142" s="468"/>
      <c r="AL142" s="456" t="str">
        <f t="shared" si="6"/>
        <v/>
      </c>
      <c r="AM142" s="456" t="str">
        <f t="shared" si="7"/>
        <v/>
      </c>
      <c r="AN142" s="457" t="str">
        <f t="shared" si="8"/>
        <v/>
      </c>
      <c r="AO142" s="468"/>
      <c r="AP142" s="438">
        <v>140</v>
      </c>
      <c r="AQ142" s="469"/>
      <c r="AR142" s="469"/>
      <c r="AS142" s="469"/>
      <c r="AT142" s="469"/>
      <c r="AU142" s="469"/>
      <c r="AV142" s="469"/>
      <c r="AW142" s="469"/>
      <c r="AX142" s="469"/>
      <c r="AY142" s="469"/>
      <c r="AZ142" s="469"/>
      <c r="BA142" s="469"/>
      <c r="BB142" s="469"/>
      <c r="BC142" s="469"/>
      <c r="BD142" s="469"/>
      <c r="BE142" s="469"/>
      <c r="BF142" s="469"/>
      <c r="BG142" s="469"/>
      <c r="BH142" s="469"/>
      <c r="BI142" s="469"/>
      <c r="BJ142" s="460" t="s">
        <v>3797</v>
      </c>
      <c r="BK142" s="460" t="s">
        <v>3798</v>
      </c>
      <c r="BL142" s="469"/>
      <c r="BM142" s="469"/>
      <c r="BN142" s="469"/>
      <c r="BO142" s="469"/>
      <c r="BP142" s="469"/>
      <c r="BQ142" s="469"/>
      <c r="BR142" s="469"/>
      <c r="BS142" s="469"/>
      <c r="BT142" s="460" t="s">
        <v>3799</v>
      </c>
      <c r="BU142" s="469"/>
      <c r="BV142" s="469"/>
      <c r="BW142" s="468"/>
      <c r="BX142" s="468"/>
      <c r="BY142" s="468"/>
      <c r="BZ142" s="470"/>
      <c r="CA142" s="470"/>
      <c r="CB142" s="470"/>
      <c r="CC142" s="470"/>
      <c r="CD142" s="470"/>
      <c r="CE142" s="470"/>
      <c r="CF142" s="470"/>
      <c r="CG142" s="470"/>
      <c r="CH142" s="470"/>
      <c r="CI142" s="470"/>
      <c r="CJ142" s="470"/>
      <c r="CK142" s="470"/>
      <c r="CL142" s="470"/>
      <c r="CM142" s="470"/>
      <c r="CN142" s="470"/>
      <c r="CO142" s="470"/>
      <c r="CP142" s="470"/>
      <c r="CQ142" s="470"/>
      <c r="CR142" s="470"/>
      <c r="CS142" s="462" t="s">
        <v>3800</v>
      </c>
      <c r="CT142" s="462" t="s">
        <v>3801</v>
      </c>
      <c r="CU142" s="470"/>
      <c r="CV142" s="470"/>
      <c r="CW142" s="470"/>
      <c r="CX142" s="470"/>
      <c r="CY142" s="470"/>
      <c r="CZ142" s="470"/>
      <c r="DA142" s="470"/>
      <c r="DB142" s="470"/>
      <c r="DC142" s="462" t="s">
        <v>3802</v>
      </c>
      <c r="DD142" s="470"/>
      <c r="DE142" s="470"/>
    </row>
    <row r="143" spans="34:109" ht="15" hidden="1" customHeight="1">
      <c r="AH143" s="468"/>
      <c r="AI143" s="468"/>
      <c r="AJ143" s="468"/>
      <c r="AK143" s="468"/>
      <c r="AL143" s="456" t="str">
        <f t="shared" si="6"/>
        <v/>
      </c>
      <c r="AM143" s="456" t="str">
        <f t="shared" si="7"/>
        <v/>
      </c>
      <c r="AN143" s="457" t="str">
        <f t="shared" si="8"/>
        <v/>
      </c>
      <c r="AO143" s="468"/>
      <c r="AP143" s="438">
        <v>141</v>
      </c>
      <c r="AQ143" s="469"/>
      <c r="AR143" s="469"/>
      <c r="AS143" s="469"/>
      <c r="AT143" s="469"/>
      <c r="AU143" s="469"/>
      <c r="AV143" s="469"/>
      <c r="AW143" s="469"/>
      <c r="AX143" s="469"/>
      <c r="AY143" s="469"/>
      <c r="AZ143" s="469"/>
      <c r="BA143" s="469"/>
      <c r="BB143" s="469"/>
      <c r="BC143" s="469"/>
      <c r="BD143" s="469"/>
      <c r="BE143" s="469"/>
      <c r="BF143" s="469"/>
      <c r="BG143" s="469"/>
      <c r="BH143" s="469"/>
      <c r="BI143" s="469"/>
      <c r="BJ143" s="460" t="s">
        <v>3803</v>
      </c>
      <c r="BK143" s="460" t="s">
        <v>3804</v>
      </c>
      <c r="BL143" s="469"/>
      <c r="BM143" s="469"/>
      <c r="BN143" s="469"/>
      <c r="BO143" s="469"/>
      <c r="BP143" s="469"/>
      <c r="BQ143" s="469"/>
      <c r="BR143" s="469"/>
      <c r="BS143" s="469"/>
      <c r="BT143" s="460" t="s">
        <v>3805</v>
      </c>
      <c r="BU143" s="469"/>
      <c r="BV143" s="469"/>
      <c r="BW143" s="468"/>
      <c r="BX143" s="468"/>
      <c r="BY143" s="468"/>
      <c r="BZ143" s="470"/>
      <c r="CA143" s="470"/>
      <c r="CB143" s="470"/>
      <c r="CC143" s="470"/>
      <c r="CD143" s="470"/>
      <c r="CE143" s="470"/>
      <c r="CF143" s="470"/>
      <c r="CG143" s="470"/>
      <c r="CH143" s="470"/>
      <c r="CI143" s="470"/>
      <c r="CJ143" s="470"/>
      <c r="CK143" s="470"/>
      <c r="CL143" s="470"/>
      <c r="CM143" s="470"/>
      <c r="CN143" s="470"/>
      <c r="CO143" s="470"/>
      <c r="CP143" s="470"/>
      <c r="CQ143" s="470"/>
      <c r="CR143" s="470"/>
      <c r="CS143" s="462" t="s">
        <v>3806</v>
      </c>
      <c r="CT143" s="462" t="s">
        <v>3807</v>
      </c>
      <c r="CU143" s="470"/>
      <c r="CV143" s="470"/>
      <c r="CW143" s="470"/>
      <c r="CX143" s="470"/>
      <c r="CY143" s="470"/>
      <c r="CZ143" s="470"/>
      <c r="DA143" s="470"/>
      <c r="DB143" s="470"/>
      <c r="DC143" s="462" t="s">
        <v>3808</v>
      </c>
      <c r="DD143" s="470"/>
      <c r="DE143" s="470"/>
    </row>
    <row r="144" spans="34:109" ht="15" hidden="1" customHeight="1">
      <c r="AH144" s="468"/>
      <c r="AI144" s="468"/>
      <c r="AJ144" s="468"/>
      <c r="AK144" s="468"/>
      <c r="AL144" s="456" t="str">
        <f t="shared" si="6"/>
        <v/>
      </c>
      <c r="AM144" s="456" t="str">
        <f t="shared" si="7"/>
        <v/>
      </c>
      <c r="AN144" s="457" t="str">
        <f t="shared" si="8"/>
        <v/>
      </c>
      <c r="AO144" s="468"/>
      <c r="AP144" s="438">
        <v>142</v>
      </c>
      <c r="AQ144" s="469"/>
      <c r="AR144" s="469"/>
      <c r="AS144" s="469"/>
      <c r="AT144" s="469"/>
      <c r="AU144" s="469"/>
      <c r="AV144" s="469"/>
      <c r="AW144" s="469"/>
      <c r="AX144" s="469"/>
      <c r="AY144" s="469"/>
      <c r="AZ144" s="469"/>
      <c r="BA144" s="469"/>
      <c r="BB144" s="469"/>
      <c r="BC144" s="469"/>
      <c r="BD144" s="469"/>
      <c r="BE144" s="469"/>
      <c r="BF144" s="469"/>
      <c r="BG144" s="469"/>
      <c r="BH144" s="469"/>
      <c r="BI144" s="469"/>
      <c r="BJ144" s="460" t="s">
        <v>3809</v>
      </c>
      <c r="BK144" s="460" t="s">
        <v>3810</v>
      </c>
      <c r="BL144" s="469"/>
      <c r="BM144" s="469"/>
      <c r="BN144" s="469"/>
      <c r="BO144" s="469"/>
      <c r="BP144" s="469"/>
      <c r="BQ144" s="469"/>
      <c r="BR144" s="469"/>
      <c r="BS144" s="469"/>
      <c r="BT144" s="460" t="s">
        <v>3811</v>
      </c>
      <c r="BU144" s="469"/>
      <c r="BV144" s="469"/>
      <c r="BW144" s="468"/>
      <c r="BX144" s="468"/>
      <c r="BY144" s="468"/>
      <c r="BZ144" s="470"/>
      <c r="CA144" s="470"/>
      <c r="CB144" s="470"/>
      <c r="CC144" s="470"/>
      <c r="CD144" s="470"/>
      <c r="CE144" s="470"/>
      <c r="CF144" s="470"/>
      <c r="CG144" s="470"/>
      <c r="CH144" s="470"/>
      <c r="CI144" s="470"/>
      <c r="CJ144" s="470"/>
      <c r="CK144" s="470"/>
      <c r="CL144" s="470"/>
      <c r="CM144" s="470"/>
      <c r="CN144" s="470"/>
      <c r="CO144" s="470"/>
      <c r="CP144" s="470"/>
      <c r="CQ144" s="470"/>
      <c r="CR144" s="470"/>
      <c r="CS144" s="462" t="s">
        <v>3812</v>
      </c>
      <c r="CT144" s="462" t="s">
        <v>3813</v>
      </c>
      <c r="CU144" s="470"/>
      <c r="CV144" s="470"/>
      <c r="CW144" s="470"/>
      <c r="CX144" s="470"/>
      <c r="CY144" s="470"/>
      <c r="CZ144" s="470"/>
      <c r="DA144" s="470"/>
      <c r="DB144" s="470"/>
      <c r="DC144" s="462" t="s">
        <v>3814</v>
      </c>
      <c r="DD144" s="470"/>
      <c r="DE144" s="470"/>
    </row>
    <row r="145" spans="34:109" ht="15" hidden="1" customHeight="1">
      <c r="AH145" s="468"/>
      <c r="AI145" s="468"/>
      <c r="AJ145" s="468"/>
      <c r="AK145" s="468"/>
      <c r="AL145" s="456" t="str">
        <f t="shared" si="6"/>
        <v/>
      </c>
      <c r="AM145" s="456" t="str">
        <f t="shared" si="7"/>
        <v/>
      </c>
      <c r="AN145" s="457" t="str">
        <f t="shared" si="8"/>
        <v/>
      </c>
      <c r="AO145" s="468"/>
      <c r="AP145" s="438">
        <v>143</v>
      </c>
      <c r="AQ145" s="469"/>
      <c r="AR145" s="469"/>
      <c r="AS145" s="469"/>
      <c r="AT145" s="469"/>
      <c r="AU145" s="469"/>
      <c r="AV145" s="469"/>
      <c r="AW145" s="469"/>
      <c r="AX145" s="469"/>
      <c r="AY145" s="469"/>
      <c r="AZ145" s="469"/>
      <c r="BA145" s="469"/>
      <c r="BB145" s="469"/>
      <c r="BC145" s="469"/>
      <c r="BD145" s="469"/>
      <c r="BE145" s="469"/>
      <c r="BF145" s="469"/>
      <c r="BG145" s="469"/>
      <c r="BH145" s="469"/>
      <c r="BI145" s="469"/>
      <c r="BJ145" s="460" t="s">
        <v>3815</v>
      </c>
      <c r="BK145" s="460" t="s">
        <v>3816</v>
      </c>
      <c r="BL145" s="469"/>
      <c r="BM145" s="469"/>
      <c r="BN145" s="469"/>
      <c r="BO145" s="469"/>
      <c r="BP145" s="469"/>
      <c r="BQ145" s="469"/>
      <c r="BR145" s="469"/>
      <c r="BS145" s="469"/>
      <c r="BT145" s="460" t="s">
        <v>3817</v>
      </c>
      <c r="BU145" s="469"/>
      <c r="BV145" s="469"/>
      <c r="BW145" s="468"/>
      <c r="BX145" s="468"/>
      <c r="BY145" s="468"/>
      <c r="BZ145" s="470"/>
      <c r="CA145" s="470"/>
      <c r="CB145" s="470"/>
      <c r="CC145" s="470"/>
      <c r="CD145" s="470"/>
      <c r="CE145" s="470"/>
      <c r="CF145" s="470"/>
      <c r="CG145" s="470"/>
      <c r="CH145" s="470"/>
      <c r="CI145" s="470"/>
      <c r="CJ145" s="470"/>
      <c r="CK145" s="470"/>
      <c r="CL145" s="470"/>
      <c r="CM145" s="470"/>
      <c r="CN145" s="470"/>
      <c r="CO145" s="470"/>
      <c r="CP145" s="470"/>
      <c r="CQ145" s="470"/>
      <c r="CR145" s="470"/>
      <c r="CS145" s="462" t="s">
        <v>3818</v>
      </c>
      <c r="CT145" s="462" t="s">
        <v>3819</v>
      </c>
      <c r="CU145" s="470"/>
      <c r="CV145" s="470"/>
      <c r="CW145" s="470"/>
      <c r="CX145" s="470"/>
      <c r="CY145" s="470"/>
      <c r="CZ145" s="470"/>
      <c r="DA145" s="470"/>
      <c r="DB145" s="470"/>
      <c r="DC145" s="462" t="s">
        <v>3820</v>
      </c>
      <c r="DD145" s="470"/>
      <c r="DE145" s="470"/>
    </row>
    <row r="146" spans="34:109" ht="15" hidden="1" customHeight="1">
      <c r="AH146" s="468"/>
      <c r="AI146" s="468"/>
      <c r="AJ146" s="468"/>
      <c r="AK146" s="468"/>
      <c r="AL146" s="456" t="str">
        <f t="shared" si="6"/>
        <v/>
      </c>
      <c r="AM146" s="456" t="str">
        <f t="shared" si="7"/>
        <v/>
      </c>
      <c r="AN146" s="457" t="str">
        <f t="shared" si="8"/>
        <v/>
      </c>
      <c r="AO146" s="468"/>
      <c r="AP146" s="438">
        <v>144</v>
      </c>
      <c r="AQ146" s="469"/>
      <c r="AR146" s="469"/>
      <c r="AS146" s="469"/>
      <c r="AT146" s="469"/>
      <c r="AU146" s="469"/>
      <c r="AV146" s="469"/>
      <c r="AW146" s="469"/>
      <c r="AX146" s="469"/>
      <c r="AY146" s="469"/>
      <c r="AZ146" s="469"/>
      <c r="BA146" s="469"/>
      <c r="BB146" s="469"/>
      <c r="BC146" s="469"/>
      <c r="BD146" s="469"/>
      <c r="BE146" s="469"/>
      <c r="BF146" s="469"/>
      <c r="BG146" s="469"/>
      <c r="BH146" s="469"/>
      <c r="BI146" s="469"/>
      <c r="BJ146" s="460" t="s">
        <v>3821</v>
      </c>
      <c r="BK146" s="460" t="s">
        <v>3822</v>
      </c>
      <c r="BL146" s="469"/>
      <c r="BM146" s="469"/>
      <c r="BN146" s="469"/>
      <c r="BO146" s="469"/>
      <c r="BP146" s="469"/>
      <c r="BQ146" s="469"/>
      <c r="BR146" s="469"/>
      <c r="BS146" s="469"/>
      <c r="BT146" s="460" t="s">
        <v>3823</v>
      </c>
      <c r="BU146" s="469"/>
      <c r="BV146" s="469"/>
      <c r="BW146" s="468"/>
      <c r="BX146" s="468"/>
      <c r="BY146" s="468"/>
      <c r="BZ146" s="470"/>
      <c r="CA146" s="470"/>
      <c r="CB146" s="470"/>
      <c r="CC146" s="470"/>
      <c r="CD146" s="470"/>
      <c r="CE146" s="470"/>
      <c r="CF146" s="470"/>
      <c r="CG146" s="470"/>
      <c r="CH146" s="470"/>
      <c r="CI146" s="470"/>
      <c r="CJ146" s="470"/>
      <c r="CK146" s="470"/>
      <c r="CL146" s="470"/>
      <c r="CM146" s="470"/>
      <c r="CN146" s="470"/>
      <c r="CO146" s="470"/>
      <c r="CP146" s="470"/>
      <c r="CQ146" s="470"/>
      <c r="CR146" s="470"/>
      <c r="CS146" s="462" t="s">
        <v>3824</v>
      </c>
      <c r="CT146" s="462" t="s">
        <v>3825</v>
      </c>
      <c r="CU146" s="470"/>
      <c r="CV146" s="470"/>
      <c r="CW146" s="470"/>
      <c r="CX146" s="470"/>
      <c r="CY146" s="470"/>
      <c r="CZ146" s="470"/>
      <c r="DA146" s="470"/>
      <c r="DB146" s="470"/>
      <c r="DC146" s="462" t="s">
        <v>3826</v>
      </c>
      <c r="DD146" s="470"/>
      <c r="DE146" s="470"/>
    </row>
    <row r="147" spans="34:109" ht="15" hidden="1" customHeight="1">
      <c r="AH147" s="468"/>
      <c r="AI147" s="468"/>
      <c r="AJ147" s="468"/>
      <c r="AK147" s="468"/>
      <c r="AL147" s="456" t="str">
        <f t="shared" si="6"/>
        <v/>
      </c>
      <c r="AM147" s="456" t="str">
        <f t="shared" si="7"/>
        <v/>
      </c>
      <c r="AN147" s="457" t="str">
        <f t="shared" si="8"/>
        <v/>
      </c>
      <c r="AO147" s="468"/>
      <c r="AP147" s="438">
        <v>145</v>
      </c>
      <c r="AQ147" s="469"/>
      <c r="AR147" s="469"/>
      <c r="AS147" s="469"/>
      <c r="AT147" s="469"/>
      <c r="AU147" s="469"/>
      <c r="AV147" s="469"/>
      <c r="AW147" s="469"/>
      <c r="AX147" s="469"/>
      <c r="AY147" s="469"/>
      <c r="AZ147" s="469"/>
      <c r="BA147" s="469"/>
      <c r="BB147" s="469"/>
      <c r="BC147" s="469"/>
      <c r="BD147" s="469"/>
      <c r="BE147" s="469"/>
      <c r="BF147" s="469"/>
      <c r="BG147" s="469"/>
      <c r="BH147" s="469"/>
      <c r="BI147" s="469"/>
      <c r="BJ147" s="460" t="s">
        <v>3827</v>
      </c>
      <c r="BK147" s="460" t="s">
        <v>3828</v>
      </c>
      <c r="BL147" s="469"/>
      <c r="BM147" s="469"/>
      <c r="BN147" s="469"/>
      <c r="BO147" s="469"/>
      <c r="BP147" s="469"/>
      <c r="BQ147" s="469"/>
      <c r="BR147" s="469"/>
      <c r="BS147" s="469"/>
      <c r="BT147" s="460" t="s">
        <v>3829</v>
      </c>
      <c r="BU147" s="469"/>
      <c r="BV147" s="469"/>
      <c r="BW147" s="468"/>
      <c r="BX147" s="468"/>
      <c r="BY147" s="468"/>
      <c r="BZ147" s="470"/>
      <c r="CA147" s="470"/>
      <c r="CB147" s="470"/>
      <c r="CC147" s="470"/>
      <c r="CD147" s="470"/>
      <c r="CE147" s="470"/>
      <c r="CF147" s="470"/>
      <c r="CG147" s="470"/>
      <c r="CH147" s="470"/>
      <c r="CI147" s="470"/>
      <c r="CJ147" s="470"/>
      <c r="CK147" s="470"/>
      <c r="CL147" s="470"/>
      <c r="CM147" s="470"/>
      <c r="CN147" s="470"/>
      <c r="CO147" s="470"/>
      <c r="CP147" s="470"/>
      <c r="CQ147" s="470"/>
      <c r="CR147" s="470"/>
      <c r="CS147" s="462" t="s">
        <v>3830</v>
      </c>
      <c r="CT147" s="462" t="s">
        <v>3831</v>
      </c>
      <c r="CU147" s="470"/>
      <c r="CV147" s="470"/>
      <c r="CW147" s="470"/>
      <c r="CX147" s="470"/>
      <c r="CY147" s="470"/>
      <c r="CZ147" s="470"/>
      <c r="DA147" s="470"/>
      <c r="DB147" s="470"/>
      <c r="DC147" s="462" t="s">
        <v>3832</v>
      </c>
      <c r="DD147" s="470"/>
      <c r="DE147" s="470"/>
    </row>
    <row r="148" spans="34:109" ht="15" hidden="1" customHeight="1">
      <c r="AH148" s="468"/>
      <c r="AI148" s="468"/>
      <c r="AJ148" s="468"/>
      <c r="AK148" s="468"/>
      <c r="AL148" s="456" t="str">
        <f t="shared" si="6"/>
        <v/>
      </c>
      <c r="AM148" s="456" t="str">
        <f t="shared" si="7"/>
        <v/>
      </c>
      <c r="AN148" s="457" t="str">
        <f t="shared" si="8"/>
        <v/>
      </c>
      <c r="AO148" s="468"/>
      <c r="AP148" s="438">
        <v>146</v>
      </c>
      <c r="AQ148" s="469"/>
      <c r="AR148" s="469"/>
      <c r="AS148" s="469"/>
      <c r="AT148" s="469"/>
      <c r="AU148" s="469"/>
      <c r="AV148" s="469"/>
      <c r="AW148" s="469"/>
      <c r="AX148" s="469"/>
      <c r="AY148" s="469"/>
      <c r="AZ148" s="469"/>
      <c r="BA148" s="469"/>
      <c r="BB148" s="469"/>
      <c r="BC148" s="469"/>
      <c r="BD148" s="469"/>
      <c r="BE148" s="469"/>
      <c r="BF148" s="469"/>
      <c r="BG148" s="469"/>
      <c r="BH148" s="469"/>
      <c r="BI148" s="469"/>
      <c r="BJ148" s="460" t="s">
        <v>3833</v>
      </c>
      <c r="BK148" s="460" t="s">
        <v>3834</v>
      </c>
      <c r="BL148" s="469"/>
      <c r="BM148" s="469"/>
      <c r="BN148" s="469"/>
      <c r="BO148" s="469"/>
      <c r="BP148" s="469"/>
      <c r="BQ148" s="469"/>
      <c r="BR148" s="469"/>
      <c r="BS148" s="469"/>
      <c r="BT148" s="460" t="s">
        <v>3835</v>
      </c>
      <c r="BU148" s="469"/>
      <c r="BV148" s="469"/>
      <c r="BW148" s="468"/>
      <c r="BX148" s="468"/>
      <c r="BY148" s="468"/>
      <c r="BZ148" s="470"/>
      <c r="CA148" s="470"/>
      <c r="CB148" s="470"/>
      <c r="CC148" s="470"/>
      <c r="CD148" s="470"/>
      <c r="CE148" s="470"/>
      <c r="CF148" s="470"/>
      <c r="CG148" s="470"/>
      <c r="CH148" s="470"/>
      <c r="CI148" s="470"/>
      <c r="CJ148" s="470"/>
      <c r="CK148" s="470"/>
      <c r="CL148" s="470"/>
      <c r="CM148" s="470"/>
      <c r="CN148" s="470"/>
      <c r="CO148" s="470"/>
      <c r="CP148" s="470"/>
      <c r="CQ148" s="470"/>
      <c r="CR148" s="470"/>
      <c r="CS148" s="462" t="s">
        <v>3836</v>
      </c>
      <c r="CT148" s="462" t="s">
        <v>3837</v>
      </c>
      <c r="CU148" s="470"/>
      <c r="CV148" s="470"/>
      <c r="CW148" s="470"/>
      <c r="CX148" s="470"/>
      <c r="CY148" s="470"/>
      <c r="CZ148" s="470"/>
      <c r="DA148" s="470"/>
      <c r="DB148" s="470"/>
      <c r="DC148" s="462" t="s">
        <v>3838</v>
      </c>
      <c r="DD148" s="470"/>
      <c r="DE148" s="470"/>
    </row>
    <row r="149" spans="34:109" ht="15" hidden="1" customHeight="1">
      <c r="AH149" s="468"/>
      <c r="AI149" s="468"/>
      <c r="AJ149" s="468"/>
      <c r="AK149" s="468"/>
      <c r="AL149" s="456" t="str">
        <f t="shared" si="6"/>
        <v/>
      </c>
      <c r="AM149" s="456" t="str">
        <f t="shared" si="7"/>
        <v/>
      </c>
      <c r="AN149" s="457" t="str">
        <f t="shared" si="8"/>
        <v/>
      </c>
      <c r="AO149" s="468"/>
      <c r="AP149" s="438">
        <v>147</v>
      </c>
      <c r="AQ149" s="469"/>
      <c r="AR149" s="469"/>
      <c r="AS149" s="469"/>
      <c r="AT149" s="469"/>
      <c r="AU149" s="469"/>
      <c r="AV149" s="469"/>
      <c r="AW149" s="469"/>
      <c r="AX149" s="469"/>
      <c r="AY149" s="469"/>
      <c r="AZ149" s="469"/>
      <c r="BA149" s="469"/>
      <c r="BB149" s="469"/>
      <c r="BC149" s="469"/>
      <c r="BD149" s="469"/>
      <c r="BE149" s="469"/>
      <c r="BF149" s="469"/>
      <c r="BG149" s="469"/>
      <c r="BH149" s="469"/>
      <c r="BI149" s="469"/>
      <c r="BJ149" s="460" t="s">
        <v>3839</v>
      </c>
      <c r="BK149" s="460" t="s">
        <v>3840</v>
      </c>
      <c r="BL149" s="469"/>
      <c r="BM149" s="469"/>
      <c r="BN149" s="469"/>
      <c r="BO149" s="469"/>
      <c r="BP149" s="469"/>
      <c r="BQ149" s="469"/>
      <c r="BR149" s="469"/>
      <c r="BS149" s="469"/>
      <c r="BT149" s="460" t="s">
        <v>3841</v>
      </c>
      <c r="BU149" s="469"/>
      <c r="BV149" s="469"/>
      <c r="BW149" s="468"/>
      <c r="BX149" s="468"/>
      <c r="BY149" s="468"/>
      <c r="BZ149" s="470"/>
      <c r="CA149" s="470"/>
      <c r="CB149" s="470"/>
      <c r="CC149" s="470"/>
      <c r="CD149" s="470"/>
      <c r="CE149" s="470"/>
      <c r="CF149" s="470"/>
      <c r="CG149" s="470"/>
      <c r="CH149" s="470"/>
      <c r="CI149" s="470"/>
      <c r="CJ149" s="470"/>
      <c r="CK149" s="470"/>
      <c r="CL149" s="470"/>
      <c r="CM149" s="470"/>
      <c r="CN149" s="470"/>
      <c r="CO149" s="470"/>
      <c r="CP149" s="470"/>
      <c r="CQ149" s="470"/>
      <c r="CR149" s="470"/>
      <c r="CS149" s="462" t="s">
        <v>3842</v>
      </c>
      <c r="CT149" s="462" t="s">
        <v>3843</v>
      </c>
      <c r="CU149" s="470"/>
      <c r="CV149" s="470"/>
      <c r="CW149" s="470"/>
      <c r="CX149" s="470"/>
      <c r="CY149" s="470"/>
      <c r="CZ149" s="470"/>
      <c r="DA149" s="470"/>
      <c r="DB149" s="470"/>
      <c r="DC149" s="462" t="s">
        <v>3844</v>
      </c>
      <c r="DD149" s="470"/>
      <c r="DE149" s="470"/>
    </row>
    <row r="150" spans="34:109" ht="15" hidden="1" customHeight="1">
      <c r="AH150" s="468"/>
      <c r="AI150" s="468"/>
      <c r="AJ150" s="468"/>
      <c r="AK150" s="468"/>
      <c r="AL150" s="456" t="str">
        <f t="shared" si="6"/>
        <v/>
      </c>
      <c r="AM150" s="456" t="str">
        <f t="shared" si="7"/>
        <v/>
      </c>
      <c r="AN150" s="457" t="str">
        <f t="shared" si="8"/>
        <v/>
      </c>
      <c r="AO150" s="468"/>
      <c r="AP150" s="438">
        <v>148</v>
      </c>
      <c r="AQ150" s="469"/>
      <c r="AR150" s="469"/>
      <c r="AS150" s="469"/>
      <c r="AT150" s="469"/>
      <c r="AU150" s="469"/>
      <c r="AV150" s="469"/>
      <c r="AW150" s="469"/>
      <c r="AX150" s="469"/>
      <c r="AY150" s="469"/>
      <c r="AZ150" s="469"/>
      <c r="BA150" s="469"/>
      <c r="BB150" s="469"/>
      <c r="BC150" s="469"/>
      <c r="BD150" s="469"/>
      <c r="BE150" s="469"/>
      <c r="BF150" s="469"/>
      <c r="BG150" s="469"/>
      <c r="BH150" s="469"/>
      <c r="BI150" s="469"/>
      <c r="BJ150" s="460" t="s">
        <v>3845</v>
      </c>
      <c r="BK150" s="460" t="s">
        <v>3846</v>
      </c>
      <c r="BL150" s="469"/>
      <c r="BM150" s="469"/>
      <c r="BN150" s="469"/>
      <c r="BO150" s="469"/>
      <c r="BP150" s="469"/>
      <c r="BQ150" s="469"/>
      <c r="BR150" s="469"/>
      <c r="BS150" s="469"/>
      <c r="BT150" s="460" t="s">
        <v>3847</v>
      </c>
      <c r="BU150" s="469"/>
      <c r="BV150" s="469"/>
      <c r="BW150" s="468"/>
      <c r="BX150" s="468"/>
      <c r="BY150" s="468"/>
      <c r="BZ150" s="470"/>
      <c r="CA150" s="470"/>
      <c r="CB150" s="470"/>
      <c r="CC150" s="470"/>
      <c r="CD150" s="470"/>
      <c r="CE150" s="470"/>
      <c r="CF150" s="470"/>
      <c r="CG150" s="470"/>
      <c r="CH150" s="470"/>
      <c r="CI150" s="470"/>
      <c r="CJ150" s="470"/>
      <c r="CK150" s="470"/>
      <c r="CL150" s="470"/>
      <c r="CM150" s="470"/>
      <c r="CN150" s="470"/>
      <c r="CO150" s="470"/>
      <c r="CP150" s="470"/>
      <c r="CQ150" s="470"/>
      <c r="CR150" s="470"/>
      <c r="CS150" s="462" t="s">
        <v>3848</v>
      </c>
      <c r="CT150" s="462" t="s">
        <v>3849</v>
      </c>
      <c r="CU150" s="470"/>
      <c r="CV150" s="470"/>
      <c r="CW150" s="470"/>
      <c r="CX150" s="470"/>
      <c r="CY150" s="470"/>
      <c r="CZ150" s="470"/>
      <c r="DA150" s="470"/>
      <c r="DB150" s="470"/>
      <c r="DC150" s="462" t="s">
        <v>3850</v>
      </c>
      <c r="DD150" s="470"/>
      <c r="DE150" s="470"/>
    </row>
    <row r="151" spans="34:109" ht="15" hidden="1" customHeight="1">
      <c r="AH151" s="468"/>
      <c r="AI151" s="468"/>
      <c r="AJ151" s="468"/>
      <c r="AK151" s="468"/>
      <c r="AL151" s="456" t="str">
        <f t="shared" si="6"/>
        <v/>
      </c>
      <c r="AM151" s="456" t="str">
        <f t="shared" si="7"/>
        <v/>
      </c>
      <c r="AN151" s="457" t="str">
        <f t="shared" si="8"/>
        <v/>
      </c>
      <c r="AO151" s="468"/>
      <c r="AP151" s="438">
        <v>149</v>
      </c>
      <c r="AQ151" s="469"/>
      <c r="AR151" s="469"/>
      <c r="AS151" s="469"/>
      <c r="AT151" s="469"/>
      <c r="AU151" s="469"/>
      <c r="AV151" s="469"/>
      <c r="AW151" s="469"/>
      <c r="AX151" s="469"/>
      <c r="AY151" s="469"/>
      <c r="AZ151" s="469"/>
      <c r="BA151" s="469"/>
      <c r="BB151" s="469"/>
      <c r="BC151" s="469"/>
      <c r="BD151" s="469"/>
      <c r="BE151" s="469"/>
      <c r="BF151" s="469"/>
      <c r="BG151" s="469"/>
      <c r="BH151" s="469"/>
      <c r="BI151" s="469"/>
      <c r="BJ151" s="460" t="s">
        <v>3851</v>
      </c>
      <c r="BK151" s="460" t="s">
        <v>3852</v>
      </c>
      <c r="BL151" s="469"/>
      <c r="BM151" s="469"/>
      <c r="BN151" s="469"/>
      <c r="BO151" s="469"/>
      <c r="BP151" s="469"/>
      <c r="BQ151" s="469"/>
      <c r="BR151" s="469"/>
      <c r="BS151" s="469"/>
      <c r="BT151" s="460" t="s">
        <v>3853</v>
      </c>
      <c r="BU151" s="469"/>
      <c r="BV151" s="469"/>
      <c r="BW151" s="468"/>
      <c r="BX151" s="468"/>
      <c r="BY151" s="468"/>
      <c r="BZ151" s="470"/>
      <c r="CA151" s="470"/>
      <c r="CB151" s="470"/>
      <c r="CC151" s="470"/>
      <c r="CD151" s="470"/>
      <c r="CE151" s="470"/>
      <c r="CF151" s="470"/>
      <c r="CG151" s="470"/>
      <c r="CH151" s="470"/>
      <c r="CI151" s="470"/>
      <c r="CJ151" s="470"/>
      <c r="CK151" s="470"/>
      <c r="CL151" s="470"/>
      <c r="CM151" s="470"/>
      <c r="CN151" s="470"/>
      <c r="CO151" s="470"/>
      <c r="CP151" s="470"/>
      <c r="CQ151" s="470"/>
      <c r="CR151" s="470"/>
      <c r="CS151" s="462" t="s">
        <v>3854</v>
      </c>
      <c r="CT151" s="462" t="s">
        <v>3855</v>
      </c>
      <c r="CU151" s="470"/>
      <c r="CV151" s="470"/>
      <c r="CW151" s="470"/>
      <c r="CX151" s="470"/>
      <c r="CY151" s="470"/>
      <c r="CZ151" s="470"/>
      <c r="DA151" s="470"/>
      <c r="DB151" s="470"/>
      <c r="DC151" s="462" t="s">
        <v>3856</v>
      </c>
      <c r="DD151" s="470"/>
      <c r="DE151" s="470"/>
    </row>
    <row r="152" spans="34:109" ht="15" hidden="1" customHeight="1">
      <c r="AH152" s="468"/>
      <c r="AI152" s="468"/>
      <c r="AJ152" s="468"/>
      <c r="AK152" s="468"/>
      <c r="AL152" s="456" t="str">
        <f t="shared" si="6"/>
        <v/>
      </c>
      <c r="AM152" s="456" t="str">
        <f t="shared" si="7"/>
        <v/>
      </c>
      <c r="AN152" s="457" t="str">
        <f t="shared" si="8"/>
        <v/>
      </c>
      <c r="AO152" s="468"/>
      <c r="AP152" s="438">
        <v>150</v>
      </c>
      <c r="AQ152" s="469"/>
      <c r="AR152" s="469"/>
      <c r="AS152" s="469"/>
      <c r="AT152" s="469"/>
      <c r="AU152" s="469"/>
      <c r="AV152" s="469"/>
      <c r="AW152" s="469"/>
      <c r="AX152" s="469"/>
      <c r="AY152" s="469"/>
      <c r="AZ152" s="469"/>
      <c r="BA152" s="469"/>
      <c r="BB152" s="469"/>
      <c r="BC152" s="469"/>
      <c r="BD152" s="469"/>
      <c r="BE152" s="469"/>
      <c r="BF152" s="469"/>
      <c r="BG152" s="469"/>
      <c r="BH152" s="469"/>
      <c r="BI152" s="469"/>
      <c r="BJ152" s="460" t="s">
        <v>3857</v>
      </c>
      <c r="BK152" s="460" t="s">
        <v>3858</v>
      </c>
      <c r="BL152" s="469"/>
      <c r="BM152" s="469"/>
      <c r="BN152" s="469"/>
      <c r="BO152" s="469"/>
      <c r="BP152" s="469"/>
      <c r="BQ152" s="469"/>
      <c r="BR152" s="469"/>
      <c r="BS152" s="469"/>
      <c r="BT152" s="460" t="s">
        <v>3859</v>
      </c>
      <c r="BU152" s="469"/>
      <c r="BV152" s="469"/>
      <c r="BW152" s="468"/>
      <c r="BX152" s="468"/>
      <c r="BY152" s="468"/>
      <c r="BZ152" s="470"/>
      <c r="CA152" s="470"/>
      <c r="CB152" s="470"/>
      <c r="CC152" s="470"/>
      <c r="CD152" s="470"/>
      <c r="CE152" s="470"/>
      <c r="CF152" s="470"/>
      <c r="CG152" s="470"/>
      <c r="CH152" s="470"/>
      <c r="CI152" s="470"/>
      <c r="CJ152" s="470"/>
      <c r="CK152" s="470"/>
      <c r="CL152" s="470"/>
      <c r="CM152" s="470"/>
      <c r="CN152" s="470"/>
      <c r="CO152" s="470"/>
      <c r="CP152" s="470"/>
      <c r="CQ152" s="470"/>
      <c r="CR152" s="470"/>
      <c r="CS152" s="462" t="s">
        <v>3860</v>
      </c>
      <c r="CT152" s="462" t="s">
        <v>3861</v>
      </c>
      <c r="CU152" s="470"/>
      <c r="CV152" s="470"/>
      <c r="CW152" s="470"/>
      <c r="CX152" s="470"/>
      <c r="CY152" s="470"/>
      <c r="CZ152" s="470"/>
      <c r="DA152" s="470"/>
      <c r="DB152" s="470"/>
      <c r="DC152" s="462" t="s">
        <v>3862</v>
      </c>
      <c r="DD152" s="470"/>
      <c r="DE152" s="470"/>
    </row>
    <row r="153" spans="34:109" ht="15" hidden="1" customHeight="1">
      <c r="AH153" s="468"/>
      <c r="AI153" s="468"/>
      <c r="AJ153" s="468"/>
      <c r="AK153" s="468"/>
      <c r="AL153" s="456" t="str">
        <f t="shared" si="6"/>
        <v/>
      </c>
      <c r="AM153" s="456" t="str">
        <f t="shared" si="7"/>
        <v/>
      </c>
      <c r="AN153" s="457" t="str">
        <f t="shared" si="8"/>
        <v/>
      </c>
      <c r="AO153" s="468"/>
      <c r="AP153" s="438">
        <v>151</v>
      </c>
      <c r="AQ153" s="469"/>
      <c r="AR153" s="469"/>
      <c r="AS153" s="469"/>
      <c r="AT153" s="469"/>
      <c r="AU153" s="469"/>
      <c r="AV153" s="469"/>
      <c r="AW153" s="469"/>
      <c r="AX153" s="469"/>
      <c r="AY153" s="469"/>
      <c r="AZ153" s="469"/>
      <c r="BA153" s="469"/>
      <c r="BB153" s="469"/>
      <c r="BC153" s="469"/>
      <c r="BD153" s="469"/>
      <c r="BE153" s="469"/>
      <c r="BF153" s="469"/>
      <c r="BG153" s="469"/>
      <c r="BH153" s="469"/>
      <c r="BI153" s="469"/>
      <c r="BJ153" s="460" t="s">
        <v>3863</v>
      </c>
      <c r="BK153" s="460" t="s">
        <v>3864</v>
      </c>
      <c r="BL153" s="469"/>
      <c r="BM153" s="469"/>
      <c r="BN153" s="469"/>
      <c r="BO153" s="469"/>
      <c r="BP153" s="469"/>
      <c r="BQ153" s="469"/>
      <c r="BR153" s="469"/>
      <c r="BS153" s="469"/>
      <c r="BT153" s="460" t="s">
        <v>3865</v>
      </c>
      <c r="BU153" s="469"/>
      <c r="BV153" s="469"/>
      <c r="BW153" s="468"/>
      <c r="BX153" s="468"/>
      <c r="BY153" s="468"/>
      <c r="BZ153" s="470"/>
      <c r="CA153" s="470"/>
      <c r="CB153" s="470"/>
      <c r="CC153" s="470"/>
      <c r="CD153" s="470"/>
      <c r="CE153" s="470"/>
      <c r="CF153" s="470"/>
      <c r="CG153" s="470"/>
      <c r="CH153" s="470"/>
      <c r="CI153" s="470"/>
      <c r="CJ153" s="470"/>
      <c r="CK153" s="470"/>
      <c r="CL153" s="470"/>
      <c r="CM153" s="470"/>
      <c r="CN153" s="470"/>
      <c r="CO153" s="470"/>
      <c r="CP153" s="470"/>
      <c r="CQ153" s="470"/>
      <c r="CR153" s="470"/>
      <c r="CS153" s="462" t="s">
        <v>3866</v>
      </c>
      <c r="CT153" s="462" t="s">
        <v>3867</v>
      </c>
      <c r="CU153" s="470"/>
      <c r="CV153" s="470"/>
      <c r="CW153" s="470"/>
      <c r="CX153" s="470"/>
      <c r="CY153" s="470"/>
      <c r="CZ153" s="470"/>
      <c r="DA153" s="470"/>
      <c r="DB153" s="470"/>
      <c r="DC153" s="462" t="s">
        <v>3868</v>
      </c>
      <c r="DD153" s="470"/>
      <c r="DE153" s="470"/>
    </row>
    <row r="154" spans="34:109" ht="15" hidden="1" customHeight="1">
      <c r="AH154" s="468"/>
      <c r="AI154" s="468"/>
      <c r="AJ154" s="468"/>
      <c r="AK154" s="468"/>
      <c r="AL154" s="456" t="str">
        <f t="shared" si="6"/>
        <v/>
      </c>
      <c r="AM154" s="456" t="str">
        <f t="shared" si="7"/>
        <v/>
      </c>
      <c r="AN154" s="457" t="str">
        <f t="shared" si="8"/>
        <v/>
      </c>
      <c r="AO154" s="468"/>
      <c r="AP154" s="438">
        <v>152</v>
      </c>
      <c r="AQ154" s="469"/>
      <c r="AR154" s="469"/>
      <c r="AS154" s="469"/>
      <c r="AT154" s="469"/>
      <c r="AU154" s="469"/>
      <c r="AV154" s="469"/>
      <c r="AW154" s="469"/>
      <c r="AX154" s="469"/>
      <c r="AY154" s="469"/>
      <c r="AZ154" s="469"/>
      <c r="BA154" s="469"/>
      <c r="BB154" s="469"/>
      <c r="BC154" s="469"/>
      <c r="BD154" s="469"/>
      <c r="BE154" s="469"/>
      <c r="BF154" s="469"/>
      <c r="BG154" s="469"/>
      <c r="BH154" s="469"/>
      <c r="BI154" s="469"/>
      <c r="BJ154" s="460" t="s">
        <v>3869</v>
      </c>
      <c r="BK154" s="460" t="s">
        <v>3870</v>
      </c>
      <c r="BL154" s="469"/>
      <c r="BM154" s="469"/>
      <c r="BN154" s="469"/>
      <c r="BO154" s="469"/>
      <c r="BP154" s="469"/>
      <c r="BQ154" s="469"/>
      <c r="BR154" s="469"/>
      <c r="BS154" s="469"/>
      <c r="BT154" s="460" t="s">
        <v>3871</v>
      </c>
      <c r="BU154" s="469"/>
      <c r="BV154" s="469"/>
      <c r="BW154" s="468"/>
      <c r="BX154" s="468"/>
      <c r="BY154" s="468"/>
      <c r="BZ154" s="470"/>
      <c r="CA154" s="470"/>
      <c r="CB154" s="470"/>
      <c r="CC154" s="470"/>
      <c r="CD154" s="470"/>
      <c r="CE154" s="470"/>
      <c r="CF154" s="470"/>
      <c r="CG154" s="470"/>
      <c r="CH154" s="470"/>
      <c r="CI154" s="470"/>
      <c r="CJ154" s="470"/>
      <c r="CK154" s="470"/>
      <c r="CL154" s="470"/>
      <c r="CM154" s="470"/>
      <c r="CN154" s="470"/>
      <c r="CO154" s="470"/>
      <c r="CP154" s="470"/>
      <c r="CQ154" s="470"/>
      <c r="CR154" s="470"/>
      <c r="CS154" s="462" t="s">
        <v>3872</v>
      </c>
      <c r="CT154" s="462" t="s">
        <v>3873</v>
      </c>
      <c r="CU154" s="470"/>
      <c r="CV154" s="470"/>
      <c r="CW154" s="470"/>
      <c r="CX154" s="470"/>
      <c r="CY154" s="470"/>
      <c r="CZ154" s="470"/>
      <c r="DA154" s="470"/>
      <c r="DB154" s="470"/>
      <c r="DC154" s="462" t="s">
        <v>3874</v>
      </c>
      <c r="DD154" s="470"/>
      <c r="DE154" s="470"/>
    </row>
    <row r="155" spans="34:109" ht="15" hidden="1" customHeight="1">
      <c r="AH155" s="468"/>
      <c r="AI155" s="468"/>
      <c r="AJ155" s="468"/>
      <c r="AK155" s="468"/>
      <c r="AL155" s="456" t="str">
        <f t="shared" si="6"/>
        <v/>
      </c>
      <c r="AM155" s="456" t="str">
        <f t="shared" si="7"/>
        <v/>
      </c>
      <c r="AN155" s="457" t="str">
        <f t="shared" si="8"/>
        <v/>
      </c>
      <c r="AO155" s="468"/>
      <c r="AP155" s="438">
        <v>153</v>
      </c>
      <c r="AQ155" s="469"/>
      <c r="AR155" s="469"/>
      <c r="AS155" s="469"/>
      <c r="AT155" s="469"/>
      <c r="AU155" s="469"/>
      <c r="AV155" s="469"/>
      <c r="AW155" s="469"/>
      <c r="AX155" s="469"/>
      <c r="AY155" s="469"/>
      <c r="AZ155" s="469"/>
      <c r="BA155" s="469"/>
      <c r="BB155" s="469"/>
      <c r="BC155" s="469"/>
      <c r="BD155" s="469"/>
      <c r="BE155" s="469"/>
      <c r="BF155" s="469"/>
      <c r="BG155" s="469"/>
      <c r="BH155" s="469"/>
      <c r="BI155" s="469"/>
      <c r="BJ155" s="460" t="s">
        <v>3875</v>
      </c>
      <c r="BK155" s="460" t="s">
        <v>3876</v>
      </c>
      <c r="BL155" s="469"/>
      <c r="BM155" s="469"/>
      <c r="BN155" s="469"/>
      <c r="BO155" s="469"/>
      <c r="BP155" s="469"/>
      <c r="BQ155" s="469"/>
      <c r="BR155" s="469"/>
      <c r="BS155" s="469"/>
      <c r="BT155" s="460" t="s">
        <v>3877</v>
      </c>
      <c r="BU155" s="469"/>
      <c r="BV155" s="469"/>
      <c r="BW155" s="468"/>
      <c r="BX155" s="468"/>
      <c r="BY155" s="468"/>
      <c r="BZ155" s="470"/>
      <c r="CA155" s="470"/>
      <c r="CB155" s="470"/>
      <c r="CC155" s="470"/>
      <c r="CD155" s="470"/>
      <c r="CE155" s="470"/>
      <c r="CF155" s="470"/>
      <c r="CG155" s="470"/>
      <c r="CH155" s="470"/>
      <c r="CI155" s="470"/>
      <c r="CJ155" s="470"/>
      <c r="CK155" s="470"/>
      <c r="CL155" s="470"/>
      <c r="CM155" s="470"/>
      <c r="CN155" s="470"/>
      <c r="CO155" s="470"/>
      <c r="CP155" s="470"/>
      <c r="CQ155" s="470"/>
      <c r="CR155" s="470"/>
      <c r="CS155" s="462" t="s">
        <v>3878</v>
      </c>
      <c r="CT155" s="462" t="s">
        <v>3879</v>
      </c>
      <c r="CU155" s="470"/>
      <c r="CV155" s="470"/>
      <c r="CW155" s="470"/>
      <c r="CX155" s="470"/>
      <c r="CY155" s="470"/>
      <c r="CZ155" s="470"/>
      <c r="DA155" s="470"/>
      <c r="DB155" s="470"/>
      <c r="DC155" s="462" t="s">
        <v>3880</v>
      </c>
      <c r="DD155" s="470"/>
      <c r="DE155" s="470"/>
    </row>
    <row r="156" spans="34:109" ht="15" hidden="1" customHeight="1">
      <c r="AH156" s="468"/>
      <c r="AI156" s="468"/>
      <c r="AJ156" s="468"/>
      <c r="AK156" s="468"/>
      <c r="AL156" s="456" t="str">
        <f t="shared" si="6"/>
        <v/>
      </c>
      <c r="AM156" s="456" t="str">
        <f t="shared" si="7"/>
        <v/>
      </c>
      <c r="AN156" s="457" t="str">
        <f t="shared" si="8"/>
        <v/>
      </c>
      <c r="AO156" s="468"/>
      <c r="AP156" s="438">
        <v>154</v>
      </c>
      <c r="AQ156" s="469"/>
      <c r="AR156" s="469"/>
      <c r="AS156" s="469"/>
      <c r="AT156" s="469"/>
      <c r="AU156" s="469"/>
      <c r="AV156" s="469"/>
      <c r="AW156" s="469"/>
      <c r="AX156" s="469"/>
      <c r="AY156" s="469"/>
      <c r="AZ156" s="469"/>
      <c r="BA156" s="469"/>
      <c r="BB156" s="469"/>
      <c r="BC156" s="469"/>
      <c r="BD156" s="469"/>
      <c r="BE156" s="469"/>
      <c r="BF156" s="469"/>
      <c r="BG156" s="469"/>
      <c r="BH156" s="469"/>
      <c r="BI156" s="469"/>
      <c r="BJ156" s="460" t="s">
        <v>3881</v>
      </c>
      <c r="BK156" s="460" t="s">
        <v>3882</v>
      </c>
      <c r="BL156" s="469"/>
      <c r="BM156" s="469"/>
      <c r="BN156" s="469"/>
      <c r="BO156" s="469"/>
      <c r="BP156" s="469"/>
      <c r="BQ156" s="469"/>
      <c r="BR156" s="469"/>
      <c r="BS156" s="469"/>
      <c r="BT156" s="460" t="s">
        <v>3883</v>
      </c>
      <c r="BU156" s="469"/>
      <c r="BV156" s="469"/>
      <c r="BW156" s="468"/>
      <c r="BX156" s="468"/>
      <c r="BY156" s="468"/>
      <c r="BZ156" s="470"/>
      <c r="CA156" s="470"/>
      <c r="CB156" s="470"/>
      <c r="CC156" s="470"/>
      <c r="CD156" s="470"/>
      <c r="CE156" s="470"/>
      <c r="CF156" s="470"/>
      <c r="CG156" s="470"/>
      <c r="CH156" s="470"/>
      <c r="CI156" s="470"/>
      <c r="CJ156" s="470"/>
      <c r="CK156" s="470"/>
      <c r="CL156" s="470"/>
      <c r="CM156" s="470"/>
      <c r="CN156" s="470"/>
      <c r="CO156" s="470"/>
      <c r="CP156" s="470"/>
      <c r="CQ156" s="470"/>
      <c r="CR156" s="470"/>
      <c r="CS156" s="462" t="s">
        <v>3884</v>
      </c>
      <c r="CT156" s="462" t="s">
        <v>3885</v>
      </c>
      <c r="CU156" s="470"/>
      <c r="CV156" s="470"/>
      <c r="CW156" s="470"/>
      <c r="CX156" s="470"/>
      <c r="CY156" s="470"/>
      <c r="CZ156" s="470"/>
      <c r="DA156" s="470"/>
      <c r="DB156" s="470"/>
      <c r="DC156" s="462" t="s">
        <v>3886</v>
      </c>
      <c r="DD156" s="470"/>
      <c r="DE156" s="470"/>
    </row>
    <row r="157" spans="34:109" ht="15" hidden="1" customHeight="1">
      <c r="AH157" s="468"/>
      <c r="AI157" s="468"/>
      <c r="AJ157" s="468"/>
      <c r="AK157" s="468"/>
      <c r="AL157" s="456" t="str">
        <f t="shared" si="6"/>
        <v/>
      </c>
      <c r="AM157" s="456" t="str">
        <f t="shared" si="7"/>
        <v/>
      </c>
      <c r="AN157" s="457" t="str">
        <f t="shared" si="8"/>
        <v/>
      </c>
      <c r="AO157" s="468"/>
      <c r="AP157" s="438">
        <v>155</v>
      </c>
      <c r="AQ157" s="469"/>
      <c r="AR157" s="469"/>
      <c r="AS157" s="469"/>
      <c r="AT157" s="469"/>
      <c r="AU157" s="469"/>
      <c r="AV157" s="469"/>
      <c r="AW157" s="469"/>
      <c r="AX157" s="469"/>
      <c r="AY157" s="469"/>
      <c r="AZ157" s="469"/>
      <c r="BA157" s="469"/>
      <c r="BB157" s="469"/>
      <c r="BC157" s="469"/>
      <c r="BD157" s="469"/>
      <c r="BE157" s="469"/>
      <c r="BF157" s="469"/>
      <c r="BG157" s="469"/>
      <c r="BH157" s="469"/>
      <c r="BI157" s="469"/>
      <c r="BJ157" s="460" t="s">
        <v>3887</v>
      </c>
      <c r="BK157" s="460" t="s">
        <v>3888</v>
      </c>
      <c r="BL157" s="469"/>
      <c r="BM157" s="469"/>
      <c r="BN157" s="469"/>
      <c r="BO157" s="469"/>
      <c r="BP157" s="469"/>
      <c r="BQ157" s="469"/>
      <c r="BR157" s="469"/>
      <c r="BS157" s="469"/>
      <c r="BT157" s="460" t="s">
        <v>3889</v>
      </c>
      <c r="BU157" s="469"/>
      <c r="BV157" s="469"/>
      <c r="BW157" s="468"/>
      <c r="BX157" s="468"/>
      <c r="BY157" s="468"/>
      <c r="BZ157" s="470"/>
      <c r="CA157" s="470"/>
      <c r="CB157" s="470"/>
      <c r="CC157" s="470"/>
      <c r="CD157" s="470"/>
      <c r="CE157" s="470"/>
      <c r="CF157" s="470"/>
      <c r="CG157" s="470"/>
      <c r="CH157" s="470"/>
      <c r="CI157" s="470"/>
      <c r="CJ157" s="470"/>
      <c r="CK157" s="470"/>
      <c r="CL157" s="470"/>
      <c r="CM157" s="470"/>
      <c r="CN157" s="470"/>
      <c r="CO157" s="470"/>
      <c r="CP157" s="470"/>
      <c r="CQ157" s="470"/>
      <c r="CR157" s="470"/>
      <c r="CS157" s="462" t="s">
        <v>3890</v>
      </c>
      <c r="CT157" s="462" t="s">
        <v>3891</v>
      </c>
      <c r="CU157" s="470"/>
      <c r="CV157" s="470"/>
      <c r="CW157" s="470"/>
      <c r="CX157" s="470"/>
      <c r="CY157" s="470"/>
      <c r="CZ157" s="470"/>
      <c r="DA157" s="470"/>
      <c r="DB157" s="470"/>
      <c r="DC157" s="462" t="s">
        <v>3892</v>
      </c>
      <c r="DD157" s="470"/>
      <c r="DE157" s="470"/>
    </row>
    <row r="158" spans="34:109" ht="15" hidden="1" customHeight="1">
      <c r="AH158" s="468"/>
      <c r="AI158" s="468"/>
      <c r="AJ158" s="468"/>
      <c r="AK158" s="468"/>
      <c r="AL158" s="456" t="str">
        <f t="shared" si="6"/>
        <v/>
      </c>
      <c r="AM158" s="456" t="str">
        <f t="shared" si="7"/>
        <v/>
      </c>
      <c r="AN158" s="457" t="str">
        <f t="shared" si="8"/>
        <v/>
      </c>
      <c r="AO158" s="468"/>
      <c r="AP158" s="438">
        <v>156</v>
      </c>
      <c r="AQ158" s="469"/>
      <c r="AR158" s="469"/>
      <c r="AS158" s="469"/>
      <c r="AT158" s="469"/>
      <c r="AU158" s="469"/>
      <c r="AV158" s="469"/>
      <c r="AW158" s="469"/>
      <c r="AX158" s="469"/>
      <c r="AY158" s="469"/>
      <c r="AZ158" s="469"/>
      <c r="BA158" s="469"/>
      <c r="BB158" s="469"/>
      <c r="BC158" s="469"/>
      <c r="BD158" s="469"/>
      <c r="BE158" s="469"/>
      <c r="BF158" s="469"/>
      <c r="BG158" s="469"/>
      <c r="BH158" s="469"/>
      <c r="BI158" s="469"/>
      <c r="BJ158" s="460" t="s">
        <v>3893</v>
      </c>
      <c r="BK158" s="460" t="s">
        <v>3894</v>
      </c>
      <c r="BL158" s="469"/>
      <c r="BM158" s="469"/>
      <c r="BN158" s="469"/>
      <c r="BO158" s="469"/>
      <c r="BP158" s="469"/>
      <c r="BQ158" s="469"/>
      <c r="BR158" s="469"/>
      <c r="BS158" s="469"/>
      <c r="BT158" s="460" t="s">
        <v>3895</v>
      </c>
      <c r="BU158" s="469"/>
      <c r="BV158" s="469"/>
      <c r="BW158" s="468"/>
      <c r="BX158" s="468"/>
      <c r="BY158" s="468"/>
      <c r="BZ158" s="470"/>
      <c r="CA158" s="470"/>
      <c r="CB158" s="470"/>
      <c r="CC158" s="470"/>
      <c r="CD158" s="470"/>
      <c r="CE158" s="470"/>
      <c r="CF158" s="470"/>
      <c r="CG158" s="470"/>
      <c r="CH158" s="470"/>
      <c r="CI158" s="470"/>
      <c r="CJ158" s="470"/>
      <c r="CK158" s="470"/>
      <c r="CL158" s="470"/>
      <c r="CM158" s="470"/>
      <c r="CN158" s="470"/>
      <c r="CO158" s="470"/>
      <c r="CP158" s="470"/>
      <c r="CQ158" s="470"/>
      <c r="CR158" s="470"/>
      <c r="CS158" s="462" t="s">
        <v>3896</v>
      </c>
      <c r="CT158" s="462" t="s">
        <v>3897</v>
      </c>
      <c r="CU158" s="470"/>
      <c r="CV158" s="470"/>
      <c r="CW158" s="470"/>
      <c r="CX158" s="470"/>
      <c r="CY158" s="470"/>
      <c r="CZ158" s="470"/>
      <c r="DA158" s="470"/>
      <c r="DB158" s="470"/>
      <c r="DC158" s="462" t="s">
        <v>3898</v>
      </c>
      <c r="DD158" s="470"/>
      <c r="DE158" s="470"/>
    </row>
    <row r="159" spans="34:109" ht="15" hidden="1" customHeight="1">
      <c r="AH159" s="468"/>
      <c r="AI159" s="468"/>
      <c r="AJ159" s="468"/>
      <c r="AK159" s="468"/>
      <c r="AL159" s="456" t="str">
        <f t="shared" si="6"/>
        <v/>
      </c>
      <c r="AM159" s="456" t="str">
        <f t="shared" si="7"/>
        <v/>
      </c>
      <c r="AN159" s="457" t="str">
        <f t="shared" si="8"/>
        <v/>
      </c>
      <c r="AO159" s="468"/>
      <c r="AP159" s="438">
        <v>157</v>
      </c>
      <c r="AQ159" s="469"/>
      <c r="AR159" s="469"/>
      <c r="AS159" s="469"/>
      <c r="AT159" s="469"/>
      <c r="AU159" s="469"/>
      <c r="AV159" s="469"/>
      <c r="AW159" s="469"/>
      <c r="AX159" s="469"/>
      <c r="AY159" s="469"/>
      <c r="AZ159" s="469"/>
      <c r="BA159" s="469"/>
      <c r="BB159" s="469"/>
      <c r="BC159" s="469"/>
      <c r="BD159" s="469"/>
      <c r="BE159" s="469"/>
      <c r="BF159" s="469"/>
      <c r="BG159" s="469"/>
      <c r="BH159" s="469"/>
      <c r="BI159" s="469"/>
      <c r="BJ159" s="460" t="s">
        <v>3899</v>
      </c>
      <c r="BK159" s="460" t="s">
        <v>3900</v>
      </c>
      <c r="BL159" s="469"/>
      <c r="BM159" s="469"/>
      <c r="BN159" s="469"/>
      <c r="BO159" s="469"/>
      <c r="BP159" s="469"/>
      <c r="BQ159" s="469"/>
      <c r="BR159" s="469"/>
      <c r="BS159" s="469"/>
      <c r="BT159" s="460" t="s">
        <v>3901</v>
      </c>
      <c r="BU159" s="469"/>
      <c r="BV159" s="469"/>
      <c r="BW159" s="468"/>
      <c r="BX159" s="468"/>
      <c r="BY159" s="468"/>
      <c r="BZ159" s="470"/>
      <c r="CA159" s="470"/>
      <c r="CB159" s="470"/>
      <c r="CC159" s="470"/>
      <c r="CD159" s="470"/>
      <c r="CE159" s="470"/>
      <c r="CF159" s="470"/>
      <c r="CG159" s="470"/>
      <c r="CH159" s="470"/>
      <c r="CI159" s="470"/>
      <c r="CJ159" s="470"/>
      <c r="CK159" s="470"/>
      <c r="CL159" s="470"/>
      <c r="CM159" s="470"/>
      <c r="CN159" s="470"/>
      <c r="CO159" s="470"/>
      <c r="CP159" s="470"/>
      <c r="CQ159" s="470"/>
      <c r="CR159" s="470"/>
      <c r="CS159" s="462" t="s">
        <v>3902</v>
      </c>
      <c r="CT159" s="462" t="s">
        <v>3903</v>
      </c>
      <c r="CU159" s="470"/>
      <c r="CV159" s="470"/>
      <c r="CW159" s="470"/>
      <c r="CX159" s="470"/>
      <c r="CY159" s="470"/>
      <c r="CZ159" s="470"/>
      <c r="DA159" s="470"/>
      <c r="DB159" s="470"/>
      <c r="DC159" s="462" t="s">
        <v>3904</v>
      </c>
      <c r="DD159" s="470"/>
      <c r="DE159" s="470"/>
    </row>
    <row r="160" spans="34:109" ht="15" hidden="1" customHeight="1">
      <c r="AH160" s="468"/>
      <c r="AI160" s="468"/>
      <c r="AJ160" s="468"/>
      <c r="AK160" s="468"/>
      <c r="AL160" s="456" t="str">
        <f t="shared" si="6"/>
        <v/>
      </c>
      <c r="AM160" s="456" t="str">
        <f t="shared" si="7"/>
        <v/>
      </c>
      <c r="AN160" s="457" t="str">
        <f t="shared" si="8"/>
        <v/>
      </c>
      <c r="AO160" s="468"/>
      <c r="AP160" s="438">
        <v>158</v>
      </c>
      <c r="AQ160" s="469"/>
      <c r="AR160" s="469"/>
      <c r="AS160" s="469"/>
      <c r="AT160" s="469"/>
      <c r="AU160" s="469"/>
      <c r="AV160" s="469"/>
      <c r="AW160" s="469"/>
      <c r="AX160" s="469"/>
      <c r="AY160" s="469"/>
      <c r="AZ160" s="469"/>
      <c r="BA160" s="469"/>
      <c r="BB160" s="469"/>
      <c r="BC160" s="469"/>
      <c r="BD160" s="469"/>
      <c r="BE160" s="469"/>
      <c r="BF160" s="469"/>
      <c r="BG160" s="469"/>
      <c r="BH160" s="469"/>
      <c r="BI160" s="469"/>
      <c r="BJ160" s="460" t="s">
        <v>3905</v>
      </c>
      <c r="BK160" s="460" t="s">
        <v>3906</v>
      </c>
      <c r="BL160" s="469"/>
      <c r="BM160" s="469"/>
      <c r="BN160" s="469"/>
      <c r="BO160" s="469"/>
      <c r="BP160" s="469"/>
      <c r="BQ160" s="469"/>
      <c r="BR160" s="469"/>
      <c r="BS160" s="469"/>
      <c r="BT160" s="460" t="s">
        <v>3907</v>
      </c>
      <c r="BU160" s="469"/>
      <c r="BV160" s="469"/>
      <c r="BW160" s="468"/>
      <c r="BX160" s="468"/>
      <c r="BY160" s="468"/>
      <c r="BZ160" s="470"/>
      <c r="CA160" s="470"/>
      <c r="CB160" s="470"/>
      <c r="CC160" s="470"/>
      <c r="CD160" s="470"/>
      <c r="CE160" s="470"/>
      <c r="CF160" s="470"/>
      <c r="CG160" s="470"/>
      <c r="CH160" s="470"/>
      <c r="CI160" s="470"/>
      <c r="CJ160" s="470"/>
      <c r="CK160" s="470"/>
      <c r="CL160" s="470"/>
      <c r="CM160" s="470"/>
      <c r="CN160" s="470"/>
      <c r="CO160" s="470"/>
      <c r="CP160" s="470"/>
      <c r="CQ160" s="470"/>
      <c r="CR160" s="470"/>
      <c r="CS160" s="462" t="s">
        <v>3908</v>
      </c>
      <c r="CT160" s="462" t="s">
        <v>3909</v>
      </c>
      <c r="CU160" s="470"/>
      <c r="CV160" s="470"/>
      <c r="CW160" s="470"/>
      <c r="CX160" s="470"/>
      <c r="CY160" s="470"/>
      <c r="CZ160" s="470"/>
      <c r="DA160" s="470"/>
      <c r="DB160" s="470"/>
      <c r="DC160" s="462" t="s">
        <v>3910</v>
      </c>
      <c r="DD160" s="470"/>
      <c r="DE160" s="470"/>
    </row>
    <row r="161" spans="34:109" ht="15" hidden="1" customHeight="1">
      <c r="AH161" s="468"/>
      <c r="AI161" s="468"/>
      <c r="AJ161" s="468"/>
      <c r="AK161" s="468"/>
      <c r="AL161" s="456" t="str">
        <f t="shared" si="6"/>
        <v/>
      </c>
      <c r="AM161" s="456" t="str">
        <f t="shared" si="7"/>
        <v/>
      </c>
      <c r="AN161" s="457" t="str">
        <f t="shared" si="8"/>
        <v/>
      </c>
      <c r="AO161" s="468"/>
      <c r="AP161" s="438">
        <v>159</v>
      </c>
      <c r="AQ161" s="469"/>
      <c r="AR161" s="469"/>
      <c r="AS161" s="469"/>
      <c r="AT161" s="469"/>
      <c r="AU161" s="469"/>
      <c r="AV161" s="469"/>
      <c r="AW161" s="469"/>
      <c r="AX161" s="469"/>
      <c r="AY161" s="469"/>
      <c r="AZ161" s="469"/>
      <c r="BA161" s="469"/>
      <c r="BB161" s="469"/>
      <c r="BC161" s="469"/>
      <c r="BD161" s="469"/>
      <c r="BE161" s="469"/>
      <c r="BF161" s="469"/>
      <c r="BG161" s="469"/>
      <c r="BH161" s="469"/>
      <c r="BI161" s="469"/>
      <c r="BJ161" s="460" t="s">
        <v>3911</v>
      </c>
      <c r="BK161" s="460" t="s">
        <v>3912</v>
      </c>
      <c r="BL161" s="469"/>
      <c r="BM161" s="469"/>
      <c r="BN161" s="469"/>
      <c r="BO161" s="469"/>
      <c r="BP161" s="469"/>
      <c r="BQ161" s="469"/>
      <c r="BR161" s="469"/>
      <c r="BS161" s="469"/>
      <c r="BT161" s="460" t="s">
        <v>3913</v>
      </c>
      <c r="BU161" s="469"/>
      <c r="BV161" s="469"/>
      <c r="BW161" s="468"/>
      <c r="BX161" s="468"/>
      <c r="BY161" s="468"/>
      <c r="BZ161" s="470"/>
      <c r="CA161" s="470"/>
      <c r="CB161" s="470"/>
      <c r="CC161" s="470"/>
      <c r="CD161" s="470"/>
      <c r="CE161" s="470"/>
      <c r="CF161" s="470"/>
      <c r="CG161" s="470"/>
      <c r="CH161" s="470"/>
      <c r="CI161" s="470"/>
      <c r="CJ161" s="470"/>
      <c r="CK161" s="470"/>
      <c r="CL161" s="470"/>
      <c r="CM161" s="470"/>
      <c r="CN161" s="470"/>
      <c r="CO161" s="470"/>
      <c r="CP161" s="470"/>
      <c r="CQ161" s="470"/>
      <c r="CR161" s="470"/>
      <c r="CS161" s="462" t="s">
        <v>3914</v>
      </c>
      <c r="CT161" s="462" t="s">
        <v>3915</v>
      </c>
      <c r="CU161" s="470"/>
      <c r="CV161" s="470"/>
      <c r="CW161" s="470"/>
      <c r="CX161" s="470"/>
      <c r="CY161" s="470"/>
      <c r="CZ161" s="470"/>
      <c r="DA161" s="470"/>
      <c r="DB161" s="470"/>
      <c r="DC161" s="462" t="s">
        <v>3916</v>
      </c>
      <c r="DD161" s="470"/>
      <c r="DE161" s="470"/>
    </row>
    <row r="162" spans="34:109" ht="15" hidden="1" customHeight="1">
      <c r="AH162" s="468"/>
      <c r="AI162" s="468"/>
      <c r="AJ162" s="468"/>
      <c r="AK162" s="468"/>
      <c r="AL162" s="456" t="str">
        <f t="shared" si="6"/>
        <v/>
      </c>
      <c r="AM162" s="456" t="str">
        <f t="shared" si="7"/>
        <v/>
      </c>
      <c r="AN162" s="457" t="str">
        <f t="shared" si="8"/>
        <v/>
      </c>
      <c r="AO162" s="468"/>
      <c r="AP162" s="438">
        <v>160</v>
      </c>
      <c r="AQ162" s="469"/>
      <c r="AR162" s="469"/>
      <c r="AS162" s="469"/>
      <c r="AT162" s="469"/>
      <c r="AU162" s="469"/>
      <c r="AV162" s="469"/>
      <c r="AW162" s="469"/>
      <c r="AX162" s="469"/>
      <c r="AY162" s="469"/>
      <c r="AZ162" s="469"/>
      <c r="BA162" s="469"/>
      <c r="BB162" s="469"/>
      <c r="BC162" s="469"/>
      <c r="BD162" s="469"/>
      <c r="BE162" s="469"/>
      <c r="BF162" s="469"/>
      <c r="BG162" s="469"/>
      <c r="BH162" s="469"/>
      <c r="BI162" s="469"/>
      <c r="BJ162" s="460" t="s">
        <v>3917</v>
      </c>
      <c r="BK162" s="460" t="s">
        <v>3918</v>
      </c>
      <c r="BL162" s="469"/>
      <c r="BM162" s="469"/>
      <c r="BN162" s="469"/>
      <c r="BO162" s="469"/>
      <c r="BP162" s="469"/>
      <c r="BQ162" s="469"/>
      <c r="BR162" s="469"/>
      <c r="BS162" s="469"/>
      <c r="BT162" s="460" t="s">
        <v>3919</v>
      </c>
      <c r="BU162" s="469"/>
      <c r="BV162" s="469"/>
      <c r="BW162" s="468"/>
      <c r="BX162" s="468"/>
      <c r="BY162" s="468"/>
      <c r="BZ162" s="470"/>
      <c r="CA162" s="470"/>
      <c r="CB162" s="470"/>
      <c r="CC162" s="470"/>
      <c r="CD162" s="470"/>
      <c r="CE162" s="470"/>
      <c r="CF162" s="470"/>
      <c r="CG162" s="470"/>
      <c r="CH162" s="470"/>
      <c r="CI162" s="470"/>
      <c r="CJ162" s="470"/>
      <c r="CK162" s="470"/>
      <c r="CL162" s="470"/>
      <c r="CM162" s="470"/>
      <c r="CN162" s="470"/>
      <c r="CO162" s="470"/>
      <c r="CP162" s="470"/>
      <c r="CQ162" s="470"/>
      <c r="CR162" s="470"/>
      <c r="CS162" s="462" t="s">
        <v>3920</v>
      </c>
      <c r="CT162" s="462" t="s">
        <v>3921</v>
      </c>
      <c r="CU162" s="470"/>
      <c r="CV162" s="470"/>
      <c r="CW162" s="470"/>
      <c r="CX162" s="470"/>
      <c r="CY162" s="470"/>
      <c r="CZ162" s="470"/>
      <c r="DA162" s="470"/>
      <c r="DB162" s="470"/>
      <c r="DC162" s="462" t="s">
        <v>3922</v>
      </c>
      <c r="DD162" s="470"/>
      <c r="DE162" s="470"/>
    </row>
    <row r="163" spans="34:109" ht="15" hidden="1" customHeight="1">
      <c r="AH163" s="468"/>
      <c r="AI163" s="468"/>
      <c r="AJ163" s="468"/>
      <c r="AK163" s="468"/>
      <c r="AL163" s="456" t="str">
        <f t="shared" si="6"/>
        <v/>
      </c>
      <c r="AM163" s="456" t="str">
        <f t="shared" si="7"/>
        <v/>
      </c>
      <c r="AN163" s="457" t="str">
        <f t="shared" si="8"/>
        <v/>
      </c>
      <c r="AO163" s="468"/>
      <c r="AP163" s="438">
        <v>161</v>
      </c>
      <c r="AQ163" s="469"/>
      <c r="AR163" s="469"/>
      <c r="AS163" s="469"/>
      <c r="AT163" s="469"/>
      <c r="AU163" s="469"/>
      <c r="AV163" s="469"/>
      <c r="AW163" s="469"/>
      <c r="AX163" s="469"/>
      <c r="AY163" s="469"/>
      <c r="AZ163" s="469"/>
      <c r="BA163" s="469"/>
      <c r="BB163" s="469"/>
      <c r="BC163" s="469"/>
      <c r="BD163" s="469"/>
      <c r="BE163" s="469"/>
      <c r="BF163" s="469"/>
      <c r="BG163" s="469"/>
      <c r="BH163" s="469"/>
      <c r="BI163" s="469"/>
      <c r="BJ163" s="460" t="s">
        <v>3923</v>
      </c>
      <c r="BK163" s="460" t="s">
        <v>3924</v>
      </c>
      <c r="BL163" s="469"/>
      <c r="BM163" s="469"/>
      <c r="BN163" s="469"/>
      <c r="BO163" s="469"/>
      <c r="BP163" s="469"/>
      <c r="BQ163" s="469"/>
      <c r="BR163" s="469"/>
      <c r="BS163" s="469"/>
      <c r="BT163" s="460" t="s">
        <v>3925</v>
      </c>
      <c r="BU163" s="469"/>
      <c r="BV163" s="469"/>
      <c r="BW163" s="468"/>
      <c r="BX163" s="468"/>
      <c r="BY163" s="468"/>
      <c r="BZ163" s="470"/>
      <c r="CA163" s="470"/>
      <c r="CB163" s="470"/>
      <c r="CC163" s="470"/>
      <c r="CD163" s="470"/>
      <c r="CE163" s="470"/>
      <c r="CF163" s="470"/>
      <c r="CG163" s="470"/>
      <c r="CH163" s="470"/>
      <c r="CI163" s="470"/>
      <c r="CJ163" s="470"/>
      <c r="CK163" s="470"/>
      <c r="CL163" s="470"/>
      <c r="CM163" s="470"/>
      <c r="CN163" s="470"/>
      <c r="CO163" s="470"/>
      <c r="CP163" s="470"/>
      <c r="CQ163" s="470"/>
      <c r="CR163" s="470"/>
      <c r="CS163" s="462" t="s">
        <v>3926</v>
      </c>
      <c r="CT163" s="462" t="s">
        <v>3927</v>
      </c>
      <c r="CU163" s="470"/>
      <c r="CV163" s="470"/>
      <c r="CW163" s="470"/>
      <c r="CX163" s="470"/>
      <c r="CY163" s="470"/>
      <c r="CZ163" s="470"/>
      <c r="DA163" s="470"/>
      <c r="DB163" s="470"/>
      <c r="DC163" s="462" t="s">
        <v>3928</v>
      </c>
      <c r="DD163" s="470"/>
      <c r="DE163" s="470"/>
    </row>
    <row r="164" spans="34:109" ht="15" hidden="1" customHeight="1">
      <c r="AH164" s="468"/>
      <c r="AI164" s="468"/>
      <c r="AJ164" s="468"/>
      <c r="AK164" s="468"/>
      <c r="AL164" s="456" t="str">
        <f t="shared" si="6"/>
        <v/>
      </c>
      <c r="AM164" s="456" t="str">
        <f t="shared" si="7"/>
        <v/>
      </c>
      <c r="AN164" s="457" t="str">
        <f t="shared" si="8"/>
        <v/>
      </c>
      <c r="AO164" s="468"/>
      <c r="AP164" s="438">
        <v>162</v>
      </c>
      <c r="AQ164" s="469"/>
      <c r="AR164" s="469"/>
      <c r="AS164" s="469"/>
      <c r="AT164" s="469"/>
      <c r="AU164" s="469"/>
      <c r="AV164" s="469"/>
      <c r="AW164" s="469"/>
      <c r="AX164" s="469"/>
      <c r="AY164" s="469"/>
      <c r="AZ164" s="469"/>
      <c r="BA164" s="469"/>
      <c r="BB164" s="469"/>
      <c r="BC164" s="469"/>
      <c r="BD164" s="469"/>
      <c r="BE164" s="469"/>
      <c r="BF164" s="469"/>
      <c r="BG164" s="469"/>
      <c r="BH164" s="469"/>
      <c r="BI164" s="469"/>
      <c r="BJ164" s="460" t="s">
        <v>3929</v>
      </c>
      <c r="BK164" s="460" t="s">
        <v>3930</v>
      </c>
      <c r="BL164" s="469"/>
      <c r="BM164" s="469"/>
      <c r="BN164" s="469"/>
      <c r="BO164" s="469"/>
      <c r="BP164" s="469"/>
      <c r="BQ164" s="469"/>
      <c r="BR164" s="469"/>
      <c r="BS164" s="469"/>
      <c r="BT164" s="460" t="s">
        <v>3931</v>
      </c>
      <c r="BU164" s="469"/>
      <c r="BV164" s="469"/>
      <c r="BW164" s="468"/>
      <c r="BX164" s="468"/>
      <c r="BY164" s="468"/>
      <c r="BZ164" s="470"/>
      <c r="CA164" s="470"/>
      <c r="CB164" s="470"/>
      <c r="CC164" s="470"/>
      <c r="CD164" s="470"/>
      <c r="CE164" s="470"/>
      <c r="CF164" s="470"/>
      <c r="CG164" s="470"/>
      <c r="CH164" s="470"/>
      <c r="CI164" s="470"/>
      <c r="CJ164" s="470"/>
      <c r="CK164" s="470"/>
      <c r="CL164" s="470"/>
      <c r="CM164" s="470"/>
      <c r="CN164" s="470"/>
      <c r="CO164" s="470"/>
      <c r="CP164" s="470"/>
      <c r="CQ164" s="470"/>
      <c r="CR164" s="470"/>
      <c r="CS164" s="462" t="s">
        <v>3932</v>
      </c>
      <c r="CT164" s="462" t="s">
        <v>3933</v>
      </c>
      <c r="CU164" s="470"/>
      <c r="CV164" s="470"/>
      <c r="CW164" s="470"/>
      <c r="CX164" s="470"/>
      <c r="CY164" s="470"/>
      <c r="CZ164" s="470"/>
      <c r="DA164" s="470"/>
      <c r="DB164" s="470"/>
      <c r="DC164" s="462" t="s">
        <v>3934</v>
      </c>
      <c r="DD164" s="470"/>
      <c r="DE164" s="470"/>
    </row>
    <row r="165" spans="34:109" ht="15" hidden="1" customHeight="1">
      <c r="AH165" s="468"/>
      <c r="AI165" s="468"/>
      <c r="AJ165" s="468"/>
      <c r="AK165" s="468"/>
      <c r="AL165" s="456" t="str">
        <f t="shared" si="6"/>
        <v/>
      </c>
      <c r="AM165" s="456" t="str">
        <f t="shared" si="7"/>
        <v/>
      </c>
      <c r="AN165" s="457" t="str">
        <f t="shared" si="8"/>
        <v/>
      </c>
      <c r="AO165" s="468"/>
      <c r="AP165" s="438">
        <v>163</v>
      </c>
      <c r="AQ165" s="469"/>
      <c r="AR165" s="469"/>
      <c r="AS165" s="469"/>
      <c r="AT165" s="469"/>
      <c r="AU165" s="469"/>
      <c r="AV165" s="469"/>
      <c r="AW165" s="469"/>
      <c r="AX165" s="469"/>
      <c r="AY165" s="469"/>
      <c r="AZ165" s="469"/>
      <c r="BA165" s="469"/>
      <c r="BB165" s="469"/>
      <c r="BC165" s="469"/>
      <c r="BD165" s="469"/>
      <c r="BE165" s="469"/>
      <c r="BF165" s="469"/>
      <c r="BG165" s="469"/>
      <c r="BH165" s="469"/>
      <c r="BI165" s="469"/>
      <c r="BJ165" s="460" t="s">
        <v>3935</v>
      </c>
      <c r="BK165" s="460" t="s">
        <v>3936</v>
      </c>
      <c r="BL165" s="469"/>
      <c r="BM165" s="469"/>
      <c r="BN165" s="469"/>
      <c r="BO165" s="469"/>
      <c r="BP165" s="469"/>
      <c r="BQ165" s="469"/>
      <c r="BR165" s="469"/>
      <c r="BS165" s="469"/>
      <c r="BT165" s="460" t="s">
        <v>3937</v>
      </c>
      <c r="BU165" s="469"/>
      <c r="BV165" s="469"/>
      <c r="BW165" s="468"/>
      <c r="BX165" s="468"/>
      <c r="BY165" s="468"/>
      <c r="BZ165" s="470"/>
      <c r="CA165" s="470"/>
      <c r="CB165" s="470"/>
      <c r="CC165" s="470"/>
      <c r="CD165" s="470"/>
      <c r="CE165" s="470"/>
      <c r="CF165" s="470"/>
      <c r="CG165" s="470"/>
      <c r="CH165" s="470"/>
      <c r="CI165" s="470"/>
      <c r="CJ165" s="470"/>
      <c r="CK165" s="470"/>
      <c r="CL165" s="470"/>
      <c r="CM165" s="470"/>
      <c r="CN165" s="470"/>
      <c r="CO165" s="470"/>
      <c r="CP165" s="470"/>
      <c r="CQ165" s="470"/>
      <c r="CR165" s="470"/>
      <c r="CS165" s="462" t="s">
        <v>3938</v>
      </c>
      <c r="CT165" s="462" t="s">
        <v>3939</v>
      </c>
      <c r="CU165" s="470"/>
      <c r="CV165" s="470"/>
      <c r="CW165" s="470"/>
      <c r="CX165" s="470"/>
      <c r="CY165" s="470"/>
      <c r="CZ165" s="470"/>
      <c r="DA165" s="470"/>
      <c r="DB165" s="470"/>
      <c r="DC165" s="462" t="s">
        <v>3940</v>
      </c>
      <c r="DD165" s="470"/>
      <c r="DE165" s="470"/>
    </row>
    <row r="166" spans="34:109" ht="15" hidden="1" customHeight="1">
      <c r="AH166" s="468"/>
      <c r="AI166" s="468"/>
      <c r="AJ166" s="468"/>
      <c r="AK166" s="468"/>
      <c r="AL166" s="456" t="str">
        <f t="shared" si="6"/>
        <v/>
      </c>
      <c r="AM166" s="456" t="str">
        <f t="shared" si="7"/>
        <v/>
      </c>
      <c r="AN166" s="457" t="str">
        <f t="shared" si="8"/>
        <v/>
      </c>
      <c r="AO166" s="468"/>
      <c r="AP166" s="438">
        <v>164</v>
      </c>
      <c r="AQ166" s="469"/>
      <c r="AR166" s="469"/>
      <c r="AS166" s="469"/>
      <c r="AT166" s="469"/>
      <c r="AU166" s="469"/>
      <c r="AV166" s="469"/>
      <c r="AW166" s="469"/>
      <c r="AX166" s="469"/>
      <c r="AY166" s="469"/>
      <c r="AZ166" s="469"/>
      <c r="BA166" s="469"/>
      <c r="BB166" s="469"/>
      <c r="BC166" s="469"/>
      <c r="BD166" s="469"/>
      <c r="BE166" s="469"/>
      <c r="BF166" s="469"/>
      <c r="BG166" s="469"/>
      <c r="BH166" s="469"/>
      <c r="BI166" s="469"/>
      <c r="BJ166" s="460" t="s">
        <v>3941</v>
      </c>
      <c r="BK166" s="460" t="s">
        <v>3942</v>
      </c>
      <c r="BL166" s="469"/>
      <c r="BM166" s="469"/>
      <c r="BN166" s="469"/>
      <c r="BO166" s="469"/>
      <c r="BP166" s="469"/>
      <c r="BQ166" s="469"/>
      <c r="BR166" s="469"/>
      <c r="BS166" s="469"/>
      <c r="BT166" s="460" t="s">
        <v>3943</v>
      </c>
      <c r="BU166" s="469"/>
      <c r="BV166" s="469"/>
      <c r="BW166" s="468"/>
      <c r="BX166" s="468"/>
      <c r="BY166" s="468"/>
      <c r="BZ166" s="470"/>
      <c r="CA166" s="470"/>
      <c r="CB166" s="470"/>
      <c r="CC166" s="470"/>
      <c r="CD166" s="470"/>
      <c r="CE166" s="470"/>
      <c r="CF166" s="470"/>
      <c r="CG166" s="470"/>
      <c r="CH166" s="470"/>
      <c r="CI166" s="470"/>
      <c r="CJ166" s="470"/>
      <c r="CK166" s="470"/>
      <c r="CL166" s="470"/>
      <c r="CM166" s="470"/>
      <c r="CN166" s="470"/>
      <c r="CO166" s="470"/>
      <c r="CP166" s="470"/>
      <c r="CQ166" s="470"/>
      <c r="CR166" s="470"/>
      <c r="CS166" s="462" t="s">
        <v>3944</v>
      </c>
      <c r="CT166" s="462" t="s">
        <v>3945</v>
      </c>
      <c r="CU166" s="470"/>
      <c r="CV166" s="470"/>
      <c r="CW166" s="470"/>
      <c r="CX166" s="470"/>
      <c r="CY166" s="470"/>
      <c r="CZ166" s="470"/>
      <c r="DA166" s="470"/>
      <c r="DB166" s="470"/>
      <c r="DC166" s="462" t="s">
        <v>3946</v>
      </c>
      <c r="DD166" s="470"/>
      <c r="DE166" s="470"/>
    </row>
    <row r="167" spans="34:109" ht="15" hidden="1" customHeight="1">
      <c r="AH167" s="468"/>
      <c r="AI167" s="468"/>
      <c r="AJ167" s="468"/>
      <c r="AK167" s="468"/>
      <c r="AL167" s="456" t="str">
        <f t="shared" si="6"/>
        <v/>
      </c>
      <c r="AM167" s="456" t="str">
        <f t="shared" si="7"/>
        <v/>
      </c>
      <c r="AN167" s="457" t="str">
        <f t="shared" si="8"/>
        <v/>
      </c>
      <c r="AO167" s="468"/>
      <c r="AP167" s="438">
        <v>165</v>
      </c>
      <c r="AQ167" s="469"/>
      <c r="AR167" s="469"/>
      <c r="AS167" s="469"/>
      <c r="AT167" s="469"/>
      <c r="AU167" s="469"/>
      <c r="AV167" s="469"/>
      <c r="AW167" s="469"/>
      <c r="AX167" s="469"/>
      <c r="AY167" s="469"/>
      <c r="AZ167" s="469"/>
      <c r="BA167" s="469"/>
      <c r="BB167" s="469"/>
      <c r="BC167" s="469"/>
      <c r="BD167" s="469"/>
      <c r="BE167" s="469"/>
      <c r="BF167" s="469"/>
      <c r="BG167" s="469"/>
      <c r="BH167" s="469"/>
      <c r="BI167" s="469"/>
      <c r="BJ167" s="460" t="s">
        <v>3947</v>
      </c>
      <c r="BK167" s="460" t="s">
        <v>3948</v>
      </c>
      <c r="BL167" s="469"/>
      <c r="BM167" s="469"/>
      <c r="BN167" s="469"/>
      <c r="BO167" s="469"/>
      <c r="BP167" s="469"/>
      <c r="BQ167" s="469"/>
      <c r="BR167" s="469"/>
      <c r="BS167" s="469"/>
      <c r="BT167" s="460" t="s">
        <v>3949</v>
      </c>
      <c r="BU167" s="469"/>
      <c r="BV167" s="469"/>
      <c r="BW167" s="468"/>
      <c r="BX167" s="468"/>
      <c r="BY167" s="468"/>
      <c r="BZ167" s="470"/>
      <c r="CA167" s="470"/>
      <c r="CB167" s="470"/>
      <c r="CC167" s="470"/>
      <c r="CD167" s="470"/>
      <c r="CE167" s="470"/>
      <c r="CF167" s="470"/>
      <c r="CG167" s="470"/>
      <c r="CH167" s="470"/>
      <c r="CI167" s="470"/>
      <c r="CJ167" s="470"/>
      <c r="CK167" s="470"/>
      <c r="CL167" s="470"/>
      <c r="CM167" s="470"/>
      <c r="CN167" s="470"/>
      <c r="CO167" s="470"/>
      <c r="CP167" s="470"/>
      <c r="CQ167" s="470"/>
      <c r="CR167" s="470"/>
      <c r="CS167" s="462" t="s">
        <v>3950</v>
      </c>
      <c r="CT167" s="462" t="s">
        <v>3951</v>
      </c>
      <c r="CU167" s="470"/>
      <c r="CV167" s="470"/>
      <c r="CW167" s="470"/>
      <c r="CX167" s="470"/>
      <c r="CY167" s="470"/>
      <c r="CZ167" s="470"/>
      <c r="DA167" s="470"/>
      <c r="DB167" s="470"/>
      <c r="DC167" s="462" t="s">
        <v>3952</v>
      </c>
      <c r="DD167" s="470"/>
      <c r="DE167" s="470"/>
    </row>
    <row r="168" spans="34:109" ht="15" hidden="1" customHeight="1">
      <c r="AH168" s="468"/>
      <c r="AI168" s="468"/>
      <c r="AJ168" s="468"/>
      <c r="AK168" s="468"/>
      <c r="AL168" s="456" t="str">
        <f t="shared" si="6"/>
        <v/>
      </c>
      <c r="AM168" s="456" t="str">
        <f t="shared" si="7"/>
        <v/>
      </c>
      <c r="AN168" s="457" t="str">
        <f t="shared" si="8"/>
        <v/>
      </c>
      <c r="AO168" s="468"/>
      <c r="AP168" s="438">
        <v>166</v>
      </c>
      <c r="AQ168" s="469"/>
      <c r="AR168" s="469"/>
      <c r="AS168" s="469"/>
      <c r="AT168" s="469"/>
      <c r="AU168" s="469"/>
      <c r="AV168" s="469"/>
      <c r="AW168" s="469"/>
      <c r="AX168" s="469"/>
      <c r="AY168" s="469"/>
      <c r="AZ168" s="469"/>
      <c r="BA168" s="469"/>
      <c r="BB168" s="469"/>
      <c r="BC168" s="469"/>
      <c r="BD168" s="469"/>
      <c r="BE168" s="469"/>
      <c r="BF168" s="469"/>
      <c r="BG168" s="469"/>
      <c r="BH168" s="469"/>
      <c r="BI168" s="469"/>
      <c r="BJ168" s="460" t="s">
        <v>3953</v>
      </c>
      <c r="BK168" s="460" t="s">
        <v>3954</v>
      </c>
      <c r="BL168" s="469"/>
      <c r="BM168" s="469"/>
      <c r="BN168" s="469"/>
      <c r="BO168" s="469"/>
      <c r="BP168" s="469"/>
      <c r="BQ168" s="469"/>
      <c r="BR168" s="469"/>
      <c r="BS168" s="469"/>
      <c r="BT168" s="460" t="s">
        <v>3955</v>
      </c>
      <c r="BU168" s="469"/>
      <c r="BV168" s="469"/>
      <c r="BW168" s="468"/>
      <c r="BX168" s="468"/>
      <c r="BY168" s="468"/>
      <c r="BZ168" s="470"/>
      <c r="CA168" s="470"/>
      <c r="CB168" s="470"/>
      <c r="CC168" s="470"/>
      <c r="CD168" s="470"/>
      <c r="CE168" s="470"/>
      <c r="CF168" s="470"/>
      <c r="CG168" s="470"/>
      <c r="CH168" s="470"/>
      <c r="CI168" s="470"/>
      <c r="CJ168" s="470"/>
      <c r="CK168" s="470"/>
      <c r="CL168" s="470"/>
      <c r="CM168" s="470"/>
      <c r="CN168" s="470"/>
      <c r="CO168" s="470"/>
      <c r="CP168" s="470"/>
      <c r="CQ168" s="470"/>
      <c r="CR168" s="470"/>
      <c r="CS168" s="462" t="s">
        <v>3956</v>
      </c>
      <c r="CT168" s="462" t="s">
        <v>3957</v>
      </c>
      <c r="CU168" s="470"/>
      <c r="CV168" s="470"/>
      <c r="CW168" s="470"/>
      <c r="CX168" s="470"/>
      <c r="CY168" s="470"/>
      <c r="CZ168" s="470"/>
      <c r="DA168" s="470"/>
      <c r="DB168" s="470"/>
      <c r="DC168" s="462" t="s">
        <v>3958</v>
      </c>
      <c r="DD168" s="470"/>
      <c r="DE168" s="470"/>
    </row>
    <row r="169" spans="34:109" ht="15" hidden="1" customHeight="1">
      <c r="AH169" s="468"/>
      <c r="AI169" s="468"/>
      <c r="AJ169" s="468"/>
      <c r="AK169" s="468"/>
      <c r="AL169" s="456" t="str">
        <f t="shared" si="6"/>
        <v/>
      </c>
      <c r="AM169" s="456" t="str">
        <f t="shared" si="7"/>
        <v/>
      </c>
      <c r="AN169" s="457" t="str">
        <f t="shared" si="8"/>
        <v/>
      </c>
      <c r="AO169" s="468"/>
      <c r="AP169" s="438">
        <v>167</v>
      </c>
      <c r="AQ169" s="469"/>
      <c r="AR169" s="469"/>
      <c r="AS169" s="469"/>
      <c r="AT169" s="469"/>
      <c r="AU169" s="469"/>
      <c r="AV169" s="469"/>
      <c r="AW169" s="469"/>
      <c r="AX169" s="469"/>
      <c r="AY169" s="469"/>
      <c r="AZ169" s="469"/>
      <c r="BA169" s="469"/>
      <c r="BB169" s="469"/>
      <c r="BC169" s="469"/>
      <c r="BD169" s="469"/>
      <c r="BE169" s="469"/>
      <c r="BF169" s="469"/>
      <c r="BG169" s="469"/>
      <c r="BH169" s="469"/>
      <c r="BI169" s="469"/>
      <c r="BJ169" s="460" t="s">
        <v>3959</v>
      </c>
      <c r="BK169" s="460" t="s">
        <v>3960</v>
      </c>
      <c r="BL169" s="469"/>
      <c r="BM169" s="469"/>
      <c r="BN169" s="469"/>
      <c r="BO169" s="469"/>
      <c r="BP169" s="469"/>
      <c r="BQ169" s="469"/>
      <c r="BR169" s="469"/>
      <c r="BS169" s="469"/>
      <c r="BT169" s="460" t="s">
        <v>3961</v>
      </c>
      <c r="BU169" s="469"/>
      <c r="BV169" s="469"/>
      <c r="BW169" s="468"/>
      <c r="BX169" s="468"/>
      <c r="BY169" s="468"/>
      <c r="BZ169" s="470"/>
      <c r="CA169" s="470"/>
      <c r="CB169" s="470"/>
      <c r="CC169" s="470"/>
      <c r="CD169" s="470"/>
      <c r="CE169" s="470"/>
      <c r="CF169" s="470"/>
      <c r="CG169" s="470"/>
      <c r="CH169" s="470"/>
      <c r="CI169" s="470"/>
      <c r="CJ169" s="470"/>
      <c r="CK169" s="470"/>
      <c r="CL169" s="470"/>
      <c r="CM169" s="470"/>
      <c r="CN169" s="470"/>
      <c r="CO169" s="470"/>
      <c r="CP169" s="470"/>
      <c r="CQ169" s="470"/>
      <c r="CR169" s="470"/>
      <c r="CS169" s="462" t="s">
        <v>3962</v>
      </c>
      <c r="CT169" s="462" t="s">
        <v>3963</v>
      </c>
      <c r="CU169" s="470"/>
      <c r="CV169" s="470"/>
      <c r="CW169" s="470"/>
      <c r="CX169" s="470"/>
      <c r="CY169" s="470"/>
      <c r="CZ169" s="470"/>
      <c r="DA169" s="470"/>
      <c r="DB169" s="470"/>
      <c r="DC169" s="462" t="s">
        <v>3964</v>
      </c>
      <c r="DD169" s="470"/>
      <c r="DE169" s="470"/>
    </row>
    <row r="170" spans="34:109" ht="15" hidden="1" customHeight="1">
      <c r="AH170" s="468"/>
      <c r="AI170" s="468"/>
      <c r="AJ170" s="468"/>
      <c r="AK170" s="468"/>
      <c r="AL170" s="456" t="str">
        <f t="shared" si="6"/>
        <v/>
      </c>
      <c r="AM170" s="456" t="str">
        <f t="shared" si="7"/>
        <v/>
      </c>
      <c r="AN170" s="457" t="str">
        <f t="shared" si="8"/>
        <v/>
      </c>
      <c r="AO170" s="468"/>
      <c r="AP170" s="438">
        <v>168</v>
      </c>
      <c r="AQ170" s="469"/>
      <c r="AR170" s="469"/>
      <c r="AS170" s="469"/>
      <c r="AT170" s="469"/>
      <c r="AU170" s="469"/>
      <c r="AV170" s="469"/>
      <c r="AW170" s="469"/>
      <c r="AX170" s="469"/>
      <c r="AY170" s="469"/>
      <c r="AZ170" s="469"/>
      <c r="BA170" s="469"/>
      <c r="BB170" s="469"/>
      <c r="BC170" s="469"/>
      <c r="BD170" s="469"/>
      <c r="BE170" s="469"/>
      <c r="BF170" s="469"/>
      <c r="BG170" s="469"/>
      <c r="BH170" s="469"/>
      <c r="BI170" s="469"/>
      <c r="BJ170" s="460" t="s">
        <v>3965</v>
      </c>
      <c r="BK170" s="460" t="s">
        <v>3966</v>
      </c>
      <c r="BL170" s="469"/>
      <c r="BM170" s="469"/>
      <c r="BN170" s="469"/>
      <c r="BO170" s="469"/>
      <c r="BP170" s="469"/>
      <c r="BQ170" s="469"/>
      <c r="BR170" s="469"/>
      <c r="BS170" s="469"/>
      <c r="BT170" s="460" t="s">
        <v>3967</v>
      </c>
      <c r="BU170" s="469"/>
      <c r="BV170" s="469"/>
      <c r="BW170" s="468"/>
      <c r="BX170" s="468"/>
      <c r="BY170" s="468"/>
      <c r="BZ170" s="470"/>
      <c r="CA170" s="470"/>
      <c r="CB170" s="470"/>
      <c r="CC170" s="470"/>
      <c r="CD170" s="470"/>
      <c r="CE170" s="470"/>
      <c r="CF170" s="470"/>
      <c r="CG170" s="470"/>
      <c r="CH170" s="470"/>
      <c r="CI170" s="470"/>
      <c r="CJ170" s="470"/>
      <c r="CK170" s="470"/>
      <c r="CL170" s="470"/>
      <c r="CM170" s="470"/>
      <c r="CN170" s="470"/>
      <c r="CO170" s="470"/>
      <c r="CP170" s="470"/>
      <c r="CQ170" s="470"/>
      <c r="CR170" s="470"/>
      <c r="CS170" s="462" t="s">
        <v>3968</v>
      </c>
      <c r="CT170" s="462" t="s">
        <v>3969</v>
      </c>
      <c r="CU170" s="470"/>
      <c r="CV170" s="470"/>
      <c r="CW170" s="470"/>
      <c r="CX170" s="470"/>
      <c r="CY170" s="470"/>
      <c r="CZ170" s="470"/>
      <c r="DA170" s="470"/>
      <c r="DB170" s="470"/>
      <c r="DC170" s="462" t="s">
        <v>3969</v>
      </c>
      <c r="DD170" s="470"/>
      <c r="DE170" s="470"/>
    </row>
    <row r="171" spans="34:109" ht="15" hidden="1" customHeight="1">
      <c r="AH171" s="468"/>
      <c r="AI171" s="468"/>
      <c r="AJ171" s="468"/>
      <c r="AK171" s="468"/>
      <c r="AL171" s="456" t="str">
        <f t="shared" si="6"/>
        <v/>
      </c>
      <c r="AM171" s="456" t="str">
        <f t="shared" si="7"/>
        <v/>
      </c>
      <c r="AN171" s="457" t="str">
        <f t="shared" si="8"/>
        <v/>
      </c>
      <c r="AO171" s="468"/>
      <c r="AP171" s="438">
        <v>169</v>
      </c>
      <c r="AQ171" s="469"/>
      <c r="AR171" s="469"/>
      <c r="AS171" s="469"/>
      <c r="AT171" s="469"/>
      <c r="AU171" s="469"/>
      <c r="AV171" s="469"/>
      <c r="AW171" s="469"/>
      <c r="AX171" s="469"/>
      <c r="AY171" s="469"/>
      <c r="AZ171" s="469"/>
      <c r="BA171" s="469"/>
      <c r="BB171" s="469"/>
      <c r="BC171" s="469"/>
      <c r="BD171" s="469"/>
      <c r="BE171" s="469"/>
      <c r="BF171" s="469"/>
      <c r="BG171" s="469"/>
      <c r="BH171" s="469"/>
      <c r="BI171" s="469"/>
      <c r="BJ171" s="460" t="s">
        <v>3970</v>
      </c>
      <c r="BK171" s="460" t="s">
        <v>3971</v>
      </c>
      <c r="BL171" s="469"/>
      <c r="BM171" s="469"/>
      <c r="BN171" s="469"/>
      <c r="BO171" s="469"/>
      <c r="BP171" s="469"/>
      <c r="BQ171" s="469"/>
      <c r="BR171" s="469"/>
      <c r="BS171" s="469"/>
      <c r="BT171" s="460" t="s">
        <v>3972</v>
      </c>
      <c r="BU171" s="469"/>
      <c r="BV171" s="469"/>
      <c r="BW171" s="468"/>
      <c r="BX171" s="468"/>
      <c r="BY171" s="468"/>
      <c r="BZ171" s="470"/>
      <c r="CA171" s="470"/>
      <c r="CB171" s="470"/>
      <c r="CC171" s="470"/>
      <c r="CD171" s="470"/>
      <c r="CE171" s="470"/>
      <c r="CF171" s="470"/>
      <c r="CG171" s="470"/>
      <c r="CH171" s="470"/>
      <c r="CI171" s="470"/>
      <c r="CJ171" s="470"/>
      <c r="CK171" s="470"/>
      <c r="CL171" s="470"/>
      <c r="CM171" s="470"/>
      <c r="CN171" s="470"/>
      <c r="CO171" s="470"/>
      <c r="CP171" s="470"/>
      <c r="CQ171" s="470"/>
      <c r="CR171" s="470"/>
      <c r="CS171" s="462" t="s">
        <v>3973</v>
      </c>
      <c r="CT171" s="462" t="s">
        <v>3974</v>
      </c>
      <c r="CU171" s="470"/>
      <c r="CV171" s="470"/>
      <c r="CW171" s="470"/>
      <c r="CX171" s="470"/>
      <c r="CY171" s="470"/>
      <c r="CZ171" s="470"/>
      <c r="DA171" s="470"/>
      <c r="DB171" s="470"/>
      <c r="DC171" s="462" t="s">
        <v>3283</v>
      </c>
      <c r="DD171" s="470"/>
      <c r="DE171" s="470"/>
    </row>
    <row r="172" spans="34:109" ht="15" hidden="1" customHeight="1">
      <c r="AH172" s="468"/>
      <c r="AI172" s="468"/>
      <c r="AJ172" s="468"/>
      <c r="AK172" s="468"/>
      <c r="AL172" s="456" t="str">
        <f t="shared" si="6"/>
        <v/>
      </c>
      <c r="AM172" s="456" t="str">
        <f t="shared" si="7"/>
        <v/>
      </c>
      <c r="AN172" s="457" t="str">
        <f t="shared" si="8"/>
        <v/>
      </c>
      <c r="AO172" s="468"/>
      <c r="AP172" s="438">
        <v>170</v>
      </c>
      <c r="AQ172" s="469"/>
      <c r="AR172" s="469"/>
      <c r="AS172" s="469"/>
      <c r="AT172" s="469"/>
      <c r="AU172" s="469"/>
      <c r="AV172" s="469"/>
      <c r="AW172" s="469"/>
      <c r="AX172" s="469"/>
      <c r="AY172" s="469"/>
      <c r="AZ172" s="469"/>
      <c r="BA172" s="469"/>
      <c r="BB172" s="469"/>
      <c r="BC172" s="469"/>
      <c r="BD172" s="469"/>
      <c r="BE172" s="469"/>
      <c r="BF172" s="469"/>
      <c r="BG172" s="469"/>
      <c r="BH172" s="469"/>
      <c r="BI172" s="469"/>
      <c r="BJ172" s="460" t="s">
        <v>3975</v>
      </c>
      <c r="BK172" s="460" t="s">
        <v>3976</v>
      </c>
      <c r="BL172" s="469"/>
      <c r="BM172" s="469"/>
      <c r="BN172" s="469"/>
      <c r="BO172" s="469"/>
      <c r="BP172" s="469"/>
      <c r="BQ172" s="469"/>
      <c r="BR172" s="469"/>
      <c r="BS172" s="469"/>
      <c r="BT172" s="460" t="s">
        <v>3977</v>
      </c>
      <c r="BU172" s="469"/>
      <c r="BV172" s="469"/>
      <c r="BW172" s="468"/>
      <c r="BX172" s="468"/>
      <c r="BY172" s="468"/>
      <c r="BZ172" s="470"/>
      <c r="CA172" s="470"/>
      <c r="CB172" s="470"/>
      <c r="CC172" s="470"/>
      <c r="CD172" s="470"/>
      <c r="CE172" s="470"/>
      <c r="CF172" s="470"/>
      <c r="CG172" s="470"/>
      <c r="CH172" s="470"/>
      <c r="CI172" s="470"/>
      <c r="CJ172" s="470"/>
      <c r="CK172" s="470"/>
      <c r="CL172" s="470"/>
      <c r="CM172" s="470"/>
      <c r="CN172" s="470"/>
      <c r="CO172" s="470"/>
      <c r="CP172" s="470"/>
      <c r="CQ172" s="470"/>
      <c r="CR172" s="470"/>
      <c r="CS172" s="462" t="s">
        <v>3978</v>
      </c>
      <c r="CT172" s="462" t="s">
        <v>3979</v>
      </c>
      <c r="CU172" s="470"/>
      <c r="CV172" s="470"/>
      <c r="CW172" s="470"/>
      <c r="CX172" s="470"/>
      <c r="CY172" s="470"/>
      <c r="CZ172" s="470"/>
      <c r="DA172" s="470"/>
      <c r="DB172" s="470"/>
      <c r="DC172" s="462" t="s">
        <v>3980</v>
      </c>
      <c r="DD172" s="470"/>
      <c r="DE172" s="470"/>
    </row>
    <row r="173" spans="34:109" ht="15" hidden="1" customHeight="1">
      <c r="AH173" s="468"/>
      <c r="AI173" s="468"/>
      <c r="AJ173" s="468"/>
      <c r="AK173" s="468"/>
      <c r="AL173" s="456" t="str">
        <f t="shared" si="6"/>
        <v/>
      </c>
      <c r="AM173" s="456" t="str">
        <f t="shared" si="7"/>
        <v/>
      </c>
      <c r="AN173" s="457" t="str">
        <f t="shared" si="8"/>
        <v/>
      </c>
      <c r="AO173" s="468"/>
      <c r="AP173" s="438">
        <v>171</v>
      </c>
      <c r="AQ173" s="469"/>
      <c r="AR173" s="469"/>
      <c r="AS173" s="469"/>
      <c r="AT173" s="469"/>
      <c r="AU173" s="469"/>
      <c r="AV173" s="469"/>
      <c r="AW173" s="469"/>
      <c r="AX173" s="469"/>
      <c r="AY173" s="469"/>
      <c r="AZ173" s="469"/>
      <c r="BA173" s="469"/>
      <c r="BB173" s="469"/>
      <c r="BC173" s="469"/>
      <c r="BD173" s="469"/>
      <c r="BE173" s="469"/>
      <c r="BF173" s="469"/>
      <c r="BG173" s="469"/>
      <c r="BH173" s="469"/>
      <c r="BI173" s="469"/>
      <c r="BJ173" s="460" t="s">
        <v>3981</v>
      </c>
      <c r="BK173" s="460" t="s">
        <v>3982</v>
      </c>
      <c r="BL173" s="469"/>
      <c r="BM173" s="469"/>
      <c r="BN173" s="469"/>
      <c r="BO173" s="469"/>
      <c r="BP173" s="469"/>
      <c r="BQ173" s="469"/>
      <c r="BR173" s="469"/>
      <c r="BS173" s="469"/>
      <c r="BT173" s="460" t="s">
        <v>3983</v>
      </c>
      <c r="BU173" s="469"/>
      <c r="BV173" s="469"/>
      <c r="BW173" s="468"/>
      <c r="BX173" s="468"/>
      <c r="BY173" s="468"/>
      <c r="BZ173" s="470"/>
      <c r="CA173" s="470"/>
      <c r="CB173" s="470"/>
      <c r="CC173" s="470"/>
      <c r="CD173" s="470"/>
      <c r="CE173" s="470"/>
      <c r="CF173" s="470"/>
      <c r="CG173" s="470"/>
      <c r="CH173" s="470"/>
      <c r="CI173" s="470"/>
      <c r="CJ173" s="470"/>
      <c r="CK173" s="470"/>
      <c r="CL173" s="470"/>
      <c r="CM173" s="470"/>
      <c r="CN173" s="470"/>
      <c r="CO173" s="470"/>
      <c r="CP173" s="470"/>
      <c r="CQ173" s="470"/>
      <c r="CR173" s="470"/>
      <c r="CS173" s="462" t="s">
        <v>3984</v>
      </c>
      <c r="CT173" s="462" t="s">
        <v>3985</v>
      </c>
      <c r="CU173" s="470"/>
      <c r="CV173" s="470"/>
      <c r="CW173" s="470"/>
      <c r="CX173" s="470"/>
      <c r="CY173" s="470"/>
      <c r="CZ173" s="470"/>
      <c r="DA173" s="470"/>
      <c r="DB173" s="470"/>
      <c r="DC173" s="462" t="s">
        <v>3986</v>
      </c>
      <c r="DD173" s="470"/>
      <c r="DE173" s="470"/>
    </row>
    <row r="174" spans="34:109" ht="15" hidden="1" customHeight="1">
      <c r="AH174" s="468"/>
      <c r="AI174" s="468"/>
      <c r="AJ174" s="468"/>
      <c r="AK174" s="468"/>
      <c r="AL174" s="456" t="str">
        <f t="shared" si="6"/>
        <v/>
      </c>
      <c r="AM174" s="456" t="str">
        <f t="shared" si="7"/>
        <v/>
      </c>
      <c r="AN174" s="457" t="str">
        <f t="shared" si="8"/>
        <v/>
      </c>
      <c r="AO174" s="468"/>
      <c r="AP174" s="438">
        <v>172</v>
      </c>
      <c r="AQ174" s="469"/>
      <c r="AR174" s="469"/>
      <c r="AS174" s="469"/>
      <c r="AT174" s="469"/>
      <c r="AU174" s="469"/>
      <c r="AV174" s="469"/>
      <c r="AW174" s="469"/>
      <c r="AX174" s="469"/>
      <c r="AY174" s="469"/>
      <c r="AZ174" s="469"/>
      <c r="BA174" s="469"/>
      <c r="BB174" s="469"/>
      <c r="BC174" s="469"/>
      <c r="BD174" s="469"/>
      <c r="BE174" s="469"/>
      <c r="BF174" s="469"/>
      <c r="BG174" s="469"/>
      <c r="BH174" s="469"/>
      <c r="BI174" s="469"/>
      <c r="BJ174" s="460" t="s">
        <v>3987</v>
      </c>
      <c r="BK174" s="460" t="s">
        <v>3988</v>
      </c>
      <c r="BL174" s="469"/>
      <c r="BM174" s="469"/>
      <c r="BN174" s="469"/>
      <c r="BO174" s="469"/>
      <c r="BP174" s="469"/>
      <c r="BQ174" s="469"/>
      <c r="BR174" s="469"/>
      <c r="BS174" s="469"/>
      <c r="BT174" s="460" t="s">
        <v>3989</v>
      </c>
      <c r="BU174" s="469"/>
      <c r="BV174" s="469"/>
      <c r="BW174" s="468"/>
      <c r="BX174" s="468"/>
      <c r="BY174" s="468"/>
      <c r="BZ174" s="470"/>
      <c r="CA174" s="470"/>
      <c r="CB174" s="470"/>
      <c r="CC174" s="470"/>
      <c r="CD174" s="470"/>
      <c r="CE174" s="470"/>
      <c r="CF174" s="470"/>
      <c r="CG174" s="470"/>
      <c r="CH174" s="470"/>
      <c r="CI174" s="470"/>
      <c r="CJ174" s="470"/>
      <c r="CK174" s="470"/>
      <c r="CL174" s="470"/>
      <c r="CM174" s="470"/>
      <c r="CN174" s="470"/>
      <c r="CO174" s="470"/>
      <c r="CP174" s="470"/>
      <c r="CQ174" s="470"/>
      <c r="CR174" s="470"/>
      <c r="CS174" s="462" t="s">
        <v>3990</v>
      </c>
      <c r="CT174" s="462" t="s">
        <v>3991</v>
      </c>
      <c r="CU174" s="470"/>
      <c r="CV174" s="470"/>
      <c r="CW174" s="470"/>
      <c r="CX174" s="470"/>
      <c r="CY174" s="470"/>
      <c r="CZ174" s="470"/>
      <c r="DA174" s="470"/>
      <c r="DB174" s="470"/>
      <c r="DC174" s="462" t="s">
        <v>3992</v>
      </c>
      <c r="DD174" s="470"/>
      <c r="DE174" s="470"/>
    </row>
    <row r="175" spans="34:109" ht="15" hidden="1" customHeight="1">
      <c r="AH175" s="468"/>
      <c r="AI175" s="468"/>
      <c r="AJ175" s="468"/>
      <c r="AK175" s="468"/>
      <c r="AL175" s="456" t="str">
        <f t="shared" si="6"/>
        <v/>
      </c>
      <c r="AM175" s="456" t="str">
        <f t="shared" si="7"/>
        <v/>
      </c>
      <c r="AN175" s="457" t="str">
        <f t="shared" si="8"/>
        <v/>
      </c>
      <c r="AO175" s="468"/>
      <c r="AP175" s="438">
        <v>173</v>
      </c>
      <c r="AQ175" s="469"/>
      <c r="AR175" s="469"/>
      <c r="AS175" s="469"/>
      <c r="AT175" s="469"/>
      <c r="AU175" s="469"/>
      <c r="AV175" s="469"/>
      <c r="AW175" s="469"/>
      <c r="AX175" s="469"/>
      <c r="AY175" s="469"/>
      <c r="AZ175" s="469"/>
      <c r="BA175" s="469"/>
      <c r="BB175" s="469"/>
      <c r="BC175" s="469"/>
      <c r="BD175" s="469"/>
      <c r="BE175" s="469"/>
      <c r="BF175" s="469"/>
      <c r="BG175" s="469"/>
      <c r="BH175" s="469"/>
      <c r="BI175" s="469"/>
      <c r="BJ175" s="460" t="s">
        <v>3993</v>
      </c>
      <c r="BK175" s="460" t="s">
        <v>3994</v>
      </c>
      <c r="BL175" s="469"/>
      <c r="BM175" s="469"/>
      <c r="BN175" s="469"/>
      <c r="BO175" s="469"/>
      <c r="BP175" s="469"/>
      <c r="BQ175" s="469"/>
      <c r="BR175" s="469"/>
      <c r="BS175" s="469"/>
      <c r="BT175" s="460" t="s">
        <v>3995</v>
      </c>
      <c r="BU175" s="469"/>
      <c r="BV175" s="469"/>
      <c r="BW175" s="468"/>
      <c r="BX175" s="468"/>
      <c r="BY175" s="468"/>
      <c r="BZ175" s="470"/>
      <c r="CA175" s="470"/>
      <c r="CB175" s="470"/>
      <c r="CC175" s="470"/>
      <c r="CD175" s="470"/>
      <c r="CE175" s="470"/>
      <c r="CF175" s="470"/>
      <c r="CG175" s="470"/>
      <c r="CH175" s="470"/>
      <c r="CI175" s="470"/>
      <c r="CJ175" s="470"/>
      <c r="CK175" s="470"/>
      <c r="CL175" s="470"/>
      <c r="CM175" s="470"/>
      <c r="CN175" s="470"/>
      <c r="CO175" s="470"/>
      <c r="CP175" s="470"/>
      <c r="CQ175" s="470"/>
      <c r="CR175" s="470"/>
      <c r="CS175" s="462" t="s">
        <v>3996</v>
      </c>
      <c r="CT175" s="462" t="s">
        <v>3997</v>
      </c>
      <c r="CU175" s="470"/>
      <c r="CV175" s="470"/>
      <c r="CW175" s="470"/>
      <c r="CX175" s="470"/>
      <c r="CY175" s="470"/>
      <c r="CZ175" s="470"/>
      <c r="DA175" s="470"/>
      <c r="DB175" s="470"/>
      <c r="DC175" s="462" t="s">
        <v>3998</v>
      </c>
      <c r="DD175" s="470"/>
      <c r="DE175" s="470"/>
    </row>
    <row r="176" spans="34:109" ht="15" hidden="1" customHeight="1">
      <c r="AH176" s="468"/>
      <c r="AI176" s="468"/>
      <c r="AJ176" s="468"/>
      <c r="AK176" s="468"/>
      <c r="AL176" s="456" t="str">
        <f t="shared" si="6"/>
        <v/>
      </c>
      <c r="AM176" s="456" t="str">
        <f t="shared" si="7"/>
        <v/>
      </c>
      <c r="AN176" s="457" t="str">
        <f t="shared" si="8"/>
        <v/>
      </c>
      <c r="AO176" s="468"/>
      <c r="AP176" s="438">
        <v>174</v>
      </c>
      <c r="AQ176" s="469"/>
      <c r="AR176" s="469"/>
      <c r="AS176" s="469"/>
      <c r="AT176" s="469"/>
      <c r="AU176" s="469"/>
      <c r="AV176" s="469"/>
      <c r="AW176" s="469"/>
      <c r="AX176" s="469"/>
      <c r="AY176" s="469"/>
      <c r="AZ176" s="469"/>
      <c r="BA176" s="469"/>
      <c r="BB176" s="469"/>
      <c r="BC176" s="469"/>
      <c r="BD176" s="469"/>
      <c r="BE176" s="469"/>
      <c r="BF176" s="469"/>
      <c r="BG176" s="469"/>
      <c r="BH176" s="469"/>
      <c r="BI176" s="469"/>
      <c r="BJ176" s="460" t="s">
        <v>3999</v>
      </c>
      <c r="BK176" s="460" t="s">
        <v>4000</v>
      </c>
      <c r="BL176" s="469"/>
      <c r="BM176" s="469"/>
      <c r="BN176" s="469"/>
      <c r="BO176" s="469"/>
      <c r="BP176" s="469"/>
      <c r="BQ176" s="469"/>
      <c r="BR176" s="469"/>
      <c r="BS176" s="469"/>
      <c r="BT176" s="460" t="s">
        <v>4001</v>
      </c>
      <c r="BU176" s="469"/>
      <c r="BV176" s="469"/>
      <c r="BW176" s="468"/>
      <c r="BX176" s="468"/>
      <c r="BY176" s="468"/>
      <c r="BZ176" s="470"/>
      <c r="CA176" s="470"/>
      <c r="CB176" s="470"/>
      <c r="CC176" s="470"/>
      <c r="CD176" s="470"/>
      <c r="CE176" s="470"/>
      <c r="CF176" s="470"/>
      <c r="CG176" s="470"/>
      <c r="CH176" s="470"/>
      <c r="CI176" s="470"/>
      <c r="CJ176" s="470"/>
      <c r="CK176" s="470"/>
      <c r="CL176" s="470"/>
      <c r="CM176" s="470"/>
      <c r="CN176" s="470"/>
      <c r="CO176" s="470"/>
      <c r="CP176" s="470"/>
      <c r="CQ176" s="470"/>
      <c r="CR176" s="470"/>
      <c r="CS176" s="462" t="s">
        <v>4002</v>
      </c>
      <c r="CT176" s="464" t="s">
        <v>4003</v>
      </c>
      <c r="CU176" s="470"/>
      <c r="CV176" s="470"/>
      <c r="CW176" s="470"/>
      <c r="CX176" s="470"/>
      <c r="CY176" s="470"/>
      <c r="CZ176" s="470"/>
      <c r="DA176" s="470"/>
      <c r="DB176" s="470"/>
      <c r="DC176" s="462" t="s">
        <v>4004</v>
      </c>
      <c r="DD176" s="470"/>
      <c r="DE176" s="470"/>
    </row>
    <row r="177" spans="34:109" ht="15" hidden="1" customHeight="1">
      <c r="AH177" s="468"/>
      <c r="AI177" s="468"/>
      <c r="AJ177" s="468"/>
      <c r="AK177" s="468"/>
      <c r="AL177" s="456" t="str">
        <f t="shared" si="6"/>
        <v/>
      </c>
      <c r="AM177" s="456" t="str">
        <f t="shared" si="7"/>
        <v/>
      </c>
      <c r="AN177" s="457" t="str">
        <f t="shared" si="8"/>
        <v/>
      </c>
      <c r="AO177" s="468"/>
      <c r="AP177" s="438">
        <v>175</v>
      </c>
      <c r="AQ177" s="469"/>
      <c r="AR177" s="469"/>
      <c r="AS177" s="469"/>
      <c r="AT177" s="469"/>
      <c r="AU177" s="469"/>
      <c r="AV177" s="469"/>
      <c r="AW177" s="469"/>
      <c r="AX177" s="469"/>
      <c r="AY177" s="469"/>
      <c r="AZ177" s="469"/>
      <c r="BA177" s="469"/>
      <c r="BB177" s="469"/>
      <c r="BC177" s="469"/>
      <c r="BD177" s="469"/>
      <c r="BE177" s="469"/>
      <c r="BF177" s="469"/>
      <c r="BG177" s="469"/>
      <c r="BH177" s="469"/>
      <c r="BI177" s="469"/>
      <c r="BJ177" s="460" t="s">
        <v>4005</v>
      </c>
      <c r="BK177" s="460" t="s">
        <v>4006</v>
      </c>
      <c r="BL177" s="469"/>
      <c r="BM177" s="469"/>
      <c r="BN177" s="469"/>
      <c r="BO177" s="469"/>
      <c r="BP177" s="469"/>
      <c r="BQ177" s="469"/>
      <c r="BR177" s="469"/>
      <c r="BS177" s="469"/>
      <c r="BT177" s="460" t="s">
        <v>4007</v>
      </c>
      <c r="BU177" s="469"/>
      <c r="BV177" s="469"/>
      <c r="BW177" s="468"/>
      <c r="BX177" s="468"/>
      <c r="BY177" s="468"/>
      <c r="BZ177" s="470"/>
      <c r="CA177" s="470"/>
      <c r="CB177" s="470"/>
      <c r="CC177" s="470"/>
      <c r="CD177" s="470"/>
      <c r="CE177" s="470"/>
      <c r="CF177" s="470"/>
      <c r="CG177" s="470"/>
      <c r="CH177" s="470"/>
      <c r="CI177" s="470"/>
      <c r="CJ177" s="470"/>
      <c r="CK177" s="470"/>
      <c r="CL177" s="470"/>
      <c r="CM177" s="470"/>
      <c r="CN177" s="470"/>
      <c r="CO177" s="470"/>
      <c r="CP177" s="470"/>
      <c r="CQ177" s="470"/>
      <c r="CR177" s="470"/>
      <c r="CS177" s="462" t="s">
        <v>4008</v>
      </c>
      <c r="CT177" s="462" t="s">
        <v>4009</v>
      </c>
      <c r="CU177" s="470"/>
      <c r="CV177" s="470"/>
      <c r="CW177" s="470"/>
      <c r="CX177" s="470"/>
      <c r="CY177" s="470"/>
      <c r="CZ177" s="470"/>
      <c r="DA177" s="470"/>
      <c r="DB177" s="470"/>
      <c r="DC177" s="462" t="s">
        <v>1988</v>
      </c>
      <c r="DD177" s="470"/>
      <c r="DE177" s="470"/>
    </row>
    <row r="178" spans="34:109" ht="15" hidden="1" customHeight="1">
      <c r="AH178" s="468"/>
      <c r="AI178" s="468"/>
      <c r="AJ178" s="468"/>
      <c r="AK178" s="468"/>
      <c r="AL178" s="456" t="str">
        <f t="shared" si="6"/>
        <v/>
      </c>
      <c r="AM178" s="456" t="str">
        <f t="shared" si="7"/>
        <v/>
      </c>
      <c r="AN178" s="457" t="str">
        <f t="shared" si="8"/>
        <v/>
      </c>
      <c r="AO178" s="468"/>
      <c r="AP178" s="438">
        <v>176</v>
      </c>
      <c r="AQ178" s="469"/>
      <c r="AR178" s="469"/>
      <c r="AS178" s="469"/>
      <c r="AT178" s="469"/>
      <c r="AU178" s="469"/>
      <c r="AV178" s="469"/>
      <c r="AW178" s="469"/>
      <c r="AX178" s="469"/>
      <c r="AY178" s="469"/>
      <c r="AZ178" s="469"/>
      <c r="BA178" s="469"/>
      <c r="BB178" s="469"/>
      <c r="BC178" s="469"/>
      <c r="BD178" s="469"/>
      <c r="BE178" s="469"/>
      <c r="BF178" s="469"/>
      <c r="BG178" s="469"/>
      <c r="BH178" s="469"/>
      <c r="BI178" s="469"/>
      <c r="BJ178" s="460" t="s">
        <v>4010</v>
      </c>
      <c r="BK178" s="460" t="s">
        <v>4011</v>
      </c>
      <c r="BL178" s="469"/>
      <c r="BM178" s="469"/>
      <c r="BN178" s="469"/>
      <c r="BO178" s="469"/>
      <c r="BP178" s="469"/>
      <c r="BQ178" s="469"/>
      <c r="BR178" s="469"/>
      <c r="BS178" s="469"/>
      <c r="BT178" s="460" t="s">
        <v>4012</v>
      </c>
      <c r="BU178" s="469"/>
      <c r="BV178" s="469"/>
      <c r="BW178" s="468"/>
      <c r="BX178" s="468"/>
      <c r="BY178" s="468"/>
      <c r="BZ178" s="470"/>
      <c r="CA178" s="470"/>
      <c r="CB178" s="470"/>
      <c r="CC178" s="470"/>
      <c r="CD178" s="470"/>
      <c r="CE178" s="470"/>
      <c r="CF178" s="470"/>
      <c r="CG178" s="470"/>
      <c r="CH178" s="470"/>
      <c r="CI178" s="470"/>
      <c r="CJ178" s="470"/>
      <c r="CK178" s="470"/>
      <c r="CL178" s="470"/>
      <c r="CM178" s="470"/>
      <c r="CN178" s="470"/>
      <c r="CO178" s="470"/>
      <c r="CP178" s="470"/>
      <c r="CQ178" s="470"/>
      <c r="CR178" s="470"/>
      <c r="CS178" s="462" t="s">
        <v>4013</v>
      </c>
      <c r="CT178" s="462" t="s">
        <v>4014</v>
      </c>
      <c r="CU178" s="470"/>
      <c r="CV178" s="470"/>
      <c r="CW178" s="470"/>
      <c r="CX178" s="470"/>
      <c r="CY178" s="470"/>
      <c r="CZ178" s="470"/>
      <c r="DA178" s="470"/>
      <c r="DB178" s="470"/>
      <c r="DC178" s="462" t="s">
        <v>4015</v>
      </c>
      <c r="DD178" s="470"/>
      <c r="DE178" s="470"/>
    </row>
    <row r="179" spans="34:109" ht="15" hidden="1" customHeight="1">
      <c r="AH179" s="468"/>
      <c r="AI179" s="468"/>
      <c r="AJ179" s="468"/>
      <c r="AK179" s="468"/>
      <c r="AL179" s="456" t="str">
        <f t="shared" si="6"/>
        <v/>
      </c>
      <c r="AM179" s="456" t="str">
        <f t="shared" si="7"/>
        <v/>
      </c>
      <c r="AN179" s="457" t="str">
        <f t="shared" si="8"/>
        <v/>
      </c>
      <c r="AO179" s="468"/>
      <c r="AP179" s="438">
        <v>177</v>
      </c>
      <c r="AQ179" s="469"/>
      <c r="AR179" s="469"/>
      <c r="AS179" s="469"/>
      <c r="AT179" s="469"/>
      <c r="AU179" s="469"/>
      <c r="AV179" s="469"/>
      <c r="AW179" s="469"/>
      <c r="AX179" s="469"/>
      <c r="AY179" s="469"/>
      <c r="AZ179" s="469"/>
      <c r="BA179" s="469"/>
      <c r="BB179" s="469"/>
      <c r="BC179" s="469"/>
      <c r="BD179" s="469"/>
      <c r="BE179" s="469"/>
      <c r="BF179" s="469"/>
      <c r="BG179" s="469"/>
      <c r="BH179" s="469"/>
      <c r="BI179" s="469"/>
      <c r="BJ179" s="460" t="s">
        <v>4016</v>
      </c>
      <c r="BK179" s="460" t="s">
        <v>4017</v>
      </c>
      <c r="BL179" s="469"/>
      <c r="BM179" s="469"/>
      <c r="BN179" s="469"/>
      <c r="BO179" s="469"/>
      <c r="BP179" s="469"/>
      <c r="BQ179" s="469"/>
      <c r="BR179" s="469"/>
      <c r="BS179" s="469"/>
      <c r="BT179" s="460" t="s">
        <v>4018</v>
      </c>
      <c r="BU179" s="469"/>
      <c r="BV179" s="469"/>
      <c r="BW179" s="468"/>
      <c r="BX179" s="468"/>
      <c r="BY179" s="468"/>
      <c r="BZ179" s="470"/>
      <c r="CA179" s="470"/>
      <c r="CB179" s="470"/>
      <c r="CC179" s="470"/>
      <c r="CD179" s="470"/>
      <c r="CE179" s="470"/>
      <c r="CF179" s="470"/>
      <c r="CG179" s="470"/>
      <c r="CH179" s="470"/>
      <c r="CI179" s="470"/>
      <c r="CJ179" s="470"/>
      <c r="CK179" s="470"/>
      <c r="CL179" s="470"/>
      <c r="CM179" s="470"/>
      <c r="CN179" s="470"/>
      <c r="CO179" s="470"/>
      <c r="CP179" s="470"/>
      <c r="CQ179" s="470"/>
      <c r="CR179" s="470"/>
      <c r="CS179" s="462" t="s">
        <v>4019</v>
      </c>
      <c r="CT179" s="462" t="s">
        <v>4020</v>
      </c>
      <c r="CU179" s="470"/>
      <c r="CV179" s="470"/>
      <c r="CW179" s="470"/>
      <c r="CX179" s="470"/>
      <c r="CY179" s="470"/>
      <c r="CZ179" s="470"/>
      <c r="DA179" s="470"/>
      <c r="DB179" s="470"/>
      <c r="DC179" s="462" t="s">
        <v>4021</v>
      </c>
      <c r="DD179" s="470"/>
      <c r="DE179" s="470"/>
    </row>
    <row r="180" spans="34:109" ht="15" hidden="1" customHeight="1">
      <c r="AH180" s="468"/>
      <c r="AI180" s="468"/>
      <c r="AJ180" s="468"/>
      <c r="AK180" s="468"/>
      <c r="AL180" s="456" t="str">
        <f t="shared" si="6"/>
        <v/>
      </c>
      <c r="AM180" s="456" t="str">
        <f t="shared" si="7"/>
        <v/>
      </c>
      <c r="AN180" s="457" t="str">
        <f t="shared" si="8"/>
        <v/>
      </c>
      <c r="AO180" s="468"/>
      <c r="AP180" s="438">
        <v>178</v>
      </c>
      <c r="AQ180" s="469"/>
      <c r="AR180" s="469"/>
      <c r="AS180" s="469"/>
      <c r="AT180" s="469"/>
      <c r="AU180" s="469"/>
      <c r="AV180" s="469"/>
      <c r="AW180" s="469"/>
      <c r="AX180" s="469"/>
      <c r="AY180" s="469"/>
      <c r="AZ180" s="469"/>
      <c r="BA180" s="469"/>
      <c r="BB180" s="469"/>
      <c r="BC180" s="469"/>
      <c r="BD180" s="469"/>
      <c r="BE180" s="469"/>
      <c r="BF180" s="469"/>
      <c r="BG180" s="469"/>
      <c r="BH180" s="469"/>
      <c r="BI180" s="469"/>
      <c r="BJ180" s="460" t="s">
        <v>4022</v>
      </c>
      <c r="BK180" s="460" t="s">
        <v>4023</v>
      </c>
      <c r="BL180" s="469"/>
      <c r="BM180" s="469"/>
      <c r="BN180" s="469"/>
      <c r="BO180" s="469"/>
      <c r="BP180" s="469"/>
      <c r="BQ180" s="469"/>
      <c r="BR180" s="469"/>
      <c r="BS180" s="469"/>
      <c r="BT180" s="460" t="s">
        <v>4024</v>
      </c>
      <c r="BU180" s="469"/>
      <c r="BV180" s="469"/>
      <c r="BW180" s="468"/>
      <c r="BX180" s="468"/>
      <c r="BY180" s="468"/>
      <c r="BZ180" s="470"/>
      <c r="CA180" s="470"/>
      <c r="CB180" s="470"/>
      <c r="CC180" s="470"/>
      <c r="CD180" s="470"/>
      <c r="CE180" s="470"/>
      <c r="CF180" s="470"/>
      <c r="CG180" s="470"/>
      <c r="CH180" s="470"/>
      <c r="CI180" s="470"/>
      <c r="CJ180" s="470"/>
      <c r="CK180" s="470"/>
      <c r="CL180" s="470"/>
      <c r="CM180" s="470"/>
      <c r="CN180" s="470"/>
      <c r="CO180" s="470"/>
      <c r="CP180" s="470"/>
      <c r="CQ180" s="470"/>
      <c r="CR180" s="470"/>
      <c r="CS180" s="462" t="s">
        <v>4025</v>
      </c>
      <c r="CT180" s="462" t="s">
        <v>4026</v>
      </c>
      <c r="CU180" s="470"/>
      <c r="CV180" s="470"/>
      <c r="CW180" s="470"/>
      <c r="CX180" s="470"/>
      <c r="CY180" s="470"/>
      <c r="CZ180" s="470"/>
      <c r="DA180" s="470"/>
      <c r="DB180" s="470"/>
      <c r="DC180" s="462" t="s">
        <v>4027</v>
      </c>
      <c r="DD180" s="470"/>
      <c r="DE180" s="470"/>
    </row>
    <row r="181" spans="34:109" ht="15" hidden="1" customHeight="1">
      <c r="AH181" s="468"/>
      <c r="AI181" s="468"/>
      <c r="AJ181" s="468"/>
      <c r="AK181" s="468"/>
      <c r="AL181" s="456" t="str">
        <f t="shared" si="6"/>
        <v/>
      </c>
      <c r="AM181" s="456" t="str">
        <f t="shared" si="7"/>
        <v/>
      </c>
      <c r="AN181" s="457" t="str">
        <f t="shared" si="8"/>
        <v/>
      </c>
      <c r="AO181" s="468"/>
      <c r="AP181" s="438">
        <v>179</v>
      </c>
      <c r="AQ181" s="469"/>
      <c r="AR181" s="469"/>
      <c r="AS181" s="469"/>
      <c r="AT181" s="469"/>
      <c r="AU181" s="469"/>
      <c r="AV181" s="469"/>
      <c r="AW181" s="469"/>
      <c r="AX181" s="469"/>
      <c r="AY181" s="469"/>
      <c r="AZ181" s="469"/>
      <c r="BA181" s="469"/>
      <c r="BB181" s="469"/>
      <c r="BC181" s="469"/>
      <c r="BD181" s="469"/>
      <c r="BE181" s="469"/>
      <c r="BF181" s="469"/>
      <c r="BG181" s="469"/>
      <c r="BH181" s="469"/>
      <c r="BI181" s="469"/>
      <c r="BJ181" s="460" t="s">
        <v>4028</v>
      </c>
      <c r="BK181" s="460" t="s">
        <v>4029</v>
      </c>
      <c r="BL181" s="469"/>
      <c r="BM181" s="469"/>
      <c r="BN181" s="469"/>
      <c r="BO181" s="469"/>
      <c r="BP181" s="469"/>
      <c r="BQ181" s="469"/>
      <c r="BR181" s="469"/>
      <c r="BS181" s="469"/>
      <c r="BT181" s="460" t="s">
        <v>4030</v>
      </c>
      <c r="BU181" s="469"/>
      <c r="BV181" s="469"/>
      <c r="BW181" s="468"/>
      <c r="BX181" s="468"/>
      <c r="BY181" s="468"/>
      <c r="BZ181" s="470"/>
      <c r="CA181" s="470"/>
      <c r="CB181" s="470"/>
      <c r="CC181" s="470"/>
      <c r="CD181" s="470"/>
      <c r="CE181" s="470"/>
      <c r="CF181" s="470"/>
      <c r="CG181" s="470"/>
      <c r="CH181" s="470"/>
      <c r="CI181" s="470"/>
      <c r="CJ181" s="470"/>
      <c r="CK181" s="470"/>
      <c r="CL181" s="470"/>
      <c r="CM181" s="470"/>
      <c r="CN181" s="470"/>
      <c r="CO181" s="470"/>
      <c r="CP181" s="470"/>
      <c r="CQ181" s="470"/>
      <c r="CR181" s="470"/>
      <c r="CS181" s="462" t="s">
        <v>4031</v>
      </c>
      <c r="CT181" s="462" t="s">
        <v>4032</v>
      </c>
      <c r="CU181" s="470"/>
      <c r="CV181" s="470"/>
      <c r="CW181" s="470"/>
      <c r="CX181" s="470"/>
      <c r="CY181" s="470"/>
      <c r="CZ181" s="470"/>
      <c r="DA181" s="470"/>
      <c r="DB181" s="470"/>
      <c r="DC181" s="462" t="s">
        <v>4033</v>
      </c>
      <c r="DD181" s="470"/>
      <c r="DE181" s="470"/>
    </row>
    <row r="182" spans="34:109" ht="15" hidden="1" customHeight="1">
      <c r="AH182" s="468"/>
      <c r="AI182" s="468"/>
      <c r="AJ182" s="468"/>
      <c r="AK182" s="468"/>
      <c r="AL182" s="456" t="str">
        <f t="shared" si="6"/>
        <v/>
      </c>
      <c r="AM182" s="456" t="str">
        <f t="shared" si="7"/>
        <v/>
      </c>
      <c r="AN182" s="457" t="str">
        <f t="shared" si="8"/>
        <v/>
      </c>
      <c r="AO182" s="468"/>
      <c r="AP182" s="438">
        <v>180</v>
      </c>
      <c r="AQ182" s="469"/>
      <c r="AR182" s="469"/>
      <c r="AS182" s="469"/>
      <c r="AT182" s="469"/>
      <c r="AU182" s="469"/>
      <c r="AV182" s="469"/>
      <c r="AW182" s="469"/>
      <c r="AX182" s="469"/>
      <c r="AY182" s="469"/>
      <c r="AZ182" s="469"/>
      <c r="BA182" s="469"/>
      <c r="BB182" s="469"/>
      <c r="BC182" s="469"/>
      <c r="BD182" s="469"/>
      <c r="BE182" s="469"/>
      <c r="BF182" s="469"/>
      <c r="BG182" s="469"/>
      <c r="BH182" s="469"/>
      <c r="BI182" s="469"/>
      <c r="BJ182" s="460" t="s">
        <v>4034</v>
      </c>
      <c r="BK182" s="460" t="s">
        <v>4035</v>
      </c>
      <c r="BL182" s="469"/>
      <c r="BM182" s="469"/>
      <c r="BN182" s="469"/>
      <c r="BO182" s="469"/>
      <c r="BP182" s="469"/>
      <c r="BQ182" s="469"/>
      <c r="BR182" s="469"/>
      <c r="BS182" s="469"/>
      <c r="BT182" s="460" t="s">
        <v>4036</v>
      </c>
      <c r="BU182" s="469"/>
      <c r="BV182" s="469"/>
      <c r="BW182" s="468"/>
      <c r="BX182" s="468"/>
      <c r="BY182" s="468"/>
      <c r="BZ182" s="470"/>
      <c r="CA182" s="470"/>
      <c r="CB182" s="470"/>
      <c r="CC182" s="470"/>
      <c r="CD182" s="470"/>
      <c r="CE182" s="470"/>
      <c r="CF182" s="470"/>
      <c r="CG182" s="470"/>
      <c r="CH182" s="470"/>
      <c r="CI182" s="470"/>
      <c r="CJ182" s="470"/>
      <c r="CK182" s="470"/>
      <c r="CL182" s="470"/>
      <c r="CM182" s="470"/>
      <c r="CN182" s="470"/>
      <c r="CO182" s="470"/>
      <c r="CP182" s="470"/>
      <c r="CQ182" s="470"/>
      <c r="CR182" s="470"/>
      <c r="CS182" s="462" t="s">
        <v>4037</v>
      </c>
      <c r="CT182" s="462" t="s">
        <v>4038</v>
      </c>
      <c r="CU182" s="470"/>
      <c r="CV182" s="470"/>
      <c r="CW182" s="470"/>
      <c r="CX182" s="470"/>
      <c r="CY182" s="470"/>
      <c r="CZ182" s="470"/>
      <c r="DA182" s="470"/>
      <c r="DB182" s="470"/>
      <c r="DC182" s="462" t="s">
        <v>4039</v>
      </c>
      <c r="DD182" s="470"/>
      <c r="DE182" s="470"/>
    </row>
    <row r="183" spans="34:109" ht="15" hidden="1" customHeight="1">
      <c r="AH183" s="468"/>
      <c r="AI183" s="468"/>
      <c r="AJ183" s="468"/>
      <c r="AK183" s="468"/>
      <c r="AL183" s="456" t="str">
        <f t="shared" si="6"/>
        <v/>
      </c>
      <c r="AM183" s="456" t="str">
        <f t="shared" si="7"/>
        <v/>
      </c>
      <c r="AN183" s="457" t="str">
        <f t="shared" si="8"/>
        <v/>
      </c>
      <c r="AO183" s="468"/>
      <c r="AP183" s="438">
        <v>181</v>
      </c>
      <c r="AQ183" s="469"/>
      <c r="AR183" s="469"/>
      <c r="AS183" s="469"/>
      <c r="AT183" s="469"/>
      <c r="AU183" s="469"/>
      <c r="AV183" s="469"/>
      <c r="AW183" s="469"/>
      <c r="AX183" s="469"/>
      <c r="AY183" s="469"/>
      <c r="AZ183" s="469"/>
      <c r="BA183" s="469"/>
      <c r="BB183" s="469"/>
      <c r="BC183" s="469"/>
      <c r="BD183" s="469"/>
      <c r="BE183" s="469"/>
      <c r="BF183" s="469"/>
      <c r="BG183" s="469"/>
      <c r="BH183" s="469"/>
      <c r="BI183" s="469"/>
      <c r="BJ183" s="460" t="s">
        <v>4040</v>
      </c>
      <c r="BK183" s="460" t="s">
        <v>4041</v>
      </c>
      <c r="BL183" s="469"/>
      <c r="BM183" s="469"/>
      <c r="BN183" s="469"/>
      <c r="BO183" s="469"/>
      <c r="BP183" s="469"/>
      <c r="BQ183" s="469"/>
      <c r="BR183" s="469"/>
      <c r="BS183" s="469"/>
      <c r="BT183" s="460" t="s">
        <v>4042</v>
      </c>
      <c r="BU183" s="469"/>
      <c r="BV183" s="469"/>
      <c r="BW183" s="468"/>
      <c r="BX183" s="468"/>
      <c r="BY183" s="468"/>
      <c r="BZ183" s="470"/>
      <c r="CA183" s="470"/>
      <c r="CB183" s="470"/>
      <c r="CC183" s="470"/>
      <c r="CD183" s="470"/>
      <c r="CE183" s="470"/>
      <c r="CF183" s="470"/>
      <c r="CG183" s="470"/>
      <c r="CH183" s="470"/>
      <c r="CI183" s="470"/>
      <c r="CJ183" s="470"/>
      <c r="CK183" s="470"/>
      <c r="CL183" s="470"/>
      <c r="CM183" s="470"/>
      <c r="CN183" s="470"/>
      <c r="CO183" s="470"/>
      <c r="CP183" s="470"/>
      <c r="CQ183" s="470"/>
      <c r="CR183" s="470"/>
      <c r="CS183" s="462" t="s">
        <v>4043</v>
      </c>
      <c r="CT183" s="462" t="s">
        <v>4044</v>
      </c>
      <c r="CU183" s="470"/>
      <c r="CV183" s="470"/>
      <c r="CW183" s="470"/>
      <c r="CX183" s="470"/>
      <c r="CY183" s="470"/>
      <c r="CZ183" s="470"/>
      <c r="DA183" s="470"/>
      <c r="DB183" s="470"/>
      <c r="DC183" s="462" t="s">
        <v>4045</v>
      </c>
      <c r="DD183" s="470"/>
      <c r="DE183" s="470"/>
    </row>
    <row r="184" spans="34:109" ht="15" hidden="1" customHeight="1">
      <c r="AH184" s="468"/>
      <c r="AI184" s="468"/>
      <c r="AJ184" s="468"/>
      <c r="AK184" s="468"/>
      <c r="AL184" s="456" t="str">
        <f t="shared" si="6"/>
        <v/>
      </c>
      <c r="AM184" s="456" t="str">
        <f t="shared" si="7"/>
        <v/>
      </c>
      <c r="AN184" s="457" t="str">
        <f t="shared" si="8"/>
        <v/>
      </c>
      <c r="AO184" s="468"/>
      <c r="AP184" s="438">
        <v>182</v>
      </c>
      <c r="AQ184" s="469"/>
      <c r="AR184" s="469"/>
      <c r="AS184" s="469"/>
      <c r="AT184" s="469"/>
      <c r="AU184" s="469"/>
      <c r="AV184" s="469"/>
      <c r="AW184" s="469"/>
      <c r="AX184" s="469"/>
      <c r="AY184" s="469"/>
      <c r="AZ184" s="469"/>
      <c r="BA184" s="469"/>
      <c r="BB184" s="469"/>
      <c r="BC184" s="469"/>
      <c r="BD184" s="469"/>
      <c r="BE184" s="469"/>
      <c r="BF184" s="469"/>
      <c r="BG184" s="469"/>
      <c r="BH184" s="469"/>
      <c r="BI184" s="469"/>
      <c r="BJ184" s="460" t="s">
        <v>4046</v>
      </c>
      <c r="BK184" s="460" t="s">
        <v>4047</v>
      </c>
      <c r="BL184" s="469"/>
      <c r="BM184" s="469"/>
      <c r="BN184" s="469"/>
      <c r="BO184" s="469"/>
      <c r="BP184" s="469"/>
      <c r="BQ184" s="469"/>
      <c r="BR184" s="469"/>
      <c r="BS184" s="469"/>
      <c r="BT184" s="460" t="s">
        <v>4048</v>
      </c>
      <c r="BU184" s="469"/>
      <c r="BV184" s="469"/>
      <c r="BW184" s="468"/>
      <c r="BX184" s="468"/>
      <c r="BY184" s="468"/>
      <c r="BZ184" s="470"/>
      <c r="CA184" s="470"/>
      <c r="CB184" s="470"/>
      <c r="CC184" s="470"/>
      <c r="CD184" s="470"/>
      <c r="CE184" s="470"/>
      <c r="CF184" s="470"/>
      <c r="CG184" s="470"/>
      <c r="CH184" s="470"/>
      <c r="CI184" s="470"/>
      <c r="CJ184" s="470"/>
      <c r="CK184" s="470"/>
      <c r="CL184" s="470"/>
      <c r="CM184" s="470"/>
      <c r="CN184" s="470"/>
      <c r="CO184" s="470"/>
      <c r="CP184" s="470"/>
      <c r="CQ184" s="470"/>
      <c r="CR184" s="470"/>
      <c r="CS184" s="462" t="s">
        <v>4049</v>
      </c>
      <c r="CT184" s="462" t="s">
        <v>4050</v>
      </c>
      <c r="CU184" s="470"/>
      <c r="CV184" s="470"/>
      <c r="CW184" s="470"/>
      <c r="CX184" s="470"/>
      <c r="CY184" s="470"/>
      <c r="CZ184" s="470"/>
      <c r="DA184" s="470"/>
      <c r="DB184" s="470"/>
      <c r="DC184" s="462" t="s">
        <v>4051</v>
      </c>
      <c r="DD184" s="470"/>
      <c r="DE184" s="470"/>
    </row>
    <row r="185" spans="34:109" ht="15" hidden="1" customHeight="1">
      <c r="AH185" s="468"/>
      <c r="AI185" s="468"/>
      <c r="AJ185" s="468"/>
      <c r="AK185" s="468"/>
      <c r="AL185" s="456" t="str">
        <f t="shared" si="6"/>
        <v/>
      </c>
      <c r="AM185" s="456" t="str">
        <f t="shared" si="7"/>
        <v/>
      </c>
      <c r="AN185" s="457" t="str">
        <f t="shared" si="8"/>
        <v/>
      </c>
      <c r="AO185" s="468"/>
      <c r="AP185" s="438">
        <v>183</v>
      </c>
      <c r="AQ185" s="469"/>
      <c r="AR185" s="469"/>
      <c r="AS185" s="469"/>
      <c r="AT185" s="469"/>
      <c r="AU185" s="469"/>
      <c r="AV185" s="469"/>
      <c r="AW185" s="469"/>
      <c r="AX185" s="469"/>
      <c r="AY185" s="469"/>
      <c r="AZ185" s="469"/>
      <c r="BA185" s="469"/>
      <c r="BB185" s="469"/>
      <c r="BC185" s="469"/>
      <c r="BD185" s="469"/>
      <c r="BE185" s="469"/>
      <c r="BF185" s="469"/>
      <c r="BG185" s="469"/>
      <c r="BH185" s="469"/>
      <c r="BI185" s="469"/>
      <c r="BJ185" s="460" t="s">
        <v>4052</v>
      </c>
      <c r="BK185" s="460" t="s">
        <v>4053</v>
      </c>
      <c r="BL185" s="469"/>
      <c r="BM185" s="469"/>
      <c r="BN185" s="469"/>
      <c r="BO185" s="469"/>
      <c r="BP185" s="469"/>
      <c r="BQ185" s="469"/>
      <c r="BR185" s="469"/>
      <c r="BS185" s="469"/>
      <c r="BT185" s="460" t="s">
        <v>4054</v>
      </c>
      <c r="BU185" s="469"/>
      <c r="BV185" s="469"/>
      <c r="BW185" s="468"/>
      <c r="BX185" s="468"/>
      <c r="BY185" s="468"/>
      <c r="BZ185" s="470"/>
      <c r="CA185" s="470"/>
      <c r="CB185" s="470"/>
      <c r="CC185" s="470"/>
      <c r="CD185" s="470"/>
      <c r="CE185" s="470"/>
      <c r="CF185" s="470"/>
      <c r="CG185" s="470"/>
      <c r="CH185" s="470"/>
      <c r="CI185" s="470"/>
      <c r="CJ185" s="470"/>
      <c r="CK185" s="470"/>
      <c r="CL185" s="470"/>
      <c r="CM185" s="470"/>
      <c r="CN185" s="470"/>
      <c r="CO185" s="470"/>
      <c r="CP185" s="470"/>
      <c r="CQ185" s="470"/>
      <c r="CR185" s="470"/>
      <c r="CS185" s="462" t="s">
        <v>4055</v>
      </c>
      <c r="CT185" s="462" t="s">
        <v>4056</v>
      </c>
      <c r="CU185" s="470"/>
      <c r="CV185" s="470"/>
      <c r="CW185" s="470"/>
      <c r="CX185" s="470"/>
      <c r="CY185" s="470"/>
      <c r="CZ185" s="470"/>
      <c r="DA185" s="470"/>
      <c r="DB185" s="470"/>
      <c r="DC185" s="462" t="s">
        <v>4057</v>
      </c>
      <c r="DD185" s="470"/>
      <c r="DE185" s="470"/>
    </row>
    <row r="186" spans="34:109" ht="15" hidden="1" customHeight="1">
      <c r="AH186" s="468"/>
      <c r="AI186" s="468"/>
      <c r="AJ186" s="468"/>
      <c r="AK186" s="468"/>
      <c r="AL186" s="456" t="str">
        <f t="shared" si="6"/>
        <v/>
      </c>
      <c r="AM186" s="456" t="str">
        <f t="shared" si="7"/>
        <v/>
      </c>
      <c r="AN186" s="457" t="str">
        <f t="shared" si="8"/>
        <v/>
      </c>
      <c r="AO186" s="468"/>
      <c r="AP186" s="438">
        <v>184</v>
      </c>
      <c r="AQ186" s="469"/>
      <c r="AR186" s="469"/>
      <c r="AS186" s="469"/>
      <c r="AT186" s="469"/>
      <c r="AU186" s="469"/>
      <c r="AV186" s="469"/>
      <c r="AW186" s="469"/>
      <c r="AX186" s="469"/>
      <c r="AY186" s="469"/>
      <c r="AZ186" s="469"/>
      <c r="BA186" s="469"/>
      <c r="BB186" s="469"/>
      <c r="BC186" s="469"/>
      <c r="BD186" s="469"/>
      <c r="BE186" s="469"/>
      <c r="BF186" s="469"/>
      <c r="BG186" s="469"/>
      <c r="BH186" s="469"/>
      <c r="BI186" s="469"/>
      <c r="BJ186" s="460" t="s">
        <v>4058</v>
      </c>
      <c r="BK186" s="460" t="s">
        <v>4059</v>
      </c>
      <c r="BL186" s="469"/>
      <c r="BM186" s="469"/>
      <c r="BN186" s="469"/>
      <c r="BO186" s="469"/>
      <c r="BP186" s="469"/>
      <c r="BQ186" s="469"/>
      <c r="BR186" s="469"/>
      <c r="BS186" s="469"/>
      <c r="BT186" s="460" t="s">
        <v>4060</v>
      </c>
      <c r="BU186" s="469"/>
      <c r="BV186" s="469"/>
      <c r="BW186" s="468"/>
      <c r="BX186" s="468"/>
      <c r="BY186" s="468"/>
      <c r="BZ186" s="470"/>
      <c r="CA186" s="470"/>
      <c r="CB186" s="470"/>
      <c r="CC186" s="470"/>
      <c r="CD186" s="470"/>
      <c r="CE186" s="470"/>
      <c r="CF186" s="470"/>
      <c r="CG186" s="470"/>
      <c r="CH186" s="470"/>
      <c r="CI186" s="470"/>
      <c r="CJ186" s="470"/>
      <c r="CK186" s="470"/>
      <c r="CL186" s="470"/>
      <c r="CM186" s="470"/>
      <c r="CN186" s="470"/>
      <c r="CO186" s="470"/>
      <c r="CP186" s="470"/>
      <c r="CQ186" s="470"/>
      <c r="CR186" s="470"/>
      <c r="CS186" s="462" t="s">
        <v>4061</v>
      </c>
      <c r="CT186" s="462" t="s">
        <v>4062</v>
      </c>
      <c r="CU186" s="470"/>
      <c r="CV186" s="470"/>
      <c r="CW186" s="470"/>
      <c r="CX186" s="470"/>
      <c r="CY186" s="470"/>
      <c r="CZ186" s="470"/>
      <c r="DA186" s="470"/>
      <c r="DB186" s="470"/>
      <c r="DC186" s="462" t="s">
        <v>4063</v>
      </c>
      <c r="DD186" s="470"/>
      <c r="DE186" s="470"/>
    </row>
    <row r="187" spans="34:109" ht="15" hidden="1" customHeight="1">
      <c r="AH187" s="468"/>
      <c r="AI187" s="468"/>
      <c r="AJ187" s="468"/>
      <c r="AK187" s="468"/>
      <c r="AL187" s="456" t="str">
        <f t="shared" si="6"/>
        <v/>
      </c>
      <c r="AM187" s="456" t="str">
        <f t="shared" si="7"/>
        <v/>
      </c>
      <c r="AN187" s="457" t="str">
        <f t="shared" si="8"/>
        <v/>
      </c>
      <c r="AO187" s="468"/>
      <c r="AP187" s="438">
        <v>185</v>
      </c>
      <c r="AQ187" s="469"/>
      <c r="AR187" s="469"/>
      <c r="AS187" s="469"/>
      <c r="AT187" s="469"/>
      <c r="AU187" s="469"/>
      <c r="AV187" s="469"/>
      <c r="AW187" s="469"/>
      <c r="AX187" s="469"/>
      <c r="AY187" s="469"/>
      <c r="AZ187" s="469"/>
      <c r="BA187" s="469"/>
      <c r="BB187" s="469"/>
      <c r="BC187" s="469"/>
      <c r="BD187" s="469"/>
      <c r="BE187" s="469"/>
      <c r="BF187" s="469"/>
      <c r="BG187" s="469"/>
      <c r="BH187" s="469"/>
      <c r="BI187" s="469"/>
      <c r="BJ187" s="460" t="s">
        <v>4064</v>
      </c>
      <c r="BK187" s="460" t="s">
        <v>4065</v>
      </c>
      <c r="BL187" s="469"/>
      <c r="BM187" s="469"/>
      <c r="BN187" s="469"/>
      <c r="BO187" s="469"/>
      <c r="BP187" s="469"/>
      <c r="BQ187" s="469"/>
      <c r="BR187" s="469"/>
      <c r="BS187" s="469"/>
      <c r="BT187" s="460" t="s">
        <v>4066</v>
      </c>
      <c r="BU187" s="469"/>
      <c r="BV187" s="469"/>
      <c r="BW187" s="468"/>
      <c r="BX187" s="468"/>
      <c r="BY187" s="468"/>
      <c r="BZ187" s="470"/>
      <c r="CA187" s="470"/>
      <c r="CB187" s="470"/>
      <c r="CC187" s="470"/>
      <c r="CD187" s="470"/>
      <c r="CE187" s="470"/>
      <c r="CF187" s="470"/>
      <c r="CG187" s="470"/>
      <c r="CH187" s="470"/>
      <c r="CI187" s="470"/>
      <c r="CJ187" s="470"/>
      <c r="CK187" s="470"/>
      <c r="CL187" s="470"/>
      <c r="CM187" s="470"/>
      <c r="CN187" s="470"/>
      <c r="CO187" s="470"/>
      <c r="CP187" s="470"/>
      <c r="CQ187" s="470"/>
      <c r="CR187" s="470"/>
      <c r="CS187" s="462" t="s">
        <v>4067</v>
      </c>
      <c r="CT187" s="462" t="s">
        <v>4068</v>
      </c>
      <c r="CU187" s="470"/>
      <c r="CV187" s="470"/>
      <c r="CW187" s="470"/>
      <c r="CX187" s="470"/>
      <c r="CY187" s="470"/>
      <c r="CZ187" s="470"/>
      <c r="DA187" s="470"/>
      <c r="DB187" s="470"/>
      <c r="DC187" s="462" t="s">
        <v>4069</v>
      </c>
      <c r="DD187" s="470"/>
      <c r="DE187" s="470"/>
    </row>
    <row r="188" spans="34:109" ht="15" hidden="1" customHeight="1">
      <c r="AH188" s="468"/>
      <c r="AI188" s="468"/>
      <c r="AJ188" s="468"/>
      <c r="AK188" s="468"/>
      <c r="AL188" s="456" t="str">
        <f t="shared" si="6"/>
        <v/>
      </c>
      <c r="AM188" s="456" t="str">
        <f t="shared" si="7"/>
        <v/>
      </c>
      <c r="AN188" s="457" t="str">
        <f t="shared" si="8"/>
        <v/>
      </c>
      <c r="AO188" s="468"/>
      <c r="AP188" s="438">
        <v>186</v>
      </c>
      <c r="AQ188" s="469"/>
      <c r="AR188" s="469"/>
      <c r="AS188" s="469"/>
      <c r="AT188" s="469"/>
      <c r="AU188" s="469"/>
      <c r="AV188" s="469"/>
      <c r="AW188" s="469"/>
      <c r="AX188" s="469"/>
      <c r="AY188" s="469"/>
      <c r="AZ188" s="469"/>
      <c r="BA188" s="469"/>
      <c r="BB188" s="469"/>
      <c r="BC188" s="469"/>
      <c r="BD188" s="469"/>
      <c r="BE188" s="469"/>
      <c r="BF188" s="469"/>
      <c r="BG188" s="469"/>
      <c r="BH188" s="469"/>
      <c r="BI188" s="469"/>
      <c r="BJ188" s="460" t="s">
        <v>4070</v>
      </c>
      <c r="BK188" s="460" t="s">
        <v>4071</v>
      </c>
      <c r="BL188" s="469"/>
      <c r="BM188" s="469"/>
      <c r="BN188" s="469"/>
      <c r="BO188" s="469"/>
      <c r="BP188" s="469"/>
      <c r="BQ188" s="469"/>
      <c r="BR188" s="469"/>
      <c r="BS188" s="469"/>
      <c r="BT188" s="460" t="s">
        <v>4072</v>
      </c>
      <c r="BU188" s="469"/>
      <c r="BV188" s="469"/>
      <c r="BW188" s="468"/>
      <c r="BX188" s="468"/>
      <c r="BY188" s="468"/>
      <c r="BZ188" s="470"/>
      <c r="CA188" s="470"/>
      <c r="CB188" s="470"/>
      <c r="CC188" s="470"/>
      <c r="CD188" s="470"/>
      <c r="CE188" s="470"/>
      <c r="CF188" s="470"/>
      <c r="CG188" s="470"/>
      <c r="CH188" s="470"/>
      <c r="CI188" s="470"/>
      <c r="CJ188" s="470"/>
      <c r="CK188" s="470"/>
      <c r="CL188" s="470"/>
      <c r="CM188" s="470"/>
      <c r="CN188" s="470"/>
      <c r="CO188" s="470"/>
      <c r="CP188" s="470"/>
      <c r="CQ188" s="470"/>
      <c r="CR188" s="470"/>
      <c r="CS188" s="462" t="s">
        <v>4073</v>
      </c>
      <c r="CT188" s="462" t="s">
        <v>4074</v>
      </c>
      <c r="CU188" s="470"/>
      <c r="CV188" s="470"/>
      <c r="CW188" s="470"/>
      <c r="CX188" s="470"/>
      <c r="CY188" s="470"/>
      <c r="CZ188" s="470"/>
      <c r="DA188" s="470"/>
      <c r="DB188" s="470"/>
      <c r="DC188" s="462" t="s">
        <v>4075</v>
      </c>
      <c r="DD188" s="470"/>
      <c r="DE188" s="470"/>
    </row>
    <row r="189" spans="34:109" ht="15" hidden="1" customHeight="1">
      <c r="AH189" s="468"/>
      <c r="AI189" s="468"/>
      <c r="AJ189" s="468"/>
      <c r="AK189" s="468"/>
      <c r="AL189" s="456" t="str">
        <f t="shared" si="6"/>
        <v/>
      </c>
      <c r="AM189" s="456" t="str">
        <f t="shared" si="7"/>
        <v/>
      </c>
      <c r="AN189" s="457" t="str">
        <f t="shared" si="8"/>
        <v/>
      </c>
      <c r="AO189" s="468"/>
      <c r="AP189" s="438">
        <v>187</v>
      </c>
      <c r="AQ189" s="469"/>
      <c r="AR189" s="469"/>
      <c r="AS189" s="469"/>
      <c r="AT189" s="469"/>
      <c r="AU189" s="469"/>
      <c r="AV189" s="469"/>
      <c r="AW189" s="469"/>
      <c r="AX189" s="469"/>
      <c r="AY189" s="469"/>
      <c r="AZ189" s="469"/>
      <c r="BA189" s="469"/>
      <c r="BB189" s="469"/>
      <c r="BC189" s="469"/>
      <c r="BD189" s="469"/>
      <c r="BE189" s="469"/>
      <c r="BF189" s="469"/>
      <c r="BG189" s="469"/>
      <c r="BH189" s="469"/>
      <c r="BI189" s="469"/>
      <c r="BJ189" s="460" t="s">
        <v>4076</v>
      </c>
      <c r="BK189" s="460" t="s">
        <v>4077</v>
      </c>
      <c r="BL189" s="469"/>
      <c r="BM189" s="469"/>
      <c r="BN189" s="469"/>
      <c r="BO189" s="469"/>
      <c r="BP189" s="469"/>
      <c r="BQ189" s="469"/>
      <c r="BR189" s="469"/>
      <c r="BS189" s="469"/>
      <c r="BT189" s="460" t="s">
        <v>4078</v>
      </c>
      <c r="BU189" s="469"/>
      <c r="BV189" s="469"/>
      <c r="BW189" s="468"/>
      <c r="BX189" s="468"/>
      <c r="BY189" s="468"/>
      <c r="BZ189" s="470"/>
      <c r="CA189" s="470"/>
      <c r="CB189" s="470"/>
      <c r="CC189" s="470"/>
      <c r="CD189" s="470"/>
      <c r="CE189" s="470"/>
      <c r="CF189" s="470"/>
      <c r="CG189" s="470"/>
      <c r="CH189" s="470"/>
      <c r="CI189" s="470"/>
      <c r="CJ189" s="470"/>
      <c r="CK189" s="470"/>
      <c r="CL189" s="470"/>
      <c r="CM189" s="470"/>
      <c r="CN189" s="470"/>
      <c r="CO189" s="470"/>
      <c r="CP189" s="470"/>
      <c r="CQ189" s="470"/>
      <c r="CR189" s="470"/>
      <c r="CS189" s="462" t="s">
        <v>4079</v>
      </c>
      <c r="CT189" s="462" t="s">
        <v>4080</v>
      </c>
      <c r="CU189" s="470"/>
      <c r="CV189" s="470"/>
      <c r="CW189" s="470"/>
      <c r="CX189" s="470"/>
      <c r="CY189" s="470"/>
      <c r="CZ189" s="470"/>
      <c r="DA189" s="470"/>
      <c r="DB189" s="470"/>
      <c r="DC189" s="462" t="s">
        <v>3380</v>
      </c>
      <c r="DD189" s="470"/>
      <c r="DE189" s="470"/>
    </row>
    <row r="190" spans="34:109" ht="15" hidden="1" customHeight="1">
      <c r="AH190" s="468"/>
      <c r="AI190" s="468"/>
      <c r="AJ190" s="468"/>
      <c r="AK190" s="468"/>
      <c r="AL190" s="456" t="str">
        <f t="shared" si="6"/>
        <v/>
      </c>
      <c r="AM190" s="456" t="str">
        <f t="shared" si="7"/>
        <v/>
      </c>
      <c r="AN190" s="457" t="str">
        <f t="shared" si="8"/>
        <v/>
      </c>
      <c r="AO190" s="468"/>
      <c r="AP190" s="438">
        <v>188</v>
      </c>
      <c r="AQ190" s="469"/>
      <c r="AR190" s="469"/>
      <c r="AS190" s="469"/>
      <c r="AT190" s="469"/>
      <c r="AU190" s="469"/>
      <c r="AV190" s="469"/>
      <c r="AW190" s="469"/>
      <c r="AX190" s="469"/>
      <c r="AY190" s="469"/>
      <c r="AZ190" s="469"/>
      <c r="BA190" s="469"/>
      <c r="BB190" s="469"/>
      <c r="BC190" s="469"/>
      <c r="BD190" s="469"/>
      <c r="BE190" s="469"/>
      <c r="BF190" s="469"/>
      <c r="BG190" s="469"/>
      <c r="BH190" s="469"/>
      <c r="BI190" s="469"/>
      <c r="BJ190" s="460" t="s">
        <v>4081</v>
      </c>
      <c r="BK190" s="460" t="s">
        <v>4082</v>
      </c>
      <c r="BL190" s="469"/>
      <c r="BM190" s="469"/>
      <c r="BN190" s="469"/>
      <c r="BO190" s="469"/>
      <c r="BP190" s="469"/>
      <c r="BQ190" s="469"/>
      <c r="BR190" s="469"/>
      <c r="BS190" s="469"/>
      <c r="BT190" s="460" t="s">
        <v>4083</v>
      </c>
      <c r="BU190" s="469"/>
      <c r="BV190" s="469"/>
      <c r="BW190" s="468"/>
      <c r="BX190" s="468"/>
      <c r="BY190" s="468"/>
      <c r="BZ190" s="470"/>
      <c r="CA190" s="470"/>
      <c r="CB190" s="470"/>
      <c r="CC190" s="470"/>
      <c r="CD190" s="470"/>
      <c r="CE190" s="470"/>
      <c r="CF190" s="470"/>
      <c r="CG190" s="470"/>
      <c r="CH190" s="470"/>
      <c r="CI190" s="470"/>
      <c r="CJ190" s="470"/>
      <c r="CK190" s="470"/>
      <c r="CL190" s="470"/>
      <c r="CM190" s="470"/>
      <c r="CN190" s="470"/>
      <c r="CO190" s="470"/>
      <c r="CP190" s="470"/>
      <c r="CQ190" s="470"/>
      <c r="CR190" s="470"/>
      <c r="CS190" s="462" t="s">
        <v>4084</v>
      </c>
      <c r="CT190" s="462" t="s">
        <v>1765</v>
      </c>
      <c r="CU190" s="470"/>
      <c r="CV190" s="470"/>
      <c r="CW190" s="470"/>
      <c r="CX190" s="470"/>
      <c r="CY190" s="470"/>
      <c r="CZ190" s="470"/>
      <c r="DA190" s="470"/>
      <c r="DB190" s="470"/>
      <c r="DC190" s="462" t="s">
        <v>4085</v>
      </c>
      <c r="DD190" s="470"/>
      <c r="DE190" s="470"/>
    </row>
    <row r="191" spans="34:109" ht="15" hidden="1" customHeight="1">
      <c r="AH191" s="468"/>
      <c r="AI191" s="468"/>
      <c r="AJ191" s="468"/>
      <c r="AK191" s="468"/>
      <c r="AL191" s="456" t="str">
        <f t="shared" si="6"/>
        <v/>
      </c>
      <c r="AM191" s="456" t="str">
        <f t="shared" si="7"/>
        <v/>
      </c>
      <c r="AN191" s="457" t="str">
        <f t="shared" si="8"/>
        <v/>
      </c>
      <c r="AO191" s="468"/>
      <c r="AP191" s="438">
        <v>189</v>
      </c>
      <c r="AQ191" s="469"/>
      <c r="AR191" s="469"/>
      <c r="AS191" s="469"/>
      <c r="AT191" s="469"/>
      <c r="AU191" s="469"/>
      <c r="AV191" s="469"/>
      <c r="AW191" s="469"/>
      <c r="AX191" s="469"/>
      <c r="AY191" s="469"/>
      <c r="AZ191" s="469"/>
      <c r="BA191" s="469"/>
      <c r="BB191" s="469"/>
      <c r="BC191" s="469"/>
      <c r="BD191" s="469"/>
      <c r="BE191" s="469"/>
      <c r="BF191" s="469"/>
      <c r="BG191" s="469"/>
      <c r="BH191" s="469"/>
      <c r="BI191" s="469"/>
      <c r="BJ191" s="460" t="s">
        <v>4086</v>
      </c>
      <c r="BK191" s="460" t="s">
        <v>4087</v>
      </c>
      <c r="BL191" s="469"/>
      <c r="BM191" s="469"/>
      <c r="BN191" s="469"/>
      <c r="BO191" s="469"/>
      <c r="BP191" s="469"/>
      <c r="BQ191" s="469"/>
      <c r="BR191" s="469"/>
      <c r="BS191" s="469"/>
      <c r="BT191" s="460" t="s">
        <v>4088</v>
      </c>
      <c r="BU191" s="469"/>
      <c r="BV191" s="469"/>
      <c r="BW191" s="468"/>
      <c r="BX191" s="468"/>
      <c r="BY191" s="468"/>
      <c r="BZ191" s="470"/>
      <c r="CA191" s="470"/>
      <c r="CB191" s="470"/>
      <c r="CC191" s="470"/>
      <c r="CD191" s="470"/>
      <c r="CE191" s="470"/>
      <c r="CF191" s="470"/>
      <c r="CG191" s="470"/>
      <c r="CH191" s="470"/>
      <c r="CI191" s="470"/>
      <c r="CJ191" s="470"/>
      <c r="CK191" s="470"/>
      <c r="CL191" s="470"/>
      <c r="CM191" s="470"/>
      <c r="CN191" s="470"/>
      <c r="CO191" s="470"/>
      <c r="CP191" s="470"/>
      <c r="CQ191" s="470"/>
      <c r="CR191" s="470"/>
      <c r="CS191" s="462" t="s">
        <v>4089</v>
      </c>
      <c r="CT191" s="462" t="s">
        <v>4090</v>
      </c>
      <c r="CU191" s="470"/>
      <c r="CV191" s="470"/>
      <c r="CW191" s="470"/>
      <c r="CX191" s="470"/>
      <c r="CY191" s="470"/>
      <c r="CZ191" s="470"/>
      <c r="DA191" s="470"/>
      <c r="DB191" s="470"/>
      <c r="DC191" s="462" t="s">
        <v>4091</v>
      </c>
      <c r="DD191" s="470"/>
      <c r="DE191" s="470"/>
    </row>
    <row r="192" spans="34:109" ht="15" hidden="1" customHeight="1">
      <c r="AH192" s="468"/>
      <c r="AI192" s="468"/>
      <c r="AJ192" s="468"/>
      <c r="AK192" s="468"/>
      <c r="AL192" s="456" t="str">
        <f t="shared" si="6"/>
        <v/>
      </c>
      <c r="AM192" s="456" t="str">
        <f t="shared" si="7"/>
        <v/>
      </c>
      <c r="AN192" s="457" t="str">
        <f t="shared" si="8"/>
        <v/>
      </c>
      <c r="AO192" s="468"/>
      <c r="AP192" s="438">
        <v>190</v>
      </c>
      <c r="AQ192" s="469"/>
      <c r="AR192" s="469"/>
      <c r="AS192" s="469"/>
      <c r="AT192" s="469"/>
      <c r="AU192" s="469"/>
      <c r="AV192" s="469"/>
      <c r="AW192" s="469"/>
      <c r="AX192" s="469"/>
      <c r="AY192" s="469"/>
      <c r="AZ192" s="469"/>
      <c r="BA192" s="469"/>
      <c r="BB192" s="469"/>
      <c r="BC192" s="469"/>
      <c r="BD192" s="469"/>
      <c r="BE192" s="469"/>
      <c r="BF192" s="469"/>
      <c r="BG192" s="469"/>
      <c r="BH192" s="469"/>
      <c r="BI192" s="469"/>
      <c r="BJ192" s="460" t="s">
        <v>4092</v>
      </c>
      <c r="BK192" s="460" t="s">
        <v>4093</v>
      </c>
      <c r="BL192" s="469"/>
      <c r="BM192" s="469"/>
      <c r="BN192" s="469"/>
      <c r="BO192" s="469"/>
      <c r="BP192" s="469"/>
      <c r="BQ192" s="469"/>
      <c r="BR192" s="469"/>
      <c r="BS192" s="469"/>
      <c r="BT192" s="460" t="s">
        <v>4094</v>
      </c>
      <c r="BU192" s="469"/>
      <c r="BV192" s="469"/>
      <c r="BW192" s="468"/>
      <c r="BX192" s="468"/>
      <c r="BY192" s="468"/>
      <c r="BZ192" s="470"/>
      <c r="CA192" s="470"/>
      <c r="CB192" s="470"/>
      <c r="CC192" s="470"/>
      <c r="CD192" s="470"/>
      <c r="CE192" s="470"/>
      <c r="CF192" s="470"/>
      <c r="CG192" s="470"/>
      <c r="CH192" s="470"/>
      <c r="CI192" s="470"/>
      <c r="CJ192" s="470"/>
      <c r="CK192" s="470"/>
      <c r="CL192" s="470"/>
      <c r="CM192" s="470"/>
      <c r="CN192" s="470"/>
      <c r="CO192" s="470"/>
      <c r="CP192" s="470"/>
      <c r="CQ192" s="470"/>
      <c r="CR192" s="470"/>
      <c r="CS192" s="462" t="s">
        <v>4095</v>
      </c>
      <c r="CT192" s="462" t="s">
        <v>4096</v>
      </c>
      <c r="CU192" s="470"/>
      <c r="CV192" s="470"/>
      <c r="CW192" s="470"/>
      <c r="CX192" s="470"/>
      <c r="CY192" s="470"/>
      <c r="CZ192" s="470"/>
      <c r="DA192" s="470"/>
      <c r="DB192" s="470"/>
      <c r="DC192" s="462" t="s">
        <v>1089</v>
      </c>
      <c r="DD192" s="470"/>
      <c r="DE192" s="470"/>
    </row>
    <row r="193" spans="34:109" ht="15" hidden="1" customHeight="1">
      <c r="AH193" s="468"/>
      <c r="AI193" s="468"/>
      <c r="AJ193" s="468"/>
      <c r="AK193" s="468"/>
      <c r="AL193" s="456" t="str">
        <f t="shared" si="6"/>
        <v/>
      </c>
      <c r="AM193" s="456" t="str">
        <f t="shared" si="7"/>
        <v/>
      </c>
      <c r="AN193" s="457" t="str">
        <f t="shared" si="8"/>
        <v/>
      </c>
      <c r="AO193" s="468"/>
      <c r="AP193" s="438">
        <v>191</v>
      </c>
      <c r="AQ193" s="469"/>
      <c r="AR193" s="469"/>
      <c r="AS193" s="469"/>
      <c r="AT193" s="469"/>
      <c r="AU193" s="469"/>
      <c r="AV193" s="469"/>
      <c r="AW193" s="469"/>
      <c r="AX193" s="469"/>
      <c r="AY193" s="469"/>
      <c r="AZ193" s="469"/>
      <c r="BA193" s="469"/>
      <c r="BB193" s="469"/>
      <c r="BC193" s="469"/>
      <c r="BD193" s="469"/>
      <c r="BE193" s="469"/>
      <c r="BF193" s="469"/>
      <c r="BG193" s="469"/>
      <c r="BH193" s="469"/>
      <c r="BI193" s="469"/>
      <c r="BJ193" s="460" t="s">
        <v>4097</v>
      </c>
      <c r="BK193" s="460" t="s">
        <v>4098</v>
      </c>
      <c r="BL193" s="469"/>
      <c r="BM193" s="469"/>
      <c r="BN193" s="469"/>
      <c r="BO193" s="469"/>
      <c r="BP193" s="469"/>
      <c r="BQ193" s="469"/>
      <c r="BR193" s="469"/>
      <c r="BS193" s="469"/>
      <c r="BT193" s="460" t="s">
        <v>4099</v>
      </c>
      <c r="BU193" s="469"/>
      <c r="BV193" s="469"/>
      <c r="BW193" s="468"/>
      <c r="BX193" s="468"/>
      <c r="BY193" s="468"/>
      <c r="BZ193" s="470"/>
      <c r="CA193" s="470"/>
      <c r="CB193" s="470"/>
      <c r="CC193" s="470"/>
      <c r="CD193" s="470"/>
      <c r="CE193" s="470"/>
      <c r="CF193" s="470"/>
      <c r="CG193" s="470"/>
      <c r="CH193" s="470"/>
      <c r="CI193" s="470"/>
      <c r="CJ193" s="470"/>
      <c r="CK193" s="470"/>
      <c r="CL193" s="470"/>
      <c r="CM193" s="470"/>
      <c r="CN193" s="470"/>
      <c r="CO193" s="470"/>
      <c r="CP193" s="470"/>
      <c r="CQ193" s="470"/>
      <c r="CR193" s="470"/>
      <c r="CS193" s="462" t="s">
        <v>4100</v>
      </c>
      <c r="CT193" s="462" t="s">
        <v>4101</v>
      </c>
      <c r="CU193" s="470"/>
      <c r="CV193" s="470"/>
      <c r="CW193" s="470"/>
      <c r="CX193" s="470"/>
      <c r="CY193" s="470"/>
      <c r="CZ193" s="470"/>
      <c r="DA193" s="470"/>
      <c r="DB193" s="470"/>
      <c r="DC193" s="462" t="s">
        <v>4102</v>
      </c>
      <c r="DD193" s="470"/>
      <c r="DE193" s="470"/>
    </row>
    <row r="194" spans="34:109" ht="15" hidden="1" customHeight="1">
      <c r="AH194" s="468"/>
      <c r="AI194" s="468"/>
      <c r="AJ194" s="468"/>
      <c r="AK194" s="468"/>
      <c r="AL194" s="456" t="str">
        <f t="shared" si="6"/>
        <v/>
      </c>
      <c r="AM194" s="456" t="str">
        <f t="shared" si="7"/>
        <v/>
      </c>
      <c r="AN194" s="457" t="str">
        <f t="shared" si="8"/>
        <v/>
      </c>
      <c r="AO194" s="468"/>
      <c r="AP194" s="438">
        <v>192</v>
      </c>
      <c r="AQ194" s="469"/>
      <c r="AR194" s="469"/>
      <c r="AS194" s="469"/>
      <c r="AT194" s="469"/>
      <c r="AU194" s="469"/>
      <c r="AV194" s="469"/>
      <c r="AW194" s="469"/>
      <c r="AX194" s="469"/>
      <c r="AY194" s="469"/>
      <c r="AZ194" s="469"/>
      <c r="BA194" s="469"/>
      <c r="BB194" s="469"/>
      <c r="BC194" s="469"/>
      <c r="BD194" s="469"/>
      <c r="BE194" s="469"/>
      <c r="BF194" s="469"/>
      <c r="BG194" s="469"/>
      <c r="BH194" s="469"/>
      <c r="BI194" s="469"/>
      <c r="BJ194" s="460" t="s">
        <v>4103</v>
      </c>
      <c r="BK194" s="460" t="s">
        <v>4104</v>
      </c>
      <c r="BL194" s="469"/>
      <c r="BM194" s="469"/>
      <c r="BN194" s="469"/>
      <c r="BO194" s="469"/>
      <c r="BP194" s="469"/>
      <c r="BQ194" s="469"/>
      <c r="BR194" s="469"/>
      <c r="BS194" s="469"/>
      <c r="BT194" s="460" t="s">
        <v>4105</v>
      </c>
      <c r="BU194" s="469"/>
      <c r="BV194" s="469"/>
      <c r="BW194" s="468"/>
      <c r="BX194" s="468"/>
      <c r="BY194" s="468"/>
      <c r="BZ194" s="470"/>
      <c r="CA194" s="470"/>
      <c r="CB194" s="470"/>
      <c r="CC194" s="470"/>
      <c r="CD194" s="470"/>
      <c r="CE194" s="470"/>
      <c r="CF194" s="470"/>
      <c r="CG194" s="470"/>
      <c r="CH194" s="470"/>
      <c r="CI194" s="470"/>
      <c r="CJ194" s="470"/>
      <c r="CK194" s="470"/>
      <c r="CL194" s="470"/>
      <c r="CM194" s="470"/>
      <c r="CN194" s="470"/>
      <c r="CO194" s="470"/>
      <c r="CP194" s="470"/>
      <c r="CQ194" s="470"/>
      <c r="CR194" s="470"/>
      <c r="CS194" s="462" t="s">
        <v>4106</v>
      </c>
      <c r="CT194" s="462" t="s">
        <v>4107</v>
      </c>
      <c r="CU194" s="470"/>
      <c r="CV194" s="470"/>
      <c r="CW194" s="470"/>
      <c r="CX194" s="470"/>
      <c r="CY194" s="470"/>
      <c r="CZ194" s="470"/>
      <c r="DA194" s="470"/>
      <c r="DB194" s="470"/>
      <c r="DC194" s="462" t="s">
        <v>4108</v>
      </c>
      <c r="DD194" s="470"/>
      <c r="DE194" s="470"/>
    </row>
    <row r="195" spans="34:109" ht="15" hidden="1" customHeight="1">
      <c r="AH195" s="468"/>
      <c r="AI195" s="468"/>
      <c r="AJ195" s="468"/>
      <c r="AK195" s="468"/>
      <c r="AL195" s="456" t="str">
        <f t="shared" si="6"/>
        <v/>
      </c>
      <c r="AM195" s="456" t="str">
        <f t="shared" si="7"/>
        <v/>
      </c>
      <c r="AN195" s="457" t="str">
        <f t="shared" si="8"/>
        <v/>
      </c>
      <c r="AO195" s="468"/>
      <c r="AP195" s="438">
        <v>193</v>
      </c>
      <c r="AQ195" s="469"/>
      <c r="AR195" s="469"/>
      <c r="AS195" s="469"/>
      <c r="AT195" s="469"/>
      <c r="AU195" s="469"/>
      <c r="AV195" s="469"/>
      <c r="AW195" s="469"/>
      <c r="AX195" s="469"/>
      <c r="AY195" s="469"/>
      <c r="AZ195" s="469"/>
      <c r="BA195" s="469"/>
      <c r="BB195" s="469"/>
      <c r="BC195" s="469"/>
      <c r="BD195" s="469"/>
      <c r="BE195" s="469"/>
      <c r="BF195" s="469"/>
      <c r="BG195" s="469"/>
      <c r="BH195" s="469"/>
      <c r="BI195" s="469"/>
      <c r="BJ195" s="460" t="s">
        <v>4109</v>
      </c>
      <c r="BK195" s="460" t="s">
        <v>4110</v>
      </c>
      <c r="BL195" s="469"/>
      <c r="BM195" s="469"/>
      <c r="BN195" s="469"/>
      <c r="BO195" s="469"/>
      <c r="BP195" s="469"/>
      <c r="BQ195" s="469"/>
      <c r="BR195" s="469"/>
      <c r="BS195" s="469"/>
      <c r="BT195" s="460" t="s">
        <v>4111</v>
      </c>
      <c r="BU195" s="469"/>
      <c r="BV195" s="469"/>
      <c r="BW195" s="468"/>
      <c r="BX195" s="468"/>
      <c r="BY195" s="468"/>
      <c r="BZ195" s="470"/>
      <c r="CA195" s="470"/>
      <c r="CB195" s="470"/>
      <c r="CC195" s="470"/>
      <c r="CD195" s="470"/>
      <c r="CE195" s="470"/>
      <c r="CF195" s="470"/>
      <c r="CG195" s="470"/>
      <c r="CH195" s="470"/>
      <c r="CI195" s="470"/>
      <c r="CJ195" s="470"/>
      <c r="CK195" s="470"/>
      <c r="CL195" s="470"/>
      <c r="CM195" s="470"/>
      <c r="CN195" s="470"/>
      <c r="CO195" s="470"/>
      <c r="CP195" s="470"/>
      <c r="CQ195" s="470"/>
      <c r="CR195" s="470"/>
      <c r="CS195" s="462" t="s">
        <v>4112</v>
      </c>
      <c r="CT195" s="462" t="s">
        <v>4113</v>
      </c>
      <c r="CU195" s="470"/>
      <c r="CV195" s="470"/>
      <c r="CW195" s="470"/>
      <c r="CX195" s="470"/>
      <c r="CY195" s="470"/>
      <c r="CZ195" s="470"/>
      <c r="DA195" s="470"/>
      <c r="DB195" s="470"/>
      <c r="DC195" s="462" t="s">
        <v>4114</v>
      </c>
      <c r="DD195" s="470"/>
      <c r="DE195" s="470"/>
    </row>
    <row r="196" spans="34:109" ht="15" hidden="1" customHeight="1">
      <c r="AH196" s="468"/>
      <c r="AI196" s="468"/>
      <c r="AJ196" s="468"/>
      <c r="AK196" s="468"/>
      <c r="AL196" s="456" t="str">
        <f t="shared" ref="AL196:AL259" si="9">IFERROR(IF(HLOOKUP($N$8, $BZ$3:$DE$574, $AP196, FALSE )="", "", HLOOKUP($N$8, $BZ$3:$DE$574, $AP196, FALSE)), "")</f>
        <v/>
      </c>
      <c r="AM196" s="456" t="str">
        <f t="shared" ref="AM196:AM259" si="10">IFERROR(IF(AL196="", "", HLOOKUP($N$8, $AQ$3:$BV$574, AP196, FALSE)), "")</f>
        <v/>
      </c>
      <c r="AN196" s="457" t="str">
        <f t="shared" si="8"/>
        <v/>
      </c>
      <c r="AO196" s="468"/>
      <c r="AP196" s="438">
        <v>194</v>
      </c>
      <c r="AQ196" s="469"/>
      <c r="AR196" s="469"/>
      <c r="AS196" s="469"/>
      <c r="AT196" s="469"/>
      <c r="AU196" s="469"/>
      <c r="AV196" s="469"/>
      <c r="AW196" s="469"/>
      <c r="AX196" s="469"/>
      <c r="AY196" s="469"/>
      <c r="AZ196" s="469"/>
      <c r="BA196" s="469"/>
      <c r="BB196" s="469"/>
      <c r="BC196" s="469"/>
      <c r="BD196" s="469"/>
      <c r="BE196" s="469"/>
      <c r="BF196" s="469"/>
      <c r="BG196" s="469"/>
      <c r="BH196" s="469"/>
      <c r="BI196" s="469"/>
      <c r="BJ196" s="460" t="s">
        <v>4115</v>
      </c>
      <c r="BK196" s="460" t="s">
        <v>4116</v>
      </c>
      <c r="BL196" s="469"/>
      <c r="BM196" s="469"/>
      <c r="BN196" s="469"/>
      <c r="BO196" s="469"/>
      <c r="BP196" s="469"/>
      <c r="BQ196" s="469"/>
      <c r="BR196" s="469"/>
      <c r="BS196" s="469"/>
      <c r="BT196" s="460" t="s">
        <v>4117</v>
      </c>
      <c r="BU196" s="469"/>
      <c r="BV196" s="469"/>
      <c r="BW196" s="468"/>
      <c r="BX196" s="468"/>
      <c r="BY196" s="468"/>
      <c r="BZ196" s="470"/>
      <c r="CA196" s="470"/>
      <c r="CB196" s="470"/>
      <c r="CC196" s="470"/>
      <c r="CD196" s="470"/>
      <c r="CE196" s="470"/>
      <c r="CF196" s="470"/>
      <c r="CG196" s="470"/>
      <c r="CH196" s="470"/>
      <c r="CI196" s="470"/>
      <c r="CJ196" s="470"/>
      <c r="CK196" s="470"/>
      <c r="CL196" s="470"/>
      <c r="CM196" s="470"/>
      <c r="CN196" s="470"/>
      <c r="CO196" s="470"/>
      <c r="CP196" s="470"/>
      <c r="CQ196" s="470"/>
      <c r="CR196" s="470"/>
      <c r="CS196" s="462" t="s">
        <v>4118</v>
      </c>
      <c r="CT196" s="462" t="s">
        <v>4119</v>
      </c>
      <c r="CU196" s="470"/>
      <c r="CV196" s="470"/>
      <c r="CW196" s="470"/>
      <c r="CX196" s="470"/>
      <c r="CY196" s="470"/>
      <c r="CZ196" s="470"/>
      <c r="DA196" s="470"/>
      <c r="DB196" s="470"/>
      <c r="DC196" s="462" t="s">
        <v>4120</v>
      </c>
      <c r="DD196" s="470"/>
      <c r="DE196" s="470"/>
    </row>
    <row r="197" spans="34:109" ht="15" hidden="1" customHeight="1">
      <c r="AH197" s="468"/>
      <c r="AI197" s="468"/>
      <c r="AJ197" s="468"/>
      <c r="AK197" s="468"/>
      <c r="AL197" s="456" t="str">
        <f t="shared" si="9"/>
        <v/>
      </c>
      <c r="AM197" s="456" t="str">
        <f t="shared" si="10"/>
        <v/>
      </c>
      <c r="AN197" s="457" t="str">
        <f t="shared" ref="AN197:AN260" si="11">MID(AM197, 3, 3)</f>
        <v/>
      </c>
      <c r="AO197" s="468"/>
      <c r="AP197" s="438">
        <v>195</v>
      </c>
      <c r="AQ197" s="469"/>
      <c r="AR197" s="469"/>
      <c r="AS197" s="469"/>
      <c r="AT197" s="469"/>
      <c r="AU197" s="469"/>
      <c r="AV197" s="469"/>
      <c r="AW197" s="469"/>
      <c r="AX197" s="469"/>
      <c r="AY197" s="469"/>
      <c r="AZ197" s="469"/>
      <c r="BA197" s="469"/>
      <c r="BB197" s="469"/>
      <c r="BC197" s="469"/>
      <c r="BD197" s="469"/>
      <c r="BE197" s="469"/>
      <c r="BF197" s="469"/>
      <c r="BG197" s="469"/>
      <c r="BH197" s="469"/>
      <c r="BI197" s="469"/>
      <c r="BJ197" s="460" t="s">
        <v>4121</v>
      </c>
      <c r="BK197" s="460" t="s">
        <v>4122</v>
      </c>
      <c r="BL197" s="469"/>
      <c r="BM197" s="469"/>
      <c r="BN197" s="469"/>
      <c r="BO197" s="469"/>
      <c r="BP197" s="469"/>
      <c r="BQ197" s="469"/>
      <c r="BR197" s="469"/>
      <c r="BS197" s="469"/>
      <c r="BT197" s="460" t="s">
        <v>4123</v>
      </c>
      <c r="BU197" s="469"/>
      <c r="BV197" s="469"/>
      <c r="BW197" s="468"/>
      <c r="BX197" s="468"/>
      <c r="BY197" s="468"/>
      <c r="BZ197" s="470"/>
      <c r="CA197" s="470"/>
      <c r="CB197" s="470"/>
      <c r="CC197" s="470"/>
      <c r="CD197" s="470"/>
      <c r="CE197" s="470"/>
      <c r="CF197" s="470"/>
      <c r="CG197" s="470"/>
      <c r="CH197" s="470"/>
      <c r="CI197" s="470"/>
      <c r="CJ197" s="470"/>
      <c r="CK197" s="470"/>
      <c r="CL197" s="470"/>
      <c r="CM197" s="470"/>
      <c r="CN197" s="470"/>
      <c r="CO197" s="470"/>
      <c r="CP197" s="470"/>
      <c r="CQ197" s="470"/>
      <c r="CR197" s="470"/>
      <c r="CS197" s="462" t="s">
        <v>992</v>
      </c>
      <c r="CT197" s="462" t="s">
        <v>979</v>
      </c>
      <c r="CU197" s="470"/>
      <c r="CV197" s="470"/>
      <c r="CW197" s="470"/>
      <c r="CX197" s="470"/>
      <c r="CY197" s="470"/>
      <c r="CZ197" s="470"/>
      <c r="DA197" s="470"/>
      <c r="DB197" s="470"/>
      <c r="DC197" s="462" t="s">
        <v>4124</v>
      </c>
      <c r="DD197" s="470"/>
      <c r="DE197" s="470"/>
    </row>
    <row r="198" spans="34:109" ht="15" hidden="1" customHeight="1">
      <c r="AH198" s="468"/>
      <c r="AI198" s="468"/>
      <c r="AJ198" s="468"/>
      <c r="AK198" s="468"/>
      <c r="AL198" s="456" t="str">
        <f t="shared" si="9"/>
        <v/>
      </c>
      <c r="AM198" s="456" t="str">
        <f t="shared" si="10"/>
        <v/>
      </c>
      <c r="AN198" s="457" t="str">
        <f t="shared" si="11"/>
        <v/>
      </c>
      <c r="AO198" s="468"/>
      <c r="AP198" s="438">
        <v>196</v>
      </c>
      <c r="AQ198" s="469"/>
      <c r="AR198" s="469"/>
      <c r="AS198" s="469"/>
      <c r="AT198" s="469"/>
      <c r="AU198" s="469"/>
      <c r="AV198" s="469"/>
      <c r="AW198" s="469"/>
      <c r="AX198" s="469"/>
      <c r="AY198" s="469"/>
      <c r="AZ198" s="469"/>
      <c r="BA198" s="469"/>
      <c r="BB198" s="469"/>
      <c r="BC198" s="469"/>
      <c r="BD198" s="469"/>
      <c r="BE198" s="469"/>
      <c r="BF198" s="469"/>
      <c r="BG198" s="469"/>
      <c r="BH198" s="469"/>
      <c r="BI198" s="469"/>
      <c r="BJ198" s="460" t="s">
        <v>4125</v>
      </c>
      <c r="BK198" s="460" t="s">
        <v>4126</v>
      </c>
      <c r="BL198" s="469"/>
      <c r="BM198" s="469"/>
      <c r="BN198" s="469"/>
      <c r="BO198" s="469"/>
      <c r="BP198" s="469"/>
      <c r="BQ198" s="469"/>
      <c r="BR198" s="469"/>
      <c r="BS198" s="469"/>
      <c r="BT198" s="460" t="s">
        <v>4127</v>
      </c>
      <c r="BU198" s="469"/>
      <c r="BV198" s="469"/>
      <c r="BW198" s="468"/>
      <c r="BX198" s="468"/>
      <c r="BY198" s="468"/>
      <c r="BZ198" s="470"/>
      <c r="CA198" s="470"/>
      <c r="CB198" s="470"/>
      <c r="CC198" s="470"/>
      <c r="CD198" s="470"/>
      <c r="CE198" s="470"/>
      <c r="CF198" s="470"/>
      <c r="CG198" s="470"/>
      <c r="CH198" s="470"/>
      <c r="CI198" s="470"/>
      <c r="CJ198" s="470"/>
      <c r="CK198" s="470"/>
      <c r="CL198" s="470"/>
      <c r="CM198" s="470"/>
      <c r="CN198" s="470"/>
      <c r="CO198" s="470"/>
      <c r="CP198" s="470"/>
      <c r="CQ198" s="470"/>
      <c r="CR198" s="470"/>
      <c r="CS198" s="462" t="s">
        <v>4128</v>
      </c>
      <c r="CT198" s="462" t="s">
        <v>1913</v>
      </c>
      <c r="CU198" s="470"/>
      <c r="CV198" s="470"/>
      <c r="CW198" s="470"/>
      <c r="CX198" s="470"/>
      <c r="CY198" s="470"/>
      <c r="CZ198" s="470"/>
      <c r="DA198" s="470"/>
      <c r="DB198" s="470"/>
      <c r="DC198" s="462" t="s">
        <v>1800</v>
      </c>
      <c r="DD198" s="470"/>
      <c r="DE198" s="470"/>
    </row>
    <row r="199" spans="34:109" ht="15" hidden="1" customHeight="1">
      <c r="AH199" s="468"/>
      <c r="AI199" s="468"/>
      <c r="AJ199" s="468"/>
      <c r="AK199" s="468"/>
      <c r="AL199" s="456" t="str">
        <f t="shared" si="9"/>
        <v/>
      </c>
      <c r="AM199" s="456" t="str">
        <f t="shared" si="10"/>
        <v/>
      </c>
      <c r="AN199" s="457" t="str">
        <f t="shared" si="11"/>
        <v/>
      </c>
      <c r="AO199" s="468"/>
      <c r="AP199" s="438">
        <v>197</v>
      </c>
      <c r="AQ199" s="469"/>
      <c r="AR199" s="469"/>
      <c r="AS199" s="469"/>
      <c r="AT199" s="469"/>
      <c r="AU199" s="469"/>
      <c r="AV199" s="469"/>
      <c r="AW199" s="469"/>
      <c r="AX199" s="469"/>
      <c r="AY199" s="469"/>
      <c r="AZ199" s="469"/>
      <c r="BA199" s="469"/>
      <c r="BB199" s="469"/>
      <c r="BC199" s="469"/>
      <c r="BD199" s="469"/>
      <c r="BE199" s="469"/>
      <c r="BF199" s="469"/>
      <c r="BG199" s="469"/>
      <c r="BH199" s="469"/>
      <c r="BI199" s="469"/>
      <c r="BJ199" s="460" t="s">
        <v>4129</v>
      </c>
      <c r="BK199" s="460" t="s">
        <v>4130</v>
      </c>
      <c r="BL199" s="469"/>
      <c r="BM199" s="469"/>
      <c r="BN199" s="469"/>
      <c r="BO199" s="469"/>
      <c r="BP199" s="469"/>
      <c r="BQ199" s="469"/>
      <c r="BR199" s="469"/>
      <c r="BS199" s="469"/>
      <c r="BT199" s="460" t="s">
        <v>4131</v>
      </c>
      <c r="BU199" s="469"/>
      <c r="BV199" s="469"/>
      <c r="BW199" s="468"/>
      <c r="BX199" s="468"/>
      <c r="BY199" s="468"/>
      <c r="BZ199" s="470"/>
      <c r="CA199" s="470"/>
      <c r="CB199" s="470"/>
      <c r="CC199" s="470"/>
      <c r="CD199" s="470"/>
      <c r="CE199" s="470"/>
      <c r="CF199" s="470"/>
      <c r="CG199" s="470"/>
      <c r="CH199" s="470"/>
      <c r="CI199" s="470"/>
      <c r="CJ199" s="470"/>
      <c r="CK199" s="470"/>
      <c r="CL199" s="470"/>
      <c r="CM199" s="470"/>
      <c r="CN199" s="470"/>
      <c r="CO199" s="470"/>
      <c r="CP199" s="470"/>
      <c r="CQ199" s="470"/>
      <c r="CR199" s="470"/>
      <c r="CS199" s="462" t="s">
        <v>4132</v>
      </c>
      <c r="CT199" s="462" t="s">
        <v>4133</v>
      </c>
      <c r="CU199" s="470"/>
      <c r="CV199" s="470"/>
      <c r="CW199" s="470"/>
      <c r="CX199" s="470"/>
      <c r="CY199" s="470"/>
      <c r="CZ199" s="470"/>
      <c r="DA199" s="470"/>
      <c r="DB199" s="470"/>
      <c r="DC199" s="462" t="s">
        <v>4134</v>
      </c>
      <c r="DD199" s="470"/>
      <c r="DE199" s="470"/>
    </row>
    <row r="200" spans="34:109" ht="15" hidden="1" customHeight="1">
      <c r="AH200" s="468"/>
      <c r="AI200" s="468"/>
      <c r="AJ200" s="468"/>
      <c r="AK200" s="468"/>
      <c r="AL200" s="456" t="str">
        <f t="shared" si="9"/>
        <v/>
      </c>
      <c r="AM200" s="456" t="str">
        <f t="shared" si="10"/>
        <v/>
      </c>
      <c r="AN200" s="457" t="str">
        <f t="shared" si="11"/>
        <v/>
      </c>
      <c r="AO200" s="468"/>
      <c r="AP200" s="438">
        <v>198</v>
      </c>
      <c r="AQ200" s="469"/>
      <c r="AR200" s="469"/>
      <c r="AS200" s="469"/>
      <c r="AT200" s="469"/>
      <c r="AU200" s="469"/>
      <c r="AV200" s="469"/>
      <c r="AW200" s="469"/>
      <c r="AX200" s="469"/>
      <c r="AY200" s="469"/>
      <c r="AZ200" s="469"/>
      <c r="BA200" s="469"/>
      <c r="BB200" s="469"/>
      <c r="BC200" s="469"/>
      <c r="BD200" s="469"/>
      <c r="BE200" s="469"/>
      <c r="BF200" s="469"/>
      <c r="BG200" s="469"/>
      <c r="BH200" s="469"/>
      <c r="BI200" s="469"/>
      <c r="BJ200" s="460" t="s">
        <v>4135</v>
      </c>
      <c r="BK200" s="460" t="s">
        <v>4136</v>
      </c>
      <c r="BL200" s="469"/>
      <c r="BM200" s="469"/>
      <c r="BN200" s="469"/>
      <c r="BO200" s="469"/>
      <c r="BP200" s="469"/>
      <c r="BQ200" s="469"/>
      <c r="BR200" s="469"/>
      <c r="BS200" s="469"/>
      <c r="BT200" s="460" t="s">
        <v>4137</v>
      </c>
      <c r="BU200" s="469"/>
      <c r="BV200" s="469"/>
      <c r="BW200" s="468"/>
      <c r="BX200" s="468"/>
      <c r="BY200" s="468"/>
      <c r="BZ200" s="470"/>
      <c r="CA200" s="470"/>
      <c r="CB200" s="470"/>
      <c r="CC200" s="470"/>
      <c r="CD200" s="470"/>
      <c r="CE200" s="470"/>
      <c r="CF200" s="470"/>
      <c r="CG200" s="470"/>
      <c r="CH200" s="470"/>
      <c r="CI200" s="470"/>
      <c r="CJ200" s="470"/>
      <c r="CK200" s="470"/>
      <c r="CL200" s="470"/>
      <c r="CM200" s="470"/>
      <c r="CN200" s="470"/>
      <c r="CO200" s="470"/>
      <c r="CP200" s="470"/>
      <c r="CQ200" s="470"/>
      <c r="CR200" s="470"/>
      <c r="CS200" s="462" t="s">
        <v>4138</v>
      </c>
      <c r="CT200" s="462" t="s">
        <v>4139</v>
      </c>
      <c r="CU200" s="470"/>
      <c r="CV200" s="470"/>
      <c r="CW200" s="470"/>
      <c r="CX200" s="470"/>
      <c r="CY200" s="470"/>
      <c r="CZ200" s="470"/>
      <c r="DA200" s="470"/>
      <c r="DB200" s="470"/>
      <c r="DC200" s="462" t="s">
        <v>4140</v>
      </c>
      <c r="DD200" s="470"/>
      <c r="DE200" s="470"/>
    </row>
    <row r="201" spans="34:109" ht="15" hidden="1" customHeight="1">
      <c r="AH201" s="468"/>
      <c r="AI201" s="468"/>
      <c r="AJ201" s="468"/>
      <c r="AK201" s="468"/>
      <c r="AL201" s="456" t="str">
        <f t="shared" si="9"/>
        <v/>
      </c>
      <c r="AM201" s="456" t="str">
        <f t="shared" si="10"/>
        <v/>
      </c>
      <c r="AN201" s="457" t="str">
        <f t="shared" si="11"/>
        <v/>
      </c>
      <c r="AO201" s="468"/>
      <c r="AP201" s="438">
        <v>199</v>
      </c>
      <c r="AQ201" s="469"/>
      <c r="AR201" s="469"/>
      <c r="AS201" s="469"/>
      <c r="AT201" s="469"/>
      <c r="AU201" s="469"/>
      <c r="AV201" s="469"/>
      <c r="AW201" s="469"/>
      <c r="AX201" s="469"/>
      <c r="AY201" s="469"/>
      <c r="AZ201" s="469"/>
      <c r="BA201" s="469"/>
      <c r="BB201" s="469"/>
      <c r="BC201" s="469"/>
      <c r="BD201" s="469"/>
      <c r="BE201" s="469"/>
      <c r="BF201" s="469"/>
      <c r="BG201" s="469"/>
      <c r="BH201" s="469"/>
      <c r="BI201" s="469"/>
      <c r="BJ201" s="460" t="s">
        <v>4141</v>
      </c>
      <c r="BK201" s="460" t="s">
        <v>4142</v>
      </c>
      <c r="BL201" s="469"/>
      <c r="BM201" s="469"/>
      <c r="BN201" s="469"/>
      <c r="BO201" s="469"/>
      <c r="BP201" s="469"/>
      <c r="BQ201" s="469"/>
      <c r="BR201" s="469"/>
      <c r="BS201" s="469"/>
      <c r="BT201" s="460" t="s">
        <v>4143</v>
      </c>
      <c r="BU201" s="469"/>
      <c r="BV201" s="469"/>
      <c r="BW201" s="468"/>
      <c r="BX201" s="468"/>
      <c r="BY201" s="468"/>
      <c r="BZ201" s="470"/>
      <c r="CA201" s="470"/>
      <c r="CB201" s="470"/>
      <c r="CC201" s="470"/>
      <c r="CD201" s="470"/>
      <c r="CE201" s="470"/>
      <c r="CF201" s="470"/>
      <c r="CG201" s="470"/>
      <c r="CH201" s="470"/>
      <c r="CI201" s="470"/>
      <c r="CJ201" s="470"/>
      <c r="CK201" s="470"/>
      <c r="CL201" s="470"/>
      <c r="CM201" s="470"/>
      <c r="CN201" s="470"/>
      <c r="CO201" s="470"/>
      <c r="CP201" s="470"/>
      <c r="CQ201" s="470"/>
      <c r="CR201" s="470"/>
      <c r="CS201" s="462" t="s">
        <v>4144</v>
      </c>
      <c r="CT201" s="462" t="s">
        <v>4145</v>
      </c>
      <c r="CU201" s="470"/>
      <c r="CV201" s="470"/>
      <c r="CW201" s="470"/>
      <c r="CX201" s="470"/>
      <c r="CY201" s="470"/>
      <c r="CZ201" s="470"/>
      <c r="DA201" s="470"/>
      <c r="DB201" s="470"/>
      <c r="DC201" s="462" t="s">
        <v>3619</v>
      </c>
      <c r="DD201" s="470"/>
      <c r="DE201" s="470"/>
    </row>
    <row r="202" spans="34:109" ht="15" hidden="1" customHeight="1">
      <c r="AH202" s="468"/>
      <c r="AI202" s="468"/>
      <c r="AJ202" s="468"/>
      <c r="AK202" s="468"/>
      <c r="AL202" s="456" t="str">
        <f t="shared" si="9"/>
        <v/>
      </c>
      <c r="AM202" s="456" t="str">
        <f t="shared" si="10"/>
        <v/>
      </c>
      <c r="AN202" s="457" t="str">
        <f t="shared" si="11"/>
        <v/>
      </c>
      <c r="AO202" s="468"/>
      <c r="AP202" s="438">
        <v>200</v>
      </c>
      <c r="AQ202" s="469"/>
      <c r="AR202" s="469"/>
      <c r="AS202" s="469"/>
      <c r="AT202" s="469"/>
      <c r="AU202" s="469"/>
      <c r="AV202" s="469"/>
      <c r="AW202" s="469"/>
      <c r="AX202" s="469"/>
      <c r="AY202" s="469"/>
      <c r="AZ202" s="469"/>
      <c r="BA202" s="469"/>
      <c r="BB202" s="469"/>
      <c r="BC202" s="469"/>
      <c r="BD202" s="469"/>
      <c r="BE202" s="469"/>
      <c r="BF202" s="469"/>
      <c r="BG202" s="469"/>
      <c r="BH202" s="469"/>
      <c r="BI202" s="469"/>
      <c r="BJ202" s="460" t="s">
        <v>4146</v>
      </c>
      <c r="BK202" s="460" t="s">
        <v>4147</v>
      </c>
      <c r="BL202" s="469"/>
      <c r="BM202" s="469"/>
      <c r="BN202" s="469"/>
      <c r="BO202" s="469"/>
      <c r="BP202" s="469"/>
      <c r="BQ202" s="469"/>
      <c r="BR202" s="469"/>
      <c r="BS202" s="469"/>
      <c r="BT202" s="460" t="s">
        <v>4148</v>
      </c>
      <c r="BU202" s="469"/>
      <c r="BV202" s="469"/>
      <c r="BW202" s="468"/>
      <c r="BX202" s="468"/>
      <c r="BY202" s="468"/>
      <c r="BZ202" s="470"/>
      <c r="CA202" s="470"/>
      <c r="CB202" s="470"/>
      <c r="CC202" s="470"/>
      <c r="CD202" s="470"/>
      <c r="CE202" s="470"/>
      <c r="CF202" s="470"/>
      <c r="CG202" s="470"/>
      <c r="CH202" s="470"/>
      <c r="CI202" s="470"/>
      <c r="CJ202" s="470"/>
      <c r="CK202" s="470"/>
      <c r="CL202" s="470"/>
      <c r="CM202" s="470"/>
      <c r="CN202" s="470"/>
      <c r="CO202" s="470"/>
      <c r="CP202" s="470"/>
      <c r="CQ202" s="470"/>
      <c r="CR202" s="470"/>
      <c r="CS202" s="462" t="s">
        <v>4149</v>
      </c>
      <c r="CT202" s="462" t="s">
        <v>4150</v>
      </c>
      <c r="CU202" s="470"/>
      <c r="CV202" s="470"/>
      <c r="CW202" s="470"/>
      <c r="CX202" s="470"/>
      <c r="CY202" s="470"/>
      <c r="CZ202" s="470"/>
      <c r="DA202" s="470"/>
      <c r="DB202" s="470"/>
      <c r="DC202" s="462" t="s">
        <v>1910</v>
      </c>
      <c r="DD202" s="470"/>
      <c r="DE202" s="470"/>
    </row>
    <row r="203" spans="34:109" ht="15" hidden="1" customHeight="1">
      <c r="AH203" s="468"/>
      <c r="AI203" s="468"/>
      <c r="AJ203" s="468"/>
      <c r="AK203" s="468"/>
      <c r="AL203" s="456" t="str">
        <f t="shared" si="9"/>
        <v/>
      </c>
      <c r="AM203" s="456" t="str">
        <f t="shared" si="10"/>
        <v/>
      </c>
      <c r="AN203" s="457" t="str">
        <f t="shared" si="11"/>
        <v/>
      </c>
      <c r="AO203" s="468"/>
      <c r="AP203" s="438">
        <v>201</v>
      </c>
      <c r="AQ203" s="469"/>
      <c r="AR203" s="469"/>
      <c r="AS203" s="469"/>
      <c r="AT203" s="469"/>
      <c r="AU203" s="469"/>
      <c r="AV203" s="469"/>
      <c r="AW203" s="469"/>
      <c r="AX203" s="469"/>
      <c r="AY203" s="469"/>
      <c r="AZ203" s="469"/>
      <c r="BA203" s="469"/>
      <c r="BB203" s="469"/>
      <c r="BC203" s="469"/>
      <c r="BD203" s="469"/>
      <c r="BE203" s="469"/>
      <c r="BF203" s="469"/>
      <c r="BG203" s="469"/>
      <c r="BH203" s="469"/>
      <c r="BI203" s="469"/>
      <c r="BJ203" s="460" t="s">
        <v>4151</v>
      </c>
      <c r="BK203" s="460" t="s">
        <v>4152</v>
      </c>
      <c r="BL203" s="469"/>
      <c r="BM203" s="469"/>
      <c r="BN203" s="469"/>
      <c r="BO203" s="469"/>
      <c r="BP203" s="469"/>
      <c r="BQ203" s="469"/>
      <c r="BR203" s="469"/>
      <c r="BS203" s="469"/>
      <c r="BT203" s="460" t="s">
        <v>4153</v>
      </c>
      <c r="BU203" s="469"/>
      <c r="BV203" s="469"/>
      <c r="BW203" s="468"/>
      <c r="BX203" s="468"/>
      <c r="BY203" s="468"/>
      <c r="BZ203" s="470"/>
      <c r="CA203" s="470"/>
      <c r="CB203" s="470"/>
      <c r="CC203" s="470"/>
      <c r="CD203" s="470"/>
      <c r="CE203" s="470"/>
      <c r="CF203" s="470"/>
      <c r="CG203" s="470"/>
      <c r="CH203" s="470"/>
      <c r="CI203" s="470"/>
      <c r="CJ203" s="470"/>
      <c r="CK203" s="470"/>
      <c r="CL203" s="470"/>
      <c r="CM203" s="470"/>
      <c r="CN203" s="470"/>
      <c r="CO203" s="470"/>
      <c r="CP203" s="470"/>
      <c r="CQ203" s="470"/>
      <c r="CR203" s="470"/>
      <c r="CS203" s="462" t="s">
        <v>4154</v>
      </c>
      <c r="CT203" s="462" t="s">
        <v>4155</v>
      </c>
      <c r="CU203" s="470"/>
      <c r="CV203" s="470"/>
      <c r="CW203" s="470"/>
      <c r="CX203" s="470"/>
      <c r="CY203" s="470"/>
      <c r="CZ203" s="470"/>
      <c r="DA203" s="470"/>
      <c r="DB203" s="470"/>
      <c r="DC203" s="462" t="s">
        <v>4156</v>
      </c>
      <c r="DD203" s="470"/>
      <c r="DE203" s="470"/>
    </row>
    <row r="204" spans="34:109" ht="15" hidden="1" customHeight="1">
      <c r="AH204" s="468"/>
      <c r="AI204" s="468"/>
      <c r="AJ204" s="468"/>
      <c r="AK204" s="468"/>
      <c r="AL204" s="456" t="str">
        <f t="shared" si="9"/>
        <v/>
      </c>
      <c r="AM204" s="456" t="str">
        <f t="shared" si="10"/>
        <v/>
      </c>
      <c r="AN204" s="457" t="str">
        <f t="shared" si="11"/>
        <v/>
      </c>
      <c r="AO204" s="468"/>
      <c r="AP204" s="438">
        <v>202</v>
      </c>
      <c r="AQ204" s="469"/>
      <c r="AR204" s="469"/>
      <c r="AS204" s="469"/>
      <c r="AT204" s="469"/>
      <c r="AU204" s="469"/>
      <c r="AV204" s="469"/>
      <c r="AW204" s="469"/>
      <c r="AX204" s="469"/>
      <c r="AY204" s="469"/>
      <c r="AZ204" s="469"/>
      <c r="BA204" s="469"/>
      <c r="BB204" s="469"/>
      <c r="BC204" s="469"/>
      <c r="BD204" s="469"/>
      <c r="BE204" s="469"/>
      <c r="BF204" s="469"/>
      <c r="BG204" s="469"/>
      <c r="BH204" s="469"/>
      <c r="BI204" s="469"/>
      <c r="BJ204" s="460" t="s">
        <v>4157</v>
      </c>
      <c r="BK204" s="460" t="s">
        <v>4158</v>
      </c>
      <c r="BL204" s="469"/>
      <c r="BM204" s="469"/>
      <c r="BN204" s="469"/>
      <c r="BO204" s="469"/>
      <c r="BP204" s="469"/>
      <c r="BQ204" s="469"/>
      <c r="BR204" s="469"/>
      <c r="BS204" s="469"/>
      <c r="BT204" s="460" t="s">
        <v>4159</v>
      </c>
      <c r="BU204" s="469"/>
      <c r="BV204" s="469"/>
      <c r="BW204" s="468"/>
      <c r="BX204" s="468"/>
      <c r="BY204" s="468"/>
      <c r="BZ204" s="470"/>
      <c r="CA204" s="470"/>
      <c r="CB204" s="470"/>
      <c r="CC204" s="470"/>
      <c r="CD204" s="470"/>
      <c r="CE204" s="470"/>
      <c r="CF204" s="470"/>
      <c r="CG204" s="470"/>
      <c r="CH204" s="470"/>
      <c r="CI204" s="470"/>
      <c r="CJ204" s="470"/>
      <c r="CK204" s="470"/>
      <c r="CL204" s="470"/>
      <c r="CM204" s="470"/>
      <c r="CN204" s="470"/>
      <c r="CO204" s="470"/>
      <c r="CP204" s="470"/>
      <c r="CQ204" s="470"/>
      <c r="CR204" s="470"/>
      <c r="CS204" s="462" t="s">
        <v>4160</v>
      </c>
      <c r="CT204" s="462" t="s">
        <v>4161</v>
      </c>
      <c r="CU204" s="470"/>
      <c r="CV204" s="470"/>
      <c r="CW204" s="470"/>
      <c r="CX204" s="470"/>
      <c r="CY204" s="470"/>
      <c r="CZ204" s="470"/>
      <c r="DA204" s="470"/>
      <c r="DB204" s="470"/>
      <c r="DC204" s="462" t="s">
        <v>4162</v>
      </c>
      <c r="DD204" s="470"/>
      <c r="DE204" s="470"/>
    </row>
    <row r="205" spans="34:109" ht="15" hidden="1" customHeight="1">
      <c r="AH205" s="468"/>
      <c r="AI205" s="468"/>
      <c r="AJ205" s="468"/>
      <c r="AK205" s="468"/>
      <c r="AL205" s="456" t="str">
        <f t="shared" si="9"/>
        <v/>
      </c>
      <c r="AM205" s="456" t="str">
        <f t="shared" si="10"/>
        <v/>
      </c>
      <c r="AN205" s="457" t="str">
        <f t="shared" si="11"/>
        <v/>
      </c>
      <c r="AO205" s="468"/>
      <c r="AP205" s="438">
        <v>203</v>
      </c>
      <c r="AQ205" s="469"/>
      <c r="AR205" s="469"/>
      <c r="AS205" s="469"/>
      <c r="AT205" s="469"/>
      <c r="AU205" s="469"/>
      <c r="AV205" s="469"/>
      <c r="AW205" s="469"/>
      <c r="AX205" s="469"/>
      <c r="AY205" s="469"/>
      <c r="AZ205" s="469"/>
      <c r="BA205" s="469"/>
      <c r="BB205" s="469"/>
      <c r="BC205" s="469"/>
      <c r="BD205" s="469"/>
      <c r="BE205" s="469"/>
      <c r="BF205" s="469"/>
      <c r="BG205" s="469"/>
      <c r="BH205" s="469"/>
      <c r="BI205" s="469"/>
      <c r="BJ205" s="460" t="s">
        <v>4163</v>
      </c>
      <c r="BK205" s="460" t="s">
        <v>4164</v>
      </c>
      <c r="BL205" s="469"/>
      <c r="BM205" s="469"/>
      <c r="BN205" s="469"/>
      <c r="BO205" s="469"/>
      <c r="BP205" s="469"/>
      <c r="BQ205" s="469"/>
      <c r="BR205" s="469"/>
      <c r="BS205" s="469"/>
      <c r="BT205" s="460" t="s">
        <v>4165</v>
      </c>
      <c r="BU205" s="469"/>
      <c r="BV205" s="469"/>
      <c r="BW205" s="468"/>
      <c r="BX205" s="468"/>
      <c r="BY205" s="468"/>
      <c r="BZ205" s="470"/>
      <c r="CA205" s="470"/>
      <c r="CB205" s="470"/>
      <c r="CC205" s="470"/>
      <c r="CD205" s="470"/>
      <c r="CE205" s="470"/>
      <c r="CF205" s="470"/>
      <c r="CG205" s="470"/>
      <c r="CH205" s="470"/>
      <c r="CI205" s="470"/>
      <c r="CJ205" s="470"/>
      <c r="CK205" s="470"/>
      <c r="CL205" s="470"/>
      <c r="CM205" s="470"/>
      <c r="CN205" s="470"/>
      <c r="CO205" s="470"/>
      <c r="CP205" s="470"/>
      <c r="CQ205" s="470"/>
      <c r="CR205" s="470"/>
      <c r="CS205" s="462" t="s">
        <v>4166</v>
      </c>
      <c r="CT205" s="462" t="s">
        <v>4167</v>
      </c>
      <c r="CU205" s="470"/>
      <c r="CV205" s="470"/>
      <c r="CW205" s="470"/>
      <c r="CX205" s="470"/>
      <c r="CY205" s="470"/>
      <c r="CZ205" s="470"/>
      <c r="DA205" s="470"/>
      <c r="DB205" s="470"/>
      <c r="DC205" s="462" t="s">
        <v>4168</v>
      </c>
      <c r="DD205" s="470"/>
      <c r="DE205" s="470"/>
    </row>
    <row r="206" spans="34:109" ht="15" hidden="1" customHeight="1">
      <c r="AH206" s="468"/>
      <c r="AI206" s="468"/>
      <c r="AJ206" s="468"/>
      <c r="AK206" s="468"/>
      <c r="AL206" s="456" t="str">
        <f t="shared" si="9"/>
        <v/>
      </c>
      <c r="AM206" s="456" t="str">
        <f t="shared" si="10"/>
        <v/>
      </c>
      <c r="AN206" s="457" t="str">
        <f t="shared" si="11"/>
        <v/>
      </c>
      <c r="AO206" s="468"/>
      <c r="AP206" s="438">
        <v>204</v>
      </c>
      <c r="AQ206" s="469"/>
      <c r="AR206" s="469"/>
      <c r="AS206" s="469"/>
      <c r="AT206" s="469"/>
      <c r="AU206" s="469"/>
      <c r="AV206" s="469"/>
      <c r="AW206" s="469"/>
      <c r="AX206" s="469"/>
      <c r="AY206" s="469"/>
      <c r="AZ206" s="469"/>
      <c r="BA206" s="469"/>
      <c r="BB206" s="469"/>
      <c r="BC206" s="469"/>
      <c r="BD206" s="469"/>
      <c r="BE206" s="469"/>
      <c r="BF206" s="469"/>
      <c r="BG206" s="469"/>
      <c r="BH206" s="469"/>
      <c r="BI206" s="469"/>
      <c r="BJ206" s="460" t="s">
        <v>4169</v>
      </c>
      <c r="BK206" s="460" t="s">
        <v>4170</v>
      </c>
      <c r="BL206" s="469"/>
      <c r="BM206" s="469"/>
      <c r="BN206" s="469"/>
      <c r="BO206" s="469"/>
      <c r="BP206" s="469"/>
      <c r="BQ206" s="469"/>
      <c r="BR206" s="469"/>
      <c r="BS206" s="469"/>
      <c r="BT206" s="460" t="s">
        <v>4171</v>
      </c>
      <c r="BU206" s="469"/>
      <c r="BV206" s="469"/>
      <c r="BW206" s="468"/>
      <c r="BX206" s="468"/>
      <c r="BY206" s="468"/>
      <c r="BZ206" s="470"/>
      <c r="CA206" s="470"/>
      <c r="CB206" s="470"/>
      <c r="CC206" s="470"/>
      <c r="CD206" s="470"/>
      <c r="CE206" s="470"/>
      <c r="CF206" s="470"/>
      <c r="CG206" s="470"/>
      <c r="CH206" s="470"/>
      <c r="CI206" s="470"/>
      <c r="CJ206" s="470"/>
      <c r="CK206" s="470"/>
      <c r="CL206" s="470"/>
      <c r="CM206" s="470"/>
      <c r="CN206" s="470"/>
      <c r="CO206" s="470"/>
      <c r="CP206" s="470"/>
      <c r="CQ206" s="470"/>
      <c r="CR206" s="470"/>
      <c r="CS206" s="462" t="s">
        <v>4172</v>
      </c>
      <c r="CT206" s="462" t="s">
        <v>4173</v>
      </c>
      <c r="CU206" s="470"/>
      <c r="CV206" s="470"/>
      <c r="CW206" s="470"/>
      <c r="CX206" s="470"/>
      <c r="CY206" s="470"/>
      <c r="CZ206" s="470"/>
      <c r="DA206" s="470"/>
      <c r="DB206" s="470"/>
      <c r="DC206" s="462" t="s">
        <v>4174</v>
      </c>
      <c r="DD206" s="470"/>
      <c r="DE206" s="470"/>
    </row>
    <row r="207" spans="34:109" ht="15" hidden="1" customHeight="1">
      <c r="AH207" s="468"/>
      <c r="AI207" s="468"/>
      <c r="AJ207" s="468"/>
      <c r="AK207" s="468"/>
      <c r="AL207" s="456" t="str">
        <f t="shared" si="9"/>
        <v/>
      </c>
      <c r="AM207" s="456" t="str">
        <f t="shared" si="10"/>
        <v/>
      </c>
      <c r="AN207" s="457" t="str">
        <f t="shared" si="11"/>
        <v/>
      </c>
      <c r="AO207" s="468"/>
      <c r="AP207" s="438">
        <v>205</v>
      </c>
      <c r="AQ207" s="469"/>
      <c r="AR207" s="469"/>
      <c r="AS207" s="469"/>
      <c r="AT207" s="469"/>
      <c r="AU207" s="469"/>
      <c r="AV207" s="469"/>
      <c r="AW207" s="469"/>
      <c r="AX207" s="469"/>
      <c r="AY207" s="469"/>
      <c r="AZ207" s="469"/>
      <c r="BA207" s="469"/>
      <c r="BB207" s="469"/>
      <c r="BC207" s="469"/>
      <c r="BD207" s="469"/>
      <c r="BE207" s="469"/>
      <c r="BF207" s="469"/>
      <c r="BG207" s="469"/>
      <c r="BH207" s="469"/>
      <c r="BI207" s="469"/>
      <c r="BJ207" s="460" t="s">
        <v>4175</v>
      </c>
      <c r="BK207" s="460" t="s">
        <v>4176</v>
      </c>
      <c r="BL207" s="469"/>
      <c r="BM207" s="469"/>
      <c r="BN207" s="469"/>
      <c r="BO207" s="469"/>
      <c r="BP207" s="469"/>
      <c r="BQ207" s="469"/>
      <c r="BR207" s="469"/>
      <c r="BS207" s="469"/>
      <c r="BT207" s="460" t="s">
        <v>4177</v>
      </c>
      <c r="BU207" s="469"/>
      <c r="BV207" s="469"/>
      <c r="BW207" s="468"/>
      <c r="BX207" s="468"/>
      <c r="BY207" s="468"/>
      <c r="BZ207" s="470"/>
      <c r="CA207" s="470"/>
      <c r="CB207" s="470"/>
      <c r="CC207" s="470"/>
      <c r="CD207" s="470"/>
      <c r="CE207" s="470"/>
      <c r="CF207" s="470"/>
      <c r="CG207" s="470"/>
      <c r="CH207" s="470"/>
      <c r="CI207" s="470"/>
      <c r="CJ207" s="470"/>
      <c r="CK207" s="470"/>
      <c r="CL207" s="470"/>
      <c r="CM207" s="470"/>
      <c r="CN207" s="470"/>
      <c r="CO207" s="470"/>
      <c r="CP207" s="470"/>
      <c r="CQ207" s="470"/>
      <c r="CR207" s="470"/>
      <c r="CS207" s="462" t="s">
        <v>4178</v>
      </c>
      <c r="CT207" s="462" t="s">
        <v>4179</v>
      </c>
      <c r="CU207" s="470"/>
      <c r="CV207" s="470"/>
      <c r="CW207" s="470"/>
      <c r="CX207" s="470"/>
      <c r="CY207" s="470"/>
      <c r="CZ207" s="470"/>
      <c r="DA207" s="470"/>
      <c r="DB207" s="470"/>
      <c r="DC207" s="462" t="s">
        <v>4180</v>
      </c>
      <c r="DD207" s="470"/>
      <c r="DE207" s="470"/>
    </row>
    <row r="208" spans="34:109" ht="15" hidden="1" customHeight="1">
      <c r="AH208" s="468"/>
      <c r="AI208" s="468"/>
      <c r="AJ208" s="468"/>
      <c r="AK208" s="468"/>
      <c r="AL208" s="456" t="str">
        <f t="shared" si="9"/>
        <v/>
      </c>
      <c r="AM208" s="456" t="str">
        <f t="shared" si="10"/>
        <v/>
      </c>
      <c r="AN208" s="457" t="str">
        <f t="shared" si="11"/>
        <v/>
      </c>
      <c r="AO208" s="468"/>
      <c r="AP208" s="438">
        <v>206</v>
      </c>
      <c r="AQ208" s="469"/>
      <c r="AR208" s="469"/>
      <c r="AS208" s="469"/>
      <c r="AT208" s="469"/>
      <c r="AU208" s="469"/>
      <c r="AV208" s="469"/>
      <c r="AW208" s="469"/>
      <c r="AX208" s="469"/>
      <c r="AY208" s="469"/>
      <c r="AZ208" s="469"/>
      <c r="BA208" s="469"/>
      <c r="BB208" s="469"/>
      <c r="BC208" s="469"/>
      <c r="BD208" s="469"/>
      <c r="BE208" s="469"/>
      <c r="BF208" s="469"/>
      <c r="BG208" s="469"/>
      <c r="BH208" s="469"/>
      <c r="BI208" s="469"/>
      <c r="BJ208" s="460" t="s">
        <v>4181</v>
      </c>
      <c r="BK208" s="460" t="s">
        <v>4182</v>
      </c>
      <c r="BL208" s="469"/>
      <c r="BM208" s="469"/>
      <c r="BN208" s="469"/>
      <c r="BO208" s="469"/>
      <c r="BP208" s="469"/>
      <c r="BQ208" s="469"/>
      <c r="BR208" s="469"/>
      <c r="BS208" s="469"/>
      <c r="BT208" s="460" t="s">
        <v>4183</v>
      </c>
      <c r="BU208" s="469"/>
      <c r="BV208" s="469"/>
      <c r="BW208" s="468"/>
      <c r="BX208" s="468"/>
      <c r="BY208" s="468"/>
      <c r="BZ208" s="470"/>
      <c r="CA208" s="470"/>
      <c r="CB208" s="470"/>
      <c r="CC208" s="470"/>
      <c r="CD208" s="470"/>
      <c r="CE208" s="470"/>
      <c r="CF208" s="470"/>
      <c r="CG208" s="470"/>
      <c r="CH208" s="470"/>
      <c r="CI208" s="470"/>
      <c r="CJ208" s="470"/>
      <c r="CK208" s="470"/>
      <c r="CL208" s="470"/>
      <c r="CM208" s="470"/>
      <c r="CN208" s="470"/>
      <c r="CO208" s="470"/>
      <c r="CP208" s="470"/>
      <c r="CQ208" s="470"/>
      <c r="CR208" s="470"/>
      <c r="CS208" s="462" t="s">
        <v>4184</v>
      </c>
      <c r="CT208" s="462" t="s">
        <v>4185</v>
      </c>
      <c r="CU208" s="470"/>
      <c r="CV208" s="470"/>
      <c r="CW208" s="470"/>
      <c r="CX208" s="470"/>
      <c r="CY208" s="470"/>
      <c r="CZ208" s="470"/>
      <c r="DA208" s="470"/>
      <c r="DB208" s="470"/>
      <c r="DC208" s="462" t="s">
        <v>4186</v>
      </c>
      <c r="DD208" s="470"/>
      <c r="DE208" s="470"/>
    </row>
    <row r="209" spans="34:109" ht="15" hidden="1" customHeight="1">
      <c r="AH209" s="468"/>
      <c r="AI209" s="468"/>
      <c r="AJ209" s="468"/>
      <c r="AK209" s="468"/>
      <c r="AL209" s="456" t="str">
        <f t="shared" si="9"/>
        <v/>
      </c>
      <c r="AM209" s="456" t="str">
        <f t="shared" si="10"/>
        <v/>
      </c>
      <c r="AN209" s="457" t="str">
        <f t="shared" si="11"/>
        <v/>
      </c>
      <c r="AO209" s="468"/>
      <c r="AP209" s="438">
        <v>207</v>
      </c>
      <c r="AQ209" s="469"/>
      <c r="AR209" s="469"/>
      <c r="AS209" s="469"/>
      <c r="AT209" s="469"/>
      <c r="AU209" s="469"/>
      <c r="AV209" s="469"/>
      <c r="AW209" s="469"/>
      <c r="AX209" s="469"/>
      <c r="AY209" s="469"/>
      <c r="AZ209" s="469"/>
      <c r="BA209" s="469"/>
      <c r="BB209" s="469"/>
      <c r="BC209" s="469"/>
      <c r="BD209" s="469"/>
      <c r="BE209" s="469"/>
      <c r="BF209" s="469"/>
      <c r="BG209" s="469"/>
      <c r="BH209" s="469"/>
      <c r="BI209" s="469"/>
      <c r="BJ209" s="460" t="s">
        <v>4187</v>
      </c>
      <c r="BK209" s="460" t="s">
        <v>4188</v>
      </c>
      <c r="BL209" s="469"/>
      <c r="BM209" s="469"/>
      <c r="BN209" s="469"/>
      <c r="BO209" s="469"/>
      <c r="BP209" s="469"/>
      <c r="BQ209" s="469"/>
      <c r="BR209" s="469"/>
      <c r="BS209" s="469"/>
      <c r="BT209" s="460" t="s">
        <v>4189</v>
      </c>
      <c r="BU209" s="469"/>
      <c r="BV209" s="469"/>
      <c r="BW209" s="468"/>
      <c r="BX209" s="468"/>
      <c r="BY209" s="468"/>
      <c r="BZ209" s="470"/>
      <c r="CA209" s="470"/>
      <c r="CB209" s="470"/>
      <c r="CC209" s="470"/>
      <c r="CD209" s="470"/>
      <c r="CE209" s="470"/>
      <c r="CF209" s="470"/>
      <c r="CG209" s="470"/>
      <c r="CH209" s="470"/>
      <c r="CI209" s="470"/>
      <c r="CJ209" s="470"/>
      <c r="CK209" s="470"/>
      <c r="CL209" s="470"/>
      <c r="CM209" s="470"/>
      <c r="CN209" s="470"/>
      <c r="CO209" s="470"/>
      <c r="CP209" s="470"/>
      <c r="CQ209" s="470"/>
      <c r="CR209" s="470"/>
      <c r="CS209" s="462" t="s">
        <v>4190</v>
      </c>
      <c r="CT209" s="462" t="s">
        <v>4191</v>
      </c>
      <c r="CU209" s="470"/>
      <c r="CV209" s="470"/>
      <c r="CW209" s="470"/>
      <c r="CX209" s="470"/>
      <c r="CY209" s="470"/>
      <c r="CZ209" s="470"/>
      <c r="DA209" s="470"/>
      <c r="DB209" s="470"/>
      <c r="DC209" s="462" t="s">
        <v>4192</v>
      </c>
      <c r="DD209" s="470"/>
      <c r="DE209" s="470"/>
    </row>
    <row r="210" spans="34:109" ht="15" hidden="1" customHeight="1">
      <c r="AH210" s="468"/>
      <c r="AI210" s="468"/>
      <c r="AJ210" s="468"/>
      <c r="AK210" s="468"/>
      <c r="AL210" s="456" t="str">
        <f t="shared" si="9"/>
        <v/>
      </c>
      <c r="AM210" s="456" t="str">
        <f t="shared" si="10"/>
        <v/>
      </c>
      <c r="AN210" s="457" t="str">
        <f t="shared" si="11"/>
        <v/>
      </c>
      <c r="AO210" s="468"/>
      <c r="AP210" s="438">
        <v>208</v>
      </c>
      <c r="AQ210" s="469"/>
      <c r="AR210" s="469"/>
      <c r="AS210" s="469"/>
      <c r="AT210" s="469"/>
      <c r="AU210" s="469"/>
      <c r="AV210" s="469"/>
      <c r="AW210" s="469"/>
      <c r="AX210" s="469"/>
      <c r="AY210" s="469"/>
      <c r="AZ210" s="469"/>
      <c r="BA210" s="469"/>
      <c r="BB210" s="469"/>
      <c r="BC210" s="469"/>
      <c r="BD210" s="469"/>
      <c r="BE210" s="469"/>
      <c r="BF210" s="469"/>
      <c r="BG210" s="469"/>
      <c r="BH210" s="469"/>
      <c r="BI210" s="469"/>
      <c r="BJ210" s="460" t="s">
        <v>4193</v>
      </c>
      <c r="BK210" s="460" t="s">
        <v>4194</v>
      </c>
      <c r="BL210" s="469"/>
      <c r="BM210" s="469"/>
      <c r="BN210" s="469"/>
      <c r="BO210" s="469"/>
      <c r="BP210" s="469"/>
      <c r="BQ210" s="469"/>
      <c r="BR210" s="469"/>
      <c r="BS210" s="469"/>
      <c r="BT210" s="460" t="s">
        <v>4195</v>
      </c>
      <c r="BU210" s="469"/>
      <c r="BV210" s="469"/>
      <c r="BW210" s="468"/>
      <c r="BX210" s="468"/>
      <c r="BY210" s="468"/>
      <c r="BZ210" s="470"/>
      <c r="CA210" s="470"/>
      <c r="CB210" s="470"/>
      <c r="CC210" s="470"/>
      <c r="CD210" s="470"/>
      <c r="CE210" s="470"/>
      <c r="CF210" s="470"/>
      <c r="CG210" s="470"/>
      <c r="CH210" s="470"/>
      <c r="CI210" s="470"/>
      <c r="CJ210" s="470"/>
      <c r="CK210" s="470"/>
      <c r="CL210" s="470"/>
      <c r="CM210" s="470"/>
      <c r="CN210" s="470"/>
      <c r="CO210" s="470"/>
      <c r="CP210" s="470"/>
      <c r="CQ210" s="470"/>
      <c r="CR210" s="470"/>
      <c r="CS210" s="462" t="s">
        <v>4196</v>
      </c>
      <c r="CT210" s="462" t="s">
        <v>4197</v>
      </c>
      <c r="CU210" s="470"/>
      <c r="CV210" s="470"/>
      <c r="CW210" s="470"/>
      <c r="CX210" s="470"/>
      <c r="CY210" s="470"/>
      <c r="CZ210" s="470"/>
      <c r="DA210" s="470"/>
      <c r="DB210" s="470"/>
      <c r="DC210" s="462" t="s">
        <v>4198</v>
      </c>
      <c r="DD210" s="470"/>
      <c r="DE210" s="470"/>
    </row>
    <row r="211" spans="34:109" ht="15" hidden="1" customHeight="1">
      <c r="AH211" s="468"/>
      <c r="AI211" s="468"/>
      <c r="AJ211" s="468"/>
      <c r="AK211" s="468"/>
      <c r="AL211" s="456" t="str">
        <f t="shared" si="9"/>
        <v/>
      </c>
      <c r="AM211" s="456" t="str">
        <f t="shared" si="10"/>
        <v/>
      </c>
      <c r="AN211" s="457" t="str">
        <f t="shared" si="11"/>
        <v/>
      </c>
      <c r="AO211" s="468"/>
      <c r="AP211" s="438">
        <v>209</v>
      </c>
      <c r="AQ211" s="469"/>
      <c r="AR211" s="469"/>
      <c r="AS211" s="469"/>
      <c r="AT211" s="469"/>
      <c r="AU211" s="469"/>
      <c r="AV211" s="469"/>
      <c r="AW211" s="469"/>
      <c r="AX211" s="469"/>
      <c r="AY211" s="469"/>
      <c r="AZ211" s="469"/>
      <c r="BA211" s="469"/>
      <c r="BB211" s="469"/>
      <c r="BC211" s="469"/>
      <c r="BD211" s="469"/>
      <c r="BE211" s="469"/>
      <c r="BF211" s="469"/>
      <c r="BG211" s="469"/>
      <c r="BH211" s="469"/>
      <c r="BI211" s="469"/>
      <c r="BJ211" s="460" t="s">
        <v>4199</v>
      </c>
      <c r="BK211" s="460" t="s">
        <v>4200</v>
      </c>
      <c r="BL211" s="469"/>
      <c r="BM211" s="469"/>
      <c r="BN211" s="469"/>
      <c r="BO211" s="469"/>
      <c r="BP211" s="469"/>
      <c r="BQ211" s="469"/>
      <c r="BR211" s="469"/>
      <c r="BS211" s="469"/>
      <c r="BT211" s="460" t="s">
        <v>4201</v>
      </c>
      <c r="BU211" s="469"/>
      <c r="BV211" s="469"/>
      <c r="BW211" s="468"/>
      <c r="BX211" s="468"/>
      <c r="BY211" s="468"/>
      <c r="BZ211" s="470"/>
      <c r="CA211" s="470"/>
      <c r="CB211" s="470"/>
      <c r="CC211" s="470"/>
      <c r="CD211" s="470"/>
      <c r="CE211" s="470"/>
      <c r="CF211" s="470"/>
      <c r="CG211" s="470"/>
      <c r="CH211" s="470"/>
      <c r="CI211" s="470"/>
      <c r="CJ211" s="470"/>
      <c r="CK211" s="470"/>
      <c r="CL211" s="470"/>
      <c r="CM211" s="470"/>
      <c r="CN211" s="470"/>
      <c r="CO211" s="470"/>
      <c r="CP211" s="470"/>
      <c r="CQ211" s="470"/>
      <c r="CR211" s="470"/>
      <c r="CS211" s="476" t="s">
        <v>4202</v>
      </c>
      <c r="CT211" s="462" t="s">
        <v>4203</v>
      </c>
      <c r="CU211" s="470"/>
      <c r="CV211" s="470"/>
      <c r="CW211" s="470"/>
      <c r="CX211" s="470"/>
      <c r="CY211" s="470"/>
      <c r="CZ211" s="470"/>
      <c r="DA211" s="470"/>
      <c r="DB211" s="470"/>
      <c r="DC211" s="462" t="s">
        <v>4204</v>
      </c>
      <c r="DD211" s="470"/>
      <c r="DE211" s="470"/>
    </row>
    <row r="212" spans="34:109" ht="15" hidden="1" customHeight="1">
      <c r="AH212" s="468"/>
      <c r="AI212" s="468"/>
      <c r="AJ212" s="468"/>
      <c r="AK212" s="468"/>
      <c r="AL212" s="456" t="str">
        <f t="shared" si="9"/>
        <v/>
      </c>
      <c r="AM212" s="456" t="str">
        <f t="shared" si="10"/>
        <v/>
      </c>
      <c r="AN212" s="457" t="str">
        <f t="shared" si="11"/>
        <v/>
      </c>
      <c r="AO212" s="468"/>
      <c r="AP212" s="438">
        <v>210</v>
      </c>
      <c r="AQ212" s="469"/>
      <c r="AR212" s="469"/>
      <c r="AS212" s="469"/>
      <c r="AT212" s="469"/>
      <c r="AU212" s="469"/>
      <c r="AV212" s="469"/>
      <c r="AW212" s="469"/>
      <c r="AX212" s="469"/>
      <c r="AY212" s="469"/>
      <c r="AZ212" s="469"/>
      <c r="BA212" s="469"/>
      <c r="BB212" s="469"/>
      <c r="BC212" s="469"/>
      <c r="BD212" s="469"/>
      <c r="BE212" s="469"/>
      <c r="BF212" s="469"/>
      <c r="BG212" s="469"/>
      <c r="BH212" s="469"/>
      <c r="BI212" s="469"/>
      <c r="BJ212" s="460" t="s">
        <v>4205</v>
      </c>
      <c r="BK212" s="460" t="s">
        <v>4206</v>
      </c>
      <c r="BL212" s="469"/>
      <c r="BM212" s="469"/>
      <c r="BN212" s="469"/>
      <c r="BO212" s="469"/>
      <c r="BP212" s="469"/>
      <c r="BQ212" s="469"/>
      <c r="BR212" s="469"/>
      <c r="BS212" s="469"/>
      <c r="BT212" s="460" t="s">
        <v>4207</v>
      </c>
      <c r="BU212" s="469"/>
      <c r="BV212" s="469"/>
      <c r="BW212" s="468"/>
      <c r="BX212" s="468"/>
      <c r="BY212" s="468"/>
      <c r="BZ212" s="470"/>
      <c r="CA212" s="470"/>
      <c r="CB212" s="470"/>
      <c r="CC212" s="470"/>
      <c r="CD212" s="470"/>
      <c r="CE212" s="470"/>
      <c r="CF212" s="470"/>
      <c r="CG212" s="470"/>
      <c r="CH212" s="470"/>
      <c r="CI212" s="470"/>
      <c r="CJ212" s="470"/>
      <c r="CK212" s="470"/>
      <c r="CL212" s="470"/>
      <c r="CM212" s="470"/>
      <c r="CN212" s="470"/>
      <c r="CO212" s="470"/>
      <c r="CP212" s="470"/>
      <c r="CQ212" s="470"/>
      <c r="CR212" s="470"/>
      <c r="CS212" s="476" t="s">
        <v>4208</v>
      </c>
      <c r="CT212" s="462" t="s">
        <v>4209</v>
      </c>
      <c r="CU212" s="470"/>
      <c r="CV212" s="470"/>
      <c r="CW212" s="470"/>
      <c r="CX212" s="470"/>
      <c r="CY212" s="470"/>
      <c r="CZ212" s="470"/>
      <c r="DA212" s="470"/>
      <c r="DB212" s="470"/>
      <c r="DC212" s="462" t="s">
        <v>4210</v>
      </c>
      <c r="DD212" s="470"/>
      <c r="DE212" s="470"/>
    </row>
    <row r="213" spans="34:109" ht="15" hidden="1" customHeight="1">
      <c r="AH213" s="468"/>
      <c r="AI213" s="468"/>
      <c r="AJ213" s="468"/>
      <c r="AK213" s="468"/>
      <c r="AL213" s="456" t="str">
        <f t="shared" si="9"/>
        <v/>
      </c>
      <c r="AM213" s="456" t="str">
        <f t="shared" si="10"/>
        <v/>
      </c>
      <c r="AN213" s="457" t="str">
        <f t="shared" si="11"/>
        <v/>
      </c>
      <c r="AO213" s="468"/>
      <c r="AP213" s="438">
        <v>211</v>
      </c>
      <c r="AQ213" s="469"/>
      <c r="AR213" s="469"/>
      <c r="AS213" s="469"/>
      <c r="AT213" s="469"/>
      <c r="AU213" s="469"/>
      <c r="AV213" s="469"/>
      <c r="AW213" s="469"/>
      <c r="AX213" s="469"/>
      <c r="AY213" s="469"/>
      <c r="AZ213" s="469"/>
      <c r="BA213" s="469"/>
      <c r="BB213" s="469"/>
      <c r="BC213" s="469"/>
      <c r="BD213" s="469"/>
      <c r="BE213" s="469"/>
      <c r="BF213" s="469"/>
      <c r="BG213" s="469"/>
      <c r="BH213" s="469"/>
      <c r="BI213" s="469"/>
      <c r="BJ213" s="460" t="s">
        <v>4211</v>
      </c>
      <c r="BK213" s="460" t="s">
        <v>4212</v>
      </c>
      <c r="BL213" s="469"/>
      <c r="BM213" s="469"/>
      <c r="BN213" s="469"/>
      <c r="BO213" s="469"/>
      <c r="BP213" s="469"/>
      <c r="BQ213" s="469"/>
      <c r="BR213" s="469"/>
      <c r="BS213" s="469"/>
      <c r="BT213" s="460" t="s">
        <v>4213</v>
      </c>
      <c r="BU213" s="469"/>
      <c r="BV213" s="469"/>
      <c r="BW213" s="468"/>
      <c r="BX213" s="468"/>
      <c r="BY213" s="468"/>
      <c r="BZ213" s="470"/>
      <c r="CA213" s="470"/>
      <c r="CB213" s="470"/>
      <c r="CC213" s="470"/>
      <c r="CD213" s="470"/>
      <c r="CE213" s="470"/>
      <c r="CF213" s="470"/>
      <c r="CG213" s="470"/>
      <c r="CH213" s="470"/>
      <c r="CI213" s="470"/>
      <c r="CJ213" s="470"/>
      <c r="CK213" s="470"/>
      <c r="CL213" s="470"/>
      <c r="CM213" s="470"/>
      <c r="CN213" s="470"/>
      <c r="CO213" s="470"/>
      <c r="CP213" s="470"/>
      <c r="CQ213" s="470"/>
      <c r="CR213" s="470"/>
      <c r="CS213" s="462" t="s">
        <v>4214</v>
      </c>
      <c r="CT213" s="462" t="s">
        <v>4215</v>
      </c>
      <c r="CU213" s="470"/>
      <c r="CV213" s="470"/>
      <c r="CW213" s="470"/>
      <c r="CX213" s="470"/>
      <c r="CY213" s="470"/>
      <c r="CZ213" s="470"/>
      <c r="DA213" s="470"/>
      <c r="DB213" s="470"/>
      <c r="DC213" s="462" t="s">
        <v>4216</v>
      </c>
      <c r="DD213" s="470"/>
      <c r="DE213" s="470"/>
    </row>
    <row r="214" spans="34:109" ht="15" hidden="1" customHeight="1">
      <c r="AH214" s="468"/>
      <c r="AI214" s="468"/>
      <c r="AJ214" s="468"/>
      <c r="AK214" s="468"/>
      <c r="AL214" s="456" t="str">
        <f t="shared" si="9"/>
        <v/>
      </c>
      <c r="AM214" s="456" t="str">
        <f t="shared" si="10"/>
        <v/>
      </c>
      <c r="AN214" s="457" t="str">
        <f t="shared" si="11"/>
        <v/>
      </c>
      <c r="AO214" s="468"/>
      <c r="AP214" s="438">
        <v>212</v>
      </c>
      <c r="AQ214" s="469"/>
      <c r="AR214" s="469"/>
      <c r="AS214" s="469"/>
      <c r="AT214" s="469"/>
      <c r="AU214" s="469"/>
      <c r="AV214" s="469"/>
      <c r="AW214" s="469"/>
      <c r="AX214" s="469"/>
      <c r="AY214" s="469"/>
      <c r="AZ214" s="469"/>
      <c r="BA214" s="469"/>
      <c r="BB214" s="469"/>
      <c r="BC214" s="469"/>
      <c r="BD214" s="469"/>
      <c r="BE214" s="469"/>
      <c r="BF214" s="469"/>
      <c r="BG214" s="469"/>
      <c r="BH214" s="469"/>
      <c r="BI214" s="469"/>
      <c r="BJ214" s="460" t="s">
        <v>4217</v>
      </c>
      <c r="BK214" s="460" t="s">
        <v>4218</v>
      </c>
      <c r="BL214" s="469"/>
      <c r="BM214" s="469"/>
      <c r="BN214" s="469"/>
      <c r="BO214" s="469"/>
      <c r="BP214" s="469"/>
      <c r="BQ214" s="469"/>
      <c r="BR214" s="469"/>
      <c r="BS214" s="469"/>
      <c r="BT214" s="460" t="s">
        <v>4219</v>
      </c>
      <c r="BU214" s="469"/>
      <c r="BV214" s="469"/>
      <c r="BW214" s="468"/>
      <c r="BX214" s="468"/>
      <c r="BY214" s="468"/>
      <c r="BZ214" s="470"/>
      <c r="CA214" s="470"/>
      <c r="CB214" s="470"/>
      <c r="CC214" s="470"/>
      <c r="CD214" s="470"/>
      <c r="CE214" s="470"/>
      <c r="CF214" s="470"/>
      <c r="CG214" s="470"/>
      <c r="CH214" s="470"/>
      <c r="CI214" s="470"/>
      <c r="CJ214" s="470"/>
      <c r="CK214" s="470"/>
      <c r="CL214" s="470"/>
      <c r="CM214" s="470"/>
      <c r="CN214" s="470"/>
      <c r="CO214" s="470"/>
      <c r="CP214" s="470"/>
      <c r="CQ214" s="470"/>
      <c r="CR214" s="470"/>
      <c r="CS214" s="462" t="s">
        <v>4220</v>
      </c>
      <c r="CT214" s="462" t="s">
        <v>1910</v>
      </c>
      <c r="CU214" s="470"/>
      <c r="CV214" s="470"/>
      <c r="CW214" s="470"/>
      <c r="CX214" s="470"/>
      <c r="CY214" s="470"/>
      <c r="CZ214" s="470"/>
      <c r="DA214" s="470"/>
      <c r="DB214" s="470"/>
      <c r="DC214" s="462" t="s">
        <v>4221</v>
      </c>
      <c r="DD214" s="470"/>
      <c r="DE214" s="470"/>
    </row>
    <row r="215" spans="34:109" ht="15" hidden="1" customHeight="1">
      <c r="AH215" s="468"/>
      <c r="AI215" s="468"/>
      <c r="AJ215" s="468"/>
      <c r="AK215" s="468"/>
      <c r="AL215" s="456" t="str">
        <f t="shared" si="9"/>
        <v/>
      </c>
      <c r="AM215" s="456" t="str">
        <f t="shared" si="10"/>
        <v/>
      </c>
      <c r="AN215" s="457" t="str">
        <f t="shared" si="11"/>
        <v/>
      </c>
      <c r="AO215" s="468"/>
      <c r="AP215" s="438">
        <v>213</v>
      </c>
      <c r="AQ215" s="469"/>
      <c r="AR215" s="469"/>
      <c r="AS215" s="469"/>
      <c r="AT215" s="469"/>
      <c r="AU215" s="469"/>
      <c r="AV215" s="469"/>
      <c r="AW215" s="469"/>
      <c r="AX215" s="469"/>
      <c r="AY215" s="469"/>
      <c r="AZ215" s="469"/>
      <c r="BA215" s="469"/>
      <c r="BB215" s="469"/>
      <c r="BC215" s="469"/>
      <c r="BD215" s="469"/>
      <c r="BE215" s="469"/>
      <c r="BF215" s="469"/>
      <c r="BG215" s="469"/>
      <c r="BH215" s="469"/>
      <c r="BI215" s="469"/>
      <c r="BJ215" s="460" t="s">
        <v>4222</v>
      </c>
      <c r="BK215" s="460" t="s">
        <v>4223</v>
      </c>
      <c r="BL215" s="469"/>
      <c r="BM215" s="469"/>
      <c r="BN215" s="469"/>
      <c r="BO215" s="469"/>
      <c r="BP215" s="469"/>
      <c r="BQ215" s="469"/>
      <c r="BR215" s="469"/>
      <c r="BS215" s="469"/>
      <c r="BT215" s="460" t="s">
        <v>4224</v>
      </c>
      <c r="BU215" s="469"/>
      <c r="BV215" s="469"/>
      <c r="BW215" s="468"/>
      <c r="BX215" s="468"/>
      <c r="BY215" s="468"/>
      <c r="BZ215" s="470"/>
      <c r="CA215" s="470"/>
      <c r="CB215" s="470"/>
      <c r="CC215" s="470"/>
      <c r="CD215" s="470"/>
      <c r="CE215" s="470"/>
      <c r="CF215" s="470"/>
      <c r="CG215" s="470"/>
      <c r="CH215" s="470"/>
      <c r="CI215" s="470"/>
      <c r="CJ215" s="470"/>
      <c r="CK215" s="470"/>
      <c r="CL215" s="470"/>
      <c r="CM215" s="470"/>
      <c r="CN215" s="470"/>
      <c r="CO215" s="470"/>
      <c r="CP215" s="470"/>
      <c r="CQ215" s="470"/>
      <c r="CR215" s="470"/>
      <c r="CS215" s="462" t="s">
        <v>4225</v>
      </c>
      <c r="CT215" s="462" t="s">
        <v>4226</v>
      </c>
      <c r="CU215" s="470"/>
      <c r="CV215" s="470"/>
      <c r="CW215" s="470"/>
      <c r="CX215" s="470"/>
      <c r="CY215" s="470"/>
      <c r="CZ215" s="470"/>
      <c r="DA215" s="470"/>
      <c r="DB215" s="470"/>
      <c r="DC215" s="462" t="s">
        <v>4227</v>
      </c>
      <c r="DD215" s="470"/>
      <c r="DE215" s="470"/>
    </row>
    <row r="216" spans="34:109" ht="15" hidden="1" customHeight="1">
      <c r="AH216" s="468"/>
      <c r="AI216" s="468"/>
      <c r="AJ216" s="468"/>
      <c r="AK216" s="468"/>
      <c r="AL216" s="456" t="str">
        <f t="shared" si="9"/>
        <v/>
      </c>
      <c r="AM216" s="456" t="str">
        <f t="shared" si="10"/>
        <v/>
      </c>
      <c r="AN216" s="457" t="str">
        <f t="shared" si="11"/>
        <v/>
      </c>
      <c r="AO216" s="468"/>
      <c r="AP216" s="438">
        <v>214</v>
      </c>
      <c r="AQ216" s="469"/>
      <c r="AR216" s="469"/>
      <c r="AS216" s="469"/>
      <c r="AT216" s="469"/>
      <c r="AU216" s="469"/>
      <c r="AV216" s="469"/>
      <c r="AW216" s="469"/>
      <c r="AX216" s="469"/>
      <c r="AY216" s="469"/>
      <c r="AZ216" s="469"/>
      <c r="BA216" s="469"/>
      <c r="BB216" s="469"/>
      <c r="BC216" s="469"/>
      <c r="BD216" s="469"/>
      <c r="BE216" s="469"/>
      <c r="BF216" s="469"/>
      <c r="BG216" s="469"/>
      <c r="BH216" s="469"/>
      <c r="BI216" s="469"/>
      <c r="BJ216" s="460" t="s">
        <v>4228</v>
      </c>
      <c r="BK216" s="460" t="s">
        <v>4229</v>
      </c>
      <c r="BL216" s="469"/>
      <c r="BM216" s="469"/>
      <c r="BN216" s="469"/>
      <c r="BO216" s="469"/>
      <c r="BP216" s="469"/>
      <c r="BQ216" s="469"/>
      <c r="BR216" s="469"/>
      <c r="BS216" s="469"/>
      <c r="BT216" s="469">
        <v>30999</v>
      </c>
      <c r="BU216" s="469"/>
      <c r="BV216" s="469"/>
      <c r="BW216" s="468"/>
      <c r="BX216" s="468"/>
      <c r="BY216" s="468"/>
      <c r="BZ216" s="470"/>
      <c r="CA216" s="470"/>
      <c r="CB216" s="470"/>
      <c r="CC216" s="470"/>
      <c r="CD216" s="470"/>
      <c r="CE216" s="470"/>
      <c r="CF216" s="470"/>
      <c r="CG216" s="470"/>
      <c r="CH216" s="470"/>
      <c r="CI216" s="470"/>
      <c r="CJ216" s="470"/>
      <c r="CK216" s="470"/>
      <c r="CL216" s="470"/>
      <c r="CM216" s="470"/>
      <c r="CN216" s="470"/>
      <c r="CO216" s="470"/>
      <c r="CP216" s="470"/>
      <c r="CQ216" s="470"/>
      <c r="CR216" s="470"/>
      <c r="CS216" s="462" t="s">
        <v>4230</v>
      </c>
      <c r="CT216" s="462" t="s">
        <v>4231</v>
      </c>
      <c r="CU216" s="470"/>
      <c r="CV216" s="470"/>
      <c r="CW216" s="470"/>
      <c r="CX216" s="470"/>
      <c r="CY216" s="470"/>
      <c r="CZ216" s="470"/>
      <c r="DA216" s="470"/>
      <c r="DB216" s="470"/>
      <c r="DC216" s="462" t="s">
        <v>403</v>
      </c>
      <c r="DD216" s="470"/>
      <c r="DE216" s="470"/>
    </row>
    <row r="217" spans="34:109" ht="15" hidden="1" customHeight="1">
      <c r="AH217" s="468"/>
      <c r="AI217" s="468"/>
      <c r="AJ217" s="468"/>
      <c r="AK217" s="468"/>
      <c r="AL217" s="456" t="str">
        <f t="shared" si="9"/>
        <v/>
      </c>
      <c r="AM217" s="456" t="str">
        <f t="shared" si="10"/>
        <v/>
      </c>
      <c r="AN217" s="457" t="str">
        <f t="shared" si="11"/>
        <v/>
      </c>
      <c r="AO217" s="468"/>
      <c r="AP217" s="438">
        <v>215</v>
      </c>
      <c r="AQ217" s="469"/>
      <c r="AR217" s="469"/>
      <c r="AS217" s="469"/>
      <c r="AT217" s="469"/>
      <c r="AU217" s="469"/>
      <c r="AV217" s="469"/>
      <c r="AW217" s="469"/>
      <c r="AX217" s="469"/>
      <c r="AY217" s="469"/>
      <c r="AZ217" s="469"/>
      <c r="BA217" s="469"/>
      <c r="BB217" s="469"/>
      <c r="BC217" s="469"/>
      <c r="BD217" s="469"/>
      <c r="BE217" s="469"/>
      <c r="BF217" s="469"/>
      <c r="BG217" s="469"/>
      <c r="BH217" s="469"/>
      <c r="BI217" s="469"/>
      <c r="BJ217" s="460" t="s">
        <v>4232</v>
      </c>
      <c r="BK217" s="460" t="s">
        <v>4233</v>
      </c>
      <c r="BL217" s="469"/>
      <c r="BM217" s="469"/>
      <c r="BN217" s="469"/>
      <c r="BO217" s="469"/>
      <c r="BP217" s="469"/>
      <c r="BQ217" s="469"/>
      <c r="BR217" s="469"/>
      <c r="BS217" s="469"/>
      <c r="BT217" s="469"/>
      <c r="BU217" s="469"/>
      <c r="BV217" s="469"/>
      <c r="BW217" s="468"/>
      <c r="BX217" s="468"/>
      <c r="BY217" s="468"/>
      <c r="BZ217" s="470"/>
      <c r="CA217" s="470"/>
      <c r="CB217" s="470"/>
      <c r="CC217" s="470"/>
      <c r="CD217" s="470"/>
      <c r="CE217" s="470"/>
      <c r="CF217" s="470"/>
      <c r="CG217" s="470"/>
      <c r="CH217" s="470"/>
      <c r="CI217" s="470"/>
      <c r="CJ217" s="470"/>
      <c r="CK217" s="470"/>
      <c r="CL217" s="470"/>
      <c r="CM217" s="470"/>
      <c r="CN217" s="470"/>
      <c r="CO217" s="470"/>
      <c r="CP217" s="470"/>
      <c r="CQ217" s="470"/>
      <c r="CR217" s="470"/>
      <c r="CS217" s="462" t="s">
        <v>4234</v>
      </c>
      <c r="CT217" s="462" t="s">
        <v>4235</v>
      </c>
      <c r="CU217" s="470"/>
      <c r="CV217" s="470"/>
      <c r="CW217" s="470"/>
      <c r="CX217" s="470"/>
      <c r="CY217" s="470"/>
      <c r="CZ217" s="470"/>
      <c r="DA217" s="470"/>
      <c r="DB217" s="470"/>
      <c r="DC217" s="470"/>
      <c r="DD217" s="470"/>
      <c r="DE217" s="470"/>
    </row>
    <row r="218" spans="34:109" ht="15" hidden="1" customHeight="1">
      <c r="AH218" s="468"/>
      <c r="AI218" s="468"/>
      <c r="AJ218" s="468"/>
      <c r="AK218" s="468"/>
      <c r="AL218" s="456" t="str">
        <f t="shared" si="9"/>
        <v/>
      </c>
      <c r="AM218" s="456" t="str">
        <f t="shared" si="10"/>
        <v/>
      </c>
      <c r="AN218" s="457" t="str">
        <f t="shared" si="11"/>
        <v/>
      </c>
      <c r="AO218" s="468"/>
      <c r="AP218" s="438">
        <v>216</v>
      </c>
      <c r="AQ218" s="469"/>
      <c r="AR218" s="469"/>
      <c r="AS218" s="469"/>
      <c r="AT218" s="469"/>
      <c r="AU218" s="469"/>
      <c r="AV218" s="469"/>
      <c r="AW218" s="469"/>
      <c r="AX218" s="469"/>
      <c r="AY218" s="469"/>
      <c r="AZ218" s="469"/>
      <c r="BA218" s="469"/>
      <c r="BB218" s="469"/>
      <c r="BC218" s="469"/>
      <c r="BD218" s="469"/>
      <c r="BE218" s="469"/>
      <c r="BF218" s="469"/>
      <c r="BG218" s="469"/>
      <c r="BH218" s="469"/>
      <c r="BI218" s="469"/>
      <c r="BJ218" s="460" t="s">
        <v>4236</v>
      </c>
      <c r="BK218" s="460" t="s">
        <v>4237</v>
      </c>
      <c r="BL218" s="469"/>
      <c r="BM218" s="469"/>
      <c r="BN218" s="469"/>
      <c r="BO218" s="469"/>
      <c r="BP218" s="469"/>
      <c r="BQ218" s="469"/>
      <c r="BR218" s="469"/>
      <c r="BS218" s="469"/>
      <c r="BT218" s="469"/>
      <c r="BU218" s="469"/>
      <c r="BV218" s="469"/>
      <c r="BW218" s="468"/>
      <c r="BX218" s="468"/>
      <c r="BY218" s="468"/>
      <c r="BZ218" s="470"/>
      <c r="CA218" s="470"/>
      <c r="CB218" s="470"/>
      <c r="CC218" s="470"/>
      <c r="CD218" s="470"/>
      <c r="CE218" s="470"/>
      <c r="CF218" s="470"/>
      <c r="CG218" s="470"/>
      <c r="CH218" s="470"/>
      <c r="CI218" s="470"/>
      <c r="CJ218" s="470"/>
      <c r="CK218" s="470"/>
      <c r="CL218" s="470"/>
      <c r="CM218" s="470"/>
      <c r="CN218" s="470"/>
      <c r="CO218" s="470"/>
      <c r="CP218" s="470"/>
      <c r="CQ218" s="470"/>
      <c r="CR218" s="470"/>
      <c r="CS218" s="462" t="s">
        <v>4238</v>
      </c>
      <c r="CT218" s="462" t="s">
        <v>4239</v>
      </c>
      <c r="CU218" s="470"/>
      <c r="CV218" s="470"/>
      <c r="CW218" s="470"/>
      <c r="CX218" s="470"/>
      <c r="CY218" s="470"/>
      <c r="CZ218" s="470"/>
      <c r="DA218" s="470"/>
      <c r="DB218" s="470"/>
      <c r="DC218" s="470"/>
      <c r="DD218" s="470"/>
      <c r="DE218" s="470"/>
    </row>
    <row r="219" spans="34:109" ht="15" hidden="1" customHeight="1">
      <c r="AH219" s="468"/>
      <c r="AI219" s="468"/>
      <c r="AJ219" s="468"/>
      <c r="AK219" s="468"/>
      <c r="AL219" s="456" t="str">
        <f t="shared" si="9"/>
        <v/>
      </c>
      <c r="AM219" s="456" t="str">
        <f t="shared" si="10"/>
        <v/>
      </c>
      <c r="AN219" s="457" t="str">
        <f t="shared" si="11"/>
        <v/>
      </c>
      <c r="AO219" s="468"/>
      <c r="AP219" s="438">
        <v>217</v>
      </c>
      <c r="AQ219" s="469"/>
      <c r="AR219" s="469"/>
      <c r="AS219" s="469"/>
      <c r="AT219" s="469"/>
      <c r="AU219" s="469"/>
      <c r="AV219" s="469"/>
      <c r="AW219" s="469"/>
      <c r="AX219" s="469"/>
      <c r="AY219" s="469"/>
      <c r="AZ219" s="469"/>
      <c r="BA219" s="469"/>
      <c r="BB219" s="469"/>
      <c r="BC219" s="469"/>
      <c r="BD219" s="469"/>
      <c r="BE219" s="469"/>
      <c r="BF219" s="469"/>
      <c r="BG219" s="469"/>
      <c r="BH219" s="469"/>
      <c r="BI219" s="469"/>
      <c r="BJ219" s="460" t="s">
        <v>4240</v>
      </c>
      <c r="BK219" s="460" t="s">
        <v>4241</v>
      </c>
      <c r="BL219" s="469"/>
      <c r="BM219" s="469"/>
      <c r="BN219" s="469"/>
      <c r="BO219" s="469"/>
      <c r="BP219" s="469"/>
      <c r="BQ219" s="469"/>
      <c r="BR219" s="469"/>
      <c r="BS219" s="469"/>
      <c r="BT219" s="469"/>
      <c r="BU219" s="469"/>
      <c r="BV219" s="469"/>
      <c r="BW219" s="468"/>
      <c r="BX219" s="468"/>
      <c r="BY219" s="468"/>
      <c r="BZ219" s="470"/>
      <c r="CA219" s="470"/>
      <c r="CB219" s="470"/>
      <c r="CC219" s="470"/>
      <c r="CD219" s="470"/>
      <c r="CE219" s="470"/>
      <c r="CF219" s="470"/>
      <c r="CG219" s="470"/>
      <c r="CH219" s="470"/>
      <c r="CI219" s="470"/>
      <c r="CJ219" s="470"/>
      <c r="CK219" s="470"/>
      <c r="CL219" s="470"/>
      <c r="CM219" s="470"/>
      <c r="CN219" s="470"/>
      <c r="CO219" s="470"/>
      <c r="CP219" s="470"/>
      <c r="CQ219" s="470"/>
      <c r="CR219" s="470"/>
      <c r="CS219" s="462" t="s">
        <v>4242</v>
      </c>
      <c r="CT219" s="462" t="s">
        <v>4243</v>
      </c>
      <c r="CU219" s="470"/>
      <c r="CV219" s="470"/>
      <c r="CW219" s="470"/>
      <c r="CX219" s="470"/>
      <c r="CY219" s="470"/>
      <c r="CZ219" s="470"/>
      <c r="DA219" s="470"/>
      <c r="DB219" s="470"/>
      <c r="DC219" s="470"/>
      <c r="DD219" s="470"/>
      <c r="DE219" s="470"/>
    </row>
    <row r="220" spans="34:109" ht="15" hidden="1" customHeight="1">
      <c r="AH220" s="468"/>
      <c r="AI220" s="468"/>
      <c r="AJ220" s="468"/>
      <c r="AK220" s="468"/>
      <c r="AL220" s="456" t="str">
        <f t="shared" si="9"/>
        <v/>
      </c>
      <c r="AM220" s="456" t="str">
        <f t="shared" si="10"/>
        <v/>
      </c>
      <c r="AN220" s="457" t="str">
        <f t="shared" si="11"/>
        <v/>
      </c>
      <c r="AO220" s="468"/>
      <c r="AP220" s="438">
        <v>218</v>
      </c>
      <c r="AQ220" s="469"/>
      <c r="AR220" s="469"/>
      <c r="AS220" s="469"/>
      <c r="AT220" s="469"/>
      <c r="AU220" s="469"/>
      <c r="AV220" s="469"/>
      <c r="AW220" s="469"/>
      <c r="AX220" s="469"/>
      <c r="AY220" s="469"/>
      <c r="AZ220" s="469"/>
      <c r="BA220" s="469"/>
      <c r="BB220" s="469"/>
      <c r="BC220" s="469"/>
      <c r="BD220" s="469"/>
      <c r="BE220" s="469"/>
      <c r="BF220" s="469"/>
      <c r="BG220" s="469"/>
      <c r="BH220" s="469"/>
      <c r="BI220" s="469"/>
      <c r="BJ220" s="460" t="s">
        <v>4244</v>
      </c>
      <c r="BK220" s="460" t="s">
        <v>4245</v>
      </c>
      <c r="BL220" s="469"/>
      <c r="BM220" s="469"/>
      <c r="BN220" s="469"/>
      <c r="BO220" s="469"/>
      <c r="BP220" s="469"/>
      <c r="BQ220" s="469"/>
      <c r="BR220" s="469"/>
      <c r="BS220" s="469"/>
      <c r="BT220" s="469"/>
      <c r="BU220" s="469"/>
      <c r="BV220" s="469"/>
      <c r="BW220" s="468"/>
      <c r="BX220" s="468"/>
      <c r="BY220" s="468"/>
      <c r="BZ220" s="470"/>
      <c r="CA220" s="470"/>
      <c r="CB220" s="470"/>
      <c r="CC220" s="470"/>
      <c r="CD220" s="470"/>
      <c r="CE220" s="470"/>
      <c r="CF220" s="470"/>
      <c r="CG220" s="470"/>
      <c r="CH220" s="470"/>
      <c r="CI220" s="470"/>
      <c r="CJ220" s="470"/>
      <c r="CK220" s="470"/>
      <c r="CL220" s="470"/>
      <c r="CM220" s="470"/>
      <c r="CN220" s="470"/>
      <c r="CO220" s="470"/>
      <c r="CP220" s="470"/>
      <c r="CQ220" s="470"/>
      <c r="CR220" s="470"/>
      <c r="CS220" s="462" t="s">
        <v>4246</v>
      </c>
      <c r="CT220" s="462" t="s">
        <v>4247</v>
      </c>
      <c r="CU220" s="470"/>
      <c r="CV220" s="470"/>
      <c r="CW220" s="470"/>
      <c r="CX220" s="470"/>
      <c r="CY220" s="470"/>
      <c r="CZ220" s="470"/>
      <c r="DA220" s="470"/>
      <c r="DB220" s="470"/>
      <c r="DC220" s="470"/>
      <c r="DD220" s="470"/>
      <c r="DE220" s="470"/>
    </row>
    <row r="221" spans="34:109" ht="15" hidden="1" customHeight="1">
      <c r="AH221" s="468"/>
      <c r="AI221" s="468"/>
      <c r="AJ221" s="468"/>
      <c r="AK221" s="468"/>
      <c r="AL221" s="456" t="str">
        <f t="shared" si="9"/>
        <v/>
      </c>
      <c r="AM221" s="456" t="str">
        <f t="shared" si="10"/>
        <v/>
      </c>
      <c r="AN221" s="457" t="str">
        <f t="shared" si="11"/>
        <v/>
      </c>
      <c r="AO221" s="468"/>
      <c r="AP221" s="438">
        <v>219</v>
      </c>
      <c r="AQ221" s="469"/>
      <c r="AR221" s="469"/>
      <c r="AS221" s="469"/>
      <c r="AT221" s="469"/>
      <c r="AU221" s="469"/>
      <c r="AV221" s="469"/>
      <c r="AW221" s="469"/>
      <c r="AX221" s="469"/>
      <c r="AY221" s="469"/>
      <c r="AZ221" s="469"/>
      <c r="BA221" s="469"/>
      <c r="BB221" s="469"/>
      <c r="BC221" s="469"/>
      <c r="BD221" s="469"/>
      <c r="BE221" s="469"/>
      <c r="BF221" s="469"/>
      <c r="BG221" s="469"/>
      <c r="BH221" s="469"/>
      <c r="BI221" s="469"/>
      <c r="BJ221" s="460" t="s">
        <v>4248</v>
      </c>
      <c r="BK221" s="469">
        <v>21999</v>
      </c>
      <c r="BL221" s="469"/>
      <c r="BM221" s="469"/>
      <c r="BN221" s="469"/>
      <c r="BO221" s="469"/>
      <c r="BP221" s="469"/>
      <c r="BQ221" s="469"/>
      <c r="BR221" s="469"/>
      <c r="BS221" s="469"/>
      <c r="BT221" s="469"/>
      <c r="BU221" s="469"/>
      <c r="BV221" s="469"/>
      <c r="BW221" s="468"/>
      <c r="BX221" s="468"/>
      <c r="BY221" s="468"/>
      <c r="BZ221" s="470"/>
      <c r="CA221" s="470"/>
      <c r="CB221" s="470"/>
      <c r="CC221" s="470"/>
      <c r="CD221" s="470"/>
      <c r="CE221" s="470"/>
      <c r="CF221" s="470"/>
      <c r="CG221" s="470"/>
      <c r="CH221" s="470"/>
      <c r="CI221" s="470"/>
      <c r="CJ221" s="470"/>
      <c r="CK221" s="470"/>
      <c r="CL221" s="470"/>
      <c r="CM221" s="470"/>
      <c r="CN221" s="470"/>
      <c r="CO221" s="470"/>
      <c r="CP221" s="470"/>
      <c r="CQ221" s="470"/>
      <c r="CR221" s="470"/>
      <c r="CS221" s="462" t="s">
        <v>4249</v>
      </c>
      <c r="CT221" s="462" t="s">
        <v>403</v>
      </c>
      <c r="CU221" s="470"/>
      <c r="CV221" s="470"/>
      <c r="CW221" s="470"/>
      <c r="CX221" s="470"/>
      <c r="CY221" s="470"/>
      <c r="CZ221" s="470"/>
      <c r="DA221" s="470"/>
      <c r="DB221" s="470"/>
      <c r="DC221" s="470"/>
      <c r="DD221" s="470"/>
      <c r="DE221" s="470"/>
    </row>
    <row r="222" spans="34:109" ht="15" hidden="1" customHeight="1">
      <c r="AH222" s="468"/>
      <c r="AI222" s="468"/>
      <c r="AJ222" s="468"/>
      <c r="AK222" s="468"/>
      <c r="AL222" s="456" t="str">
        <f t="shared" si="9"/>
        <v/>
      </c>
      <c r="AM222" s="456" t="str">
        <f t="shared" si="10"/>
        <v/>
      </c>
      <c r="AN222" s="457" t="str">
        <f t="shared" si="11"/>
        <v/>
      </c>
      <c r="AO222" s="468"/>
      <c r="AP222" s="438">
        <v>220</v>
      </c>
      <c r="AQ222" s="469"/>
      <c r="AR222" s="469"/>
      <c r="AS222" s="469"/>
      <c r="AT222" s="469"/>
      <c r="AU222" s="469"/>
      <c r="AV222" s="469"/>
      <c r="AW222" s="469"/>
      <c r="AX222" s="469"/>
      <c r="AY222" s="469"/>
      <c r="AZ222" s="469"/>
      <c r="BA222" s="469"/>
      <c r="BB222" s="469"/>
      <c r="BC222" s="469"/>
      <c r="BD222" s="469"/>
      <c r="BE222" s="469"/>
      <c r="BF222" s="469"/>
      <c r="BG222" s="469"/>
      <c r="BH222" s="469"/>
      <c r="BI222" s="469"/>
      <c r="BJ222" s="460" t="s">
        <v>4250</v>
      </c>
      <c r="BK222" s="469"/>
      <c r="BL222" s="469"/>
      <c r="BM222" s="469"/>
      <c r="BN222" s="469"/>
      <c r="BO222" s="469"/>
      <c r="BP222" s="469"/>
      <c r="BQ222" s="469"/>
      <c r="BR222" s="469"/>
      <c r="BS222" s="469"/>
      <c r="BT222" s="469"/>
      <c r="BU222" s="469"/>
      <c r="BV222" s="469"/>
      <c r="BW222" s="468"/>
      <c r="BX222" s="468"/>
      <c r="BY222" s="468"/>
      <c r="BZ222" s="470"/>
      <c r="CA222" s="470"/>
      <c r="CB222" s="470"/>
      <c r="CC222" s="470"/>
      <c r="CD222" s="470"/>
      <c r="CE222" s="470"/>
      <c r="CF222" s="470"/>
      <c r="CG222" s="470"/>
      <c r="CH222" s="470"/>
      <c r="CI222" s="470"/>
      <c r="CJ222" s="470"/>
      <c r="CK222" s="470"/>
      <c r="CL222" s="470"/>
      <c r="CM222" s="470"/>
      <c r="CN222" s="470"/>
      <c r="CO222" s="470"/>
      <c r="CP222" s="470"/>
      <c r="CQ222" s="470"/>
      <c r="CR222" s="470"/>
      <c r="CS222" s="462" t="s">
        <v>4251</v>
      </c>
      <c r="CT222" s="470"/>
      <c r="CU222" s="470"/>
      <c r="CV222" s="470"/>
      <c r="CW222" s="470"/>
      <c r="CX222" s="470"/>
      <c r="CY222" s="470"/>
      <c r="CZ222" s="470"/>
      <c r="DA222" s="470"/>
      <c r="DB222" s="470"/>
      <c r="DC222" s="470"/>
      <c r="DD222" s="470"/>
      <c r="DE222" s="470"/>
    </row>
    <row r="223" spans="34:109" ht="15" hidden="1" customHeight="1">
      <c r="AH223" s="468"/>
      <c r="AI223" s="468"/>
      <c r="AJ223" s="468"/>
      <c r="AK223" s="468"/>
      <c r="AL223" s="456" t="str">
        <f t="shared" si="9"/>
        <v/>
      </c>
      <c r="AM223" s="456" t="str">
        <f t="shared" si="10"/>
        <v/>
      </c>
      <c r="AN223" s="457" t="str">
        <f t="shared" si="11"/>
        <v/>
      </c>
      <c r="AO223" s="468"/>
      <c r="AP223" s="438">
        <v>221</v>
      </c>
      <c r="AQ223" s="469"/>
      <c r="AR223" s="469"/>
      <c r="AS223" s="469"/>
      <c r="AT223" s="469"/>
      <c r="AU223" s="469"/>
      <c r="AV223" s="469"/>
      <c r="AW223" s="469"/>
      <c r="AX223" s="469"/>
      <c r="AY223" s="469"/>
      <c r="AZ223" s="469"/>
      <c r="BA223" s="469"/>
      <c r="BB223" s="469"/>
      <c r="BC223" s="469"/>
      <c r="BD223" s="469"/>
      <c r="BE223" s="469"/>
      <c r="BF223" s="469"/>
      <c r="BG223" s="469"/>
      <c r="BH223" s="469"/>
      <c r="BI223" s="469"/>
      <c r="BJ223" s="460" t="s">
        <v>4252</v>
      </c>
      <c r="BK223" s="469"/>
      <c r="BL223" s="469"/>
      <c r="BM223" s="469"/>
      <c r="BN223" s="469"/>
      <c r="BO223" s="469"/>
      <c r="BP223" s="469"/>
      <c r="BQ223" s="469"/>
      <c r="BR223" s="469"/>
      <c r="BS223" s="469"/>
      <c r="BT223" s="469"/>
      <c r="BU223" s="469"/>
      <c r="BV223" s="469"/>
      <c r="BW223" s="468"/>
      <c r="BX223" s="468"/>
      <c r="BY223" s="468"/>
      <c r="BZ223" s="470"/>
      <c r="CA223" s="470"/>
      <c r="CB223" s="470"/>
      <c r="CC223" s="470"/>
      <c r="CD223" s="470"/>
      <c r="CE223" s="470"/>
      <c r="CF223" s="470"/>
      <c r="CG223" s="470"/>
      <c r="CH223" s="470"/>
      <c r="CI223" s="470"/>
      <c r="CJ223" s="470"/>
      <c r="CK223" s="470"/>
      <c r="CL223" s="470"/>
      <c r="CM223" s="470"/>
      <c r="CN223" s="470"/>
      <c r="CO223" s="470"/>
      <c r="CP223" s="470"/>
      <c r="CQ223" s="470"/>
      <c r="CR223" s="470"/>
      <c r="CS223" s="462" t="s">
        <v>4253</v>
      </c>
      <c r="CT223" s="470"/>
      <c r="CU223" s="470"/>
      <c r="CV223" s="470"/>
      <c r="CW223" s="470"/>
      <c r="CX223" s="470"/>
      <c r="CY223" s="470"/>
      <c r="CZ223" s="470"/>
      <c r="DA223" s="470"/>
      <c r="DB223" s="470"/>
      <c r="DC223" s="470"/>
      <c r="DD223" s="470"/>
      <c r="DE223" s="470"/>
    </row>
    <row r="224" spans="34:109" ht="15" hidden="1" customHeight="1">
      <c r="AH224" s="468"/>
      <c r="AI224" s="468"/>
      <c r="AJ224" s="468"/>
      <c r="AK224" s="468"/>
      <c r="AL224" s="456" t="str">
        <f t="shared" si="9"/>
        <v/>
      </c>
      <c r="AM224" s="456" t="str">
        <f t="shared" si="10"/>
        <v/>
      </c>
      <c r="AN224" s="457" t="str">
        <f t="shared" si="11"/>
        <v/>
      </c>
      <c r="AO224" s="468"/>
      <c r="AP224" s="438">
        <v>222</v>
      </c>
      <c r="AQ224" s="469"/>
      <c r="AR224" s="469"/>
      <c r="AS224" s="469"/>
      <c r="AT224" s="469"/>
      <c r="AU224" s="469"/>
      <c r="AV224" s="469"/>
      <c r="AW224" s="469"/>
      <c r="AX224" s="469"/>
      <c r="AY224" s="469"/>
      <c r="AZ224" s="469"/>
      <c r="BA224" s="469"/>
      <c r="BB224" s="469"/>
      <c r="BC224" s="469"/>
      <c r="BD224" s="469"/>
      <c r="BE224" s="469"/>
      <c r="BF224" s="469"/>
      <c r="BG224" s="469"/>
      <c r="BH224" s="469"/>
      <c r="BI224" s="469"/>
      <c r="BJ224" s="460" t="s">
        <v>4254</v>
      </c>
      <c r="BK224" s="469"/>
      <c r="BL224" s="469"/>
      <c r="BM224" s="469"/>
      <c r="BN224" s="469"/>
      <c r="BO224" s="469"/>
      <c r="BP224" s="469"/>
      <c r="BQ224" s="469"/>
      <c r="BR224" s="469"/>
      <c r="BS224" s="469"/>
      <c r="BT224" s="469"/>
      <c r="BU224" s="469"/>
      <c r="BV224" s="469"/>
      <c r="BW224" s="468"/>
      <c r="BX224" s="468"/>
      <c r="BY224" s="468"/>
      <c r="BZ224" s="470"/>
      <c r="CA224" s="470"/>
      <c r="CB224" s="470"/>
      <c r="CC224" s="470"/>
      <c r="CD224" s="470"/>
      <c r="CE224" s="470"/>
      <c r="CF224" s="470"/>
      <c r="CG224" s="470"/>
      <c r="CH224" s="470"/>
      <c r="CI224" s="470"/>
      <c r="CJ224" s="470"/>
      <c r="CK224" s="470"/>
      <c r="CL224" s="470"/>
      <c r="CM224" s="470"/>
      <c r="CN224" s="470"/>
      <c r="CO224" s="470"/>
      <c r="CP224" s="470"/>
      <c r="CQ224" s="470"/>
      <c r="CR224" s="470"/>
      <c r="CS224" s="462" t="s">
        <v>4255</v>
      </c>
      <c r="CT224" s="470"/>
      <c r="CU224" s="470"/>
      <c r="CV224" s="470"/>
      <c r="CW224" s="470"/>
      <c r="CX224" s="470"/>
      <c r="CY224" s="470"/>
      <c r="CZ224" s="470"/>
      <c r="DA224" s="470"/>
      <c r="DB224" s="470"/>
      <c r="DC224" s="470"/>
      <c r="DD224" s="470"/>
      <c r="DE224" s="470"/>
    </row>
    <row r="225" spans="34:109" ht="15" hidden="1" customHeight="1">
      <c r="AH225" s="468"/>
      <c r="AI225" s="468"/>
      <c r="AJ225" s="468"/>
      <c r="AK225" s="468"/>
      <c r="AL225" s="456" t="str">
        <f t="shared" si="9"/>
        <v/>
      </c>
      <c r="AM225" s="456" t="str">
        <f t="shared" si="10"/>
        <v/>
      </c>
      <c r="AN225" s="457" t="str">
        <f t="shared" si="11"/>
        <v/>
      </c>
      <c r="AO225" s="468"/>
      <c r="AP225" s="438">
        <v>223</v>
      </c>
      <c r="AQ225" s="469"/>
      <c r="AR225" s="469"/>
      <c r="AS225" s="469"/>
      <c r="AT225" s="469"/>
      <c r="AU225" s="469"/>
      <c r="AV225" s="469"/>
      <c r="AW225" s="469"/>
      <c r="AX225" s="469"/>
      <c r="AY225" s="469"/>
      <c r="AZ225" s="469"/>
      <c r="BA225" s="469"/>
      <c r="BB225" s="469"/>
      <c r="BC225" s="469"/>
      <c r="BD225" s="469"/>
      <c r="BE225" s="469"/>
      <c r="BF225" s="469"/>
      <c r="BG225" s="469"/>
      <c r="BH225" s="469"/>
      <c r="BI225" s="469"/>
      <c r="BJ225" s="460" t="s">
        <v>4256</v>
      </c>
      <c r="BK225" s="469"/>
      <c r="BL225" s="469"/>
      <c r="BM225" s="469"/>
      <c r="BN225" s="469"/>
      <c r="BO225" s="469"/>
      <c r="BP225" s="469"/>
      <c r="BQ225" s="469"/>
      <c r="BR225" s="469"/>
      <c r="BS225" s="469"/>
      <c r="BT225" s="469"/>
      <c r="BU225" s="469"/>
      <c r="BV225" s="469"/>
      <c r="BW225" s="468"/>
      <c r="BX225" s="468"/>
      <c r="BY225" s="468"/>
      <c r="BZ225" s="470"/>
      <c r="CA225" s="470"/>
      <c r="CB225" s="470"/>
      <c r="CC225" s="470"/>
      <c r="CD225" s="470"/>
      <c r="CE225" s="470"/>
      <c r="CF225" s="470"/>
      <c r="CG225" s="470"/>
      <c r="CH225" s="470"/>
      <c r="CI225" s="470"/>
      <c r="CJ225" s="470"/>
      <c r="CK225" s="470"/>
      <c r="CL225" s="470"/>
      <c r="CM225" s="470"/>
      <c r="CN225" s="470"/>
      <c r="CO225" s="470"/>
      <c r="CP225" s="470"/>
      <c r="CQ225" s="470"/>
      <c r="CR225" s="470"/>
      <c r="CS225" s="462" t="s">
        <v>4257</v>
      </c>
      <c r="CT225" s="470"/>
      <c r="CU225" s="470"/>
      <c r="CV225" s="470"/>
      <c r="CW225" s="470"/>
      <c r="CX225" s="470"/>
      <c r="CY225" s="470"/>
      <c r="CZ225" s="470"/>
      <c r="DA225" s="470"/>
      <c r="DB225" s="470"/>
      <c r="DC225" s="470"/>
      <c r="DD225" s="470"/>
      <c r="DE225" s="470"/>
    </row>
    <row r="226" spans="34:109" ht="15" hidden="1" customHeight="1">
      <c r="AH226" s="468"/>
      <c r="AI226" s="468"/>
      <c r="AJ226" s="468"/>
      <c r="AK226" s="468"/>
      <c r="AL226" s="456" t="str">
        <f t="shared" si="9"/>
        <v/>
      </c>
      <c r="AM226" s="456" t="str">
        <f t="shared" si="10"/>
        <v/>
      </c>
      <c r="AN226" s="457" t="str">
        <f t="shared" si="11"/>
        <v/>
      </c>
      <c r="AO226" s="468"/>
      <c r="AP226" s="438">
        <v>224</v>
      </c>
      <c r="AQ226" s="469"/>
      <c r="AR226" s="469"/>
      <c r="AS226" s="469"/>
      <c r="AT226" s="469"/>
      <c r="AU226" s="469"/>
      <c r="AV226" s="469"/>
      <c r="AW226" s="469"/>
      <c r="AX226" s="469"/>
      <c r="AY226" s="469"/>
      <c r="AZ226" s="469"/>
      <c r="BA226" s="469"/>
      <c r="BB226" s="469"/>
      <c r="BC226" s="469"/>
      <c r="BD226" s="469"/>
      <c r="BE226" s="469"/>
      <c r="BF226" s="469"/>
      <c r="BG226" s="469"/>
      <c r="BH226" s="469"/>
      <c r="BI226" s="469"/>
      <c r="BJ226" s="460" t="s">
        <v>4258</v>
      </c>
      <c r="BK226" s="469"/>
      <c r="BL226" s="469"/>
      <c r="BM226" s="469"/>
      <c r="BN226" s="469"/>
      <c r="BO226" s="469"/>
      <c r="BP226" s="469"/>
      <c r="BQ226" s="469"/>
      <c r="BR226" s="469"/>
      <c r="BS226" s="469"/>
      <c r="BT226" s="469"/>
      <c r="BU226" s="469"/>
      <c r="BV226" s="469"/>
      <c r="BW226" s="468"/>
      <c r="BX226" s="468"/>
      <c r="BY226" s="468"/>
      <c r="BZ226" s="470"/>
      <c r="CA226" s="470"/>
      <c r="CB226" s="470"/>
      <c r="CC226" s="470"/>
      <c r="CD226" s="470"/>
      <c r="CE226" s="470"/>
      <c r="CF226" s="470"/>
      <c r="CG226" s="470"/>
      <c r="CH226" s="470"/>
      <c r="CI226" s="470"/>
      <c r="CJ226" s="470"/>
      <c r="CK226" s="470"/>
      <c r="CL226" s="470"/>
      <c r="CM226" s="470"/>
      <c r="CN226" s="470"/>
      <c r="CO226" s="470"/>
      <c r="CP226" s="470"/>
      <c r="CQ226" s="470"/>
      <c r="CR226" s="470"/>
      <c r="CS226" s="462" t="s">
        <v>4259</v>
      </c>
      <c r="CT226" s="470"/>
      <c r="CU226" s="470"/>
      <c r="CV226" s="470"/>
      <c r="CW226" s="470"/>
      <c r="CX226" s="470"/>
      <c r="CY226" s="470"/>
      <c r="CZ226" s="470"/>
      <c r="DA226" s="470"/>
      <c r="DB226" s="470"/>
      <c r="DC226" s="470"/>
      <c r="DD226" s="470"/>
      <c r="DE226" s="470"/>
    </row>
    <row r="227" spans="34:109" ht="15" hidden="1" customHeight="1">
      <c r="AH227" s="468"/>
      <c r="AI227" s="468"/>
      <c r="AJ227" s="468"/>
      <c r="AK227" s="468"/>
      <c r="AL227" s="456" t="str">
        <f t="shared" si="9"/>
        <v/>
      </c>
      <c r="AM227" s="456" t="str">
        <f t="shared" si="10"/>
        <v/>
      </c>
      <c r="AN227" s="457" t="str">
        <f t="shared" si="11"/>
        <v/>
      </c>
      <c r="AO227" s="468"/>
      <c r="AP227" s="438">
        <v>225</v>
      </c>
      <c r="AQ227" s="469"/>
      <c r="AR227" s="469"/>
      <c r="AS227" s="469"/>
      <c r="AT227" s="469"/>
      <c r="AU227" s="469"/>
      <c r="AV227" s="469"/>
      <c r="AW227" s="469"/>
      <c r="AX227" s="469"/>
      <c r="AY227" s="469"/>
      <c r="AZ227" s="469"/>
      <c r="BA227" s="469"/>
      <c r="BB227" s="469"/>
      <c r="BC227" s="469"/>
      <c r="BD227" s="469"/>
      <c r="BE227" s="469"/>
      <c r="BF227" s="469"/>
      <c r="BG227" s="469"/>
      <c r="BH227" s="469"/>
      <c r="BI227" s="469"/>
      <c r="BJ227" s="460" t="s">
        <v>4260</v>
      </c>
      <c r="BK227" s="469"/>
      <c r="BL227" s="469"/>
      <c r="BM227" s="469"/>
      <c r="BN227" s="469"/>
      <c r="BO227" s="469"/>
      <c r="BP227" s="469"/>
      <c r="BQ227" s="469"/>
      <c r="BR227" s="469"/>
      <c r="BS227" s="469"/>
      <c r="BT227" s="469"/>
      <c r="BU227" s="469"/>
      <c r="BV227" s="469"/>
      <c r="BW227" s="468"/>
      <c r="BX227" s="468"/>
      <c r="BY227" s="468"/>
      <c r="BZ227" s="470"/>
      <c r="CA227" s="470"/>
      <c r="CB227" s="470"/>
      <c r="CC227" s="470"/>
      <c r="CD227" s="470"/>
      <c r="CE227" s="470"/>
      <c r="CF227" s="470"/>
      <c r="CG227" s="470"/>
      <c r="CH227" s="470"/>
      <c r="CI227" s="470"/>
      <c r="CJ227" s="470"/>
      <c r="CK227" s="470"/>
      <c r="CL227" s="470"/>
      <c r="CM227" s="470"/>
      <c r="CN227" s="470"/>
      <c r="CO227" s="470"/>
      <c r="CP227" s="470"/>
      <c r="CQ227" s="470"/>
      <c r="CR227" s="470"/>
      <c r="CS227" s="462" t="s">
        <v>4261</v>
      </c>
      <c r="CT227" s="470"/>
      <c r="CU227" s="470"/>
      <c r="CV227" s="470"/>
      <c r="CW227" s="470"/>
      <c r="CX227" s="470"/>
      <c r="CY227" s="470"/>
      <c r="CZ227" s="470"/>
      <c r="DA227" s="470"/>
      <c r="DB227" s="470"/>
      <c r="DC227" s="470"/>
      <c r="DD227" s="470"/>
      <c r="DE227" s="470"/>
    </row>
    <row r="228" spans="34:109" ht="15" hidden="1" customHeight="1">
      <c r="AH228" s="468"/>
      <c r="AI228" s="468"/>
      <c r="AJ228" s="468"/>
      <c r="AK228" s="468"/>
      <c r="AL228" s="456" t="str">
        <f t="shared" si="9"/>
        <v/>
      </c>
      <c r="AM228" s="456" t="str">
        <f t="shared" si="10"/>
        <v/>
      </c>
      <c r="AN228" s="457" t="str">
        <f t="shared" si="11"/>
        <v/>
      </c>
      <c r="AO228" s="468"/>
      <c r="AP228" s="438">
        <v>226</v>
      </c>
      <c r="AQ228" s="469"/>
      <c r="AR228" s="469"/>
      <c r="AS228" s="469"/>
      <c r="AT228" s="469"/>
      <c r="AU228" s="469"/>
      <c r="AV228" s="469"/>
      <c r="AW228" s="469"/>
      <c r="AX228" s="469"/>
      <c r="AY228" s="469"/>
      <c r="AZ228" s="469"/>
      <c r="BA228" s="469"/>
      <c r="BB228" s="469"/>
      <c r="BC228" s="469"/>
      <c r="BD228" s="469"/>
      <c r="BE228" s="469"/>
      <c r="BF228" s="469"/>
      <c r="BG228" s="469"/>
      <c r="BH228" s="469"/>
      <c r="BI228" s="469"/>
      <c r="BJ228" s="460" t="s">
        <v>4262</v>
      </c>
      <c r="BK228" s="469"/>
      <c r="BL228" s="469"/>
      <c r="BM228" s="469"/>
      <c r="BN228" s="469"/>
      <c r="BO228" s="469"/>
      <c r="BP228" s="469"/>
      <c r="BQ228" s="469"/>
      <c r="BR228" s="469"/>
      <c r="BS228" s="469"/>
      <c r="BT228" s="469"/>
      <c r="BU228" s="469"/>
      <c r="BV228" s="469"/>
      <c r="BW228" s="468"/>
      <c r="BX228" s="468"/>
      <c r="BY228" s="468"/>
      <c r="BZ228" s="470"/>
      <c r="CA228" s="470"/>
      <c r="CB228" s="470"/>
      <c r="CC228" s="470"/>
      <c r="CD228" s="470"/>
      <c r="CE228" s="470"/>
      <c r="CF228" s="470"/>
      <c r="CG228" s="470"/>
      <c r="CH228" s="470"/>
      <c r="CI228" s="470"/>
      <c r="CJ228" s="470"/>
      <c r="CK228" s="470"/>
      <c r="CL228" s="470"/>
      <c r="CM228" s="470"/>
      <c r="CN228" s="470"/>
      <c r="CO228" s="470"/>
      <c r="CP228" s="470"/>
      <c r="CQ228" s="470"/>
      <c r="CR228" s="470"/>
      <c r="CS228" s="462" t="s">
        <v>4263</v>
      </c>
      <c r="CT228" s="470"/>
      <c r="CU228" s="470"/>
      <c r="CV228" s="470"/>
      <c r="CW228" s="470"/>
      <c r="CX228" s="470"/>
      <c r="CY228" s="470"/>
      <c r="CZ228" s="470"/>
      <c r="DA228" s="470"/>
      <c r="DB228" s="470"/>
      <c r="DC228" s="470"/>
      <c r="DD228" s="470"/>
      <c r="DE228" s="470"/>
    </row>
    <row r="229" spans="34:109" ht="15" hidden="1" customHeight="1">
      <c r="AH229" s="468"/>
      <c r="AI229" s="468"/>
      <c r="AJ229" s="468"/>
      <c r="AK229" s="468"/>
      <c r="AL229" s="456" t="str">
        <f t="shared" si="9"/>
        <v/>
      </c>
      <c r="AM229" s="456" t="str">
        <f t="shared" si="10"/>
        <v/>
      </c>
      <c r="AN229" s="457" t="str">
        <f t="shared" si="11"/>
        <v/>
      </c>
      <c r="AO229" s="468"/>
      <c r="AP229" s="438">
        <v>227</v>
      </c>
      <c r="AQ229" s="469"/>
      <c r="AR229" s="469"/>
      <c r="AS229" s="469"/>
      <c r="AT229" s="469"/>
      <c r="AU229" s="469"/>
      <c r="AV229" s="469"/>
      <c r="AW229" s="469"/>
      <c r="AX229" s="469"/>
      <c r="AY229" s="469"/>
      <c r="AZ229" s="469"/>
      <c r="BA229" s="469"/>
      <c r="BB229" s="469"/>
      <c r="BC229" s="469"/>
      <c r="BD229" s="469"/>
      <c r="BE229" s="469"/>
      <c r="BF229" s="469"/>
      <c r="BG229" s="469"/>
      <c r="BH229" s="469"/>
      <c r="BI229" s="469"/>
      <c r="BJ229" s="460" t="s">
        <v>4264</v>
      </c>
      <c r="BK229" s="469"/>
      <c r="BL229" s="469"/>
      <c r="BM229" s="469"/>
      <c r="BN229" s="469"/>
      <c r="BO229" s="469"/>
      <c r="BP229" s="469"/>
      <c r="BQ229" s="469"/>
      <c r="BR229" s="469"/>
      <c r="BS229" s="469"/>
      <c r="BT229" s="469"/>
      <c r="BU229" s="469"/>
      <c r="BV229" s="469"/>
      <c r="BW229" s="468"/>
      <c r="BX229" s="468"/>
      <c r="BY229" s="468"/>
      <c r="BZ229" s="470"/>
      <c r="CA229" s="470"/>
      <c r="CB229" s="470"/>
      <c r="CC229" s="470"/>
      <c r="CD229" s="470"/>
      <c r="CE229" s="470"/>
      <c r="CF229" s="470"/>
      <c r="CG229" s="470"/>
      <c r="CH229" s="470"/>
      <c r="CI229" s="470"/>
      <c r="CJ229" s="470"/>
      <c r="CK229" s="470"/>
      <c r="CL229" s="470"/>
      <c r="CM229" s="470"/>
      <c r="CN229" s="470"/>
      <c r="CO229" s="470"/>
      <c r="CP229" s="470"/>
      <c r="CQ229" s="470"/>
      <c r="CR229" s="470"/>
      <c r="CS229" s="462" t="s">
        <v>4265</v>
      </c>
      <c r="CT229" s="470"/>
      <c r="CU229" s="470"/>
      <c r="CV229" s="470"/>
      <c r="CW229" s="470"/>
      <c r="CX229" s="470"/>
      <c r="CY229" s="470"/>
      <c r="CZ229" s="470"/>
      <c r="DA229" s="470"/>
      <c r="DB229" s="470"/>
      <c r="DC229" s="470"/>
      <c r="DD229" s="470"/>
      <c r="DE229" s="470"/>
    </row>
    <row r="230" spans="34:109" ht="15" hidden="1" customHeight="1">
      <c r="AH230" s="468"/>
      <c r="AI230" s="468"/>
      <c r="AJ230" s="468"/>
      <c r="AK230" s="468"/>
      <c r="AL230" s="456" t="str">
        <f t="shared" si="9"/>
        <v/>
      </c>
      <c r="AM230" s="456" t="str">
        <f t="shared" si="10"/>
        <v/>
      </c>
      <c r="AN230" s="457" t="str">
        <f t="shared" si="11"/>
        <v/>
      </c>
      <c r="AO230" s="468"/>
      <c r="AP230" s="438">
        <v>228</v>
      </c>
      <c r="AQ230" s="469"/>
      <c r="AR230" s="469"/>
      <c r="AS230" s="469"/>
      <c r="AT230" s="469"/>
      <c r="AU230" s="469"/>
      <c r="AV230" s="469"/>
      <c r="AW230" s="469"/>
      <c r="AX230" s="469"/>
      <c r="AY230" s="469"/>
      <c r="AZ230" s="469"/>
      <c r="BA230" s="469"/>
      <c r="BB230" s="469"/>
      <c r="BC230" s="469"/>
      <c r="BD230" s="469"/>
      <c r="BE230" s="469"/>
      <c r="BF230" s="469"/>
      <c r="BG230" s="469"/>
      <c r="BH230" s="469"/>
      <c r="BI230" s="469"/>
      <c r="BJ230" s="460" t="s">
        <v>4266</v>
      </c>
      <c r="BK230" s="469"/>
      <c r="BL230" s="469"/>
      <c r="BM230" s="469"/>
      <c r="BN230" s="469"/>
      <c r="BO230" s="469"/>
      <c r="BP230" s="469"/>
      <c r="BQ230" s="469"/>
      <c r="BR230" s="469"/>
      <c r="BS230" s="469"/>
      <c r="BT230" s="469"/>
      <c r="BU230" s="469"/>
      <c r="BV230" s="469"/>
      <c r="BW230" s="468"/>
      <c r="BX230" s="468"/>
      <c r="BY230" s="468"/>
      <c r="BZ230" s="470"/>
      <c r="CA230" s="470"/>
      <c r="CB230" s="470"/>
      <c r="CC230" s="470"/>
      <c r="CD230" s="470"/>
      <c r="CE230" s="470"/>
      <c r="CF230" s="470"/>
      <c r="CG230" s="470"/>
      <c r="CH230" s="470"/>
      <c r="CI230" s="470"/>
      <c r="CJ230" s="470"/>
      <c r="CK230" s="470"/>
      <c r="CL230" s="470"/>
      <c r="CM230" s="470"/>
      <c r="CN230" s="470"/>
      <c r="CO230" s="470"/>
      <c r="CP230" s="470"/>
      <c r="CQ230" s="470"/>
      <c r="CR230" s="470"/>
      <c r="CS230" s="462" t="s">
        <v>4267</v>
      </c>
      <c r="CT230" s="470"/>
      <c r="CU230" s="470"/>
      <c r="CV230" s="470"/>
      <c r="CW230" s="470"/>
      <c r="CX230" s="470"/>
      <c r="CY230" s="470"/>
      <c r="CZ230" s="470"/>
      <c r="DA230" s="470"/>
      <c r="DB230" s="470"/>
      <c r="DC230" s="470"/>
      <c r="DD230" s="470"/>
      <c r="DE230" s="470"/>
    </row>
    <row r="231" spans="34:109" ht="15" hidden="1" customHeight="1">
      <c r="AH231" s="468"/>
      <c r="AI231" s="468"/>
      <c r="AJ231" s="468"/>
      <c r="AK231" s="468"/>
      <c r="AL231" s="456" t="str">
        <f t="shared" si="9"/>
        <v/>
      </c>
      <c r="AM231" s="456" t="str">
        <f t="shared" si="10"/>
        <v/>
      </c>
      <c r="AN231" s="457" t="str">
        <f t="shared" si="11"/>
        <v/>
      </c>
      <c r="AO231" s="468"/>
      <c r="AP231" s="438">
        <v>229</v>
      </c>
      <c r="AQ231" s="469"/>
      <c r="AR231" s="469"/>
      <c r="AS231" s="469"/>
      <c r="AT231" s="469"/>
      <c r="AU231" s="469"/>
      <c r="AV231" s="469"/>
      <c r="AW231" s="469"/>
      <c r="AX231" s="469"/>
      <c r="AY231" s="469"/>
      <c r="AZ231" s="469"/>
      <c r="BA231" s="469"/>
      <c r="BB231" s="469"/>
      <c r="BC231" s="469"/>
      <c r="BD231" s="469"/>
      <c r="BE231" s="469"/>
      <c r="BF231" s="469"/>
      <c r="BG231" s="469"/>
      <c r="BH231" s="469"/>
      <c r="BI231" s="469"/>
      <c r="BJ231" s="460" t="s">
        <v>4268</v>
      </c>
      <c r="BK231" s="469"/>
      <c r="BL231" s="469"/>
      <c r="BM231" s="469"/>
      <c r="BN231" s="469"/>
      <c r="BO231" s="469"/>
      <c r="BP231" s="469"/>
      <c r="BQ231" s="469"/>
      <c r="BR231" s="469"/>
      <c r="BS231" s="469"/>
      <c r="BT231" s="469"/>
      <c r="BU231" s="469"/>
      <c r="BV231" s="469"/>
      <c r="BW231" s="468"/>
      <c r="BX231" s="468"/>
      <c r="BY231" s="468"/>
      <c r="BZ231" s="470"/>
      <c r="CA231" s="470"/>
      <c r="CB231" s="470"/>
      <c r="CC231" s="470"/>
      <c r="CD231" s="470"/>
      <c r="CE231" s="470"/>
      <c r="CF231" s="470"/>
      <c r="CG231" s="470"/>
      <c r="CH231" s="470"/>
      <c r="CI231" s="470"/>
      <c r="CJ231" s="470"/>
      <c r="CK231" s="470"/>
      <c r="CL231" s="470"/>
      <c r="CM231" s="470"/>
      <c r="CN231" s="470"/>
      <c r="CO231" s="470"/>
      <c r="CP231" s="470"/>
      <c r="CQ231" s="470"/>
      <c r="CR231" s="470"/>
      <c r="CS231" s="462" t="s">
        <v>4269</v>
      </c>
      <c r="CT231" s="470"/>
      <c r="CU231" s="470"/>
      <c r="CV231" s="470"/>
      <c r="CW231" s="470"/>
      <c r="CX231" s="470"/>
      <c r="CY231" s="470"/>
      <c r="CZ231" s="470"/>
      <c r="DA231" s="470"/>
      <c r="DB231" s="470"/>
      <c r="DC231" s="470"/>
      <c r="DD231" s="470"/>
      <c r="DE231" s="470"/>
    </row>
    <row r="232" spans="34:109" ht="15" hidden="1" customHeight="1">
      <c r="AH232" s="468"/>
      <c r="AI232" s="468"/>
      <c r="AJ232" s="468"/>
      <c r="AK232" s="468"/>
      <c r="AL232" s="456" t="str">
        <f t="shared" si="9"/>
        <v/>
      </c>
      <c r="AM232" s="456" t="str">
        <f t="shared" si="10"/>
        <v/>
      </c>
      <c r="AN232" s="457" t="str">
        <f t="shared" si="11"/>
        <v/>
      </c>
      <c r="AO232" s="468"/>
      <c r="AP232" s="438">
        <v>230</v>
      </c>
      <c r="AQ232" s="469"/>
      <c r="AR232" s="469"/>
      <c r="AS232" s="469"/>
      <c r="AT232" s="469"/>
      <c r="AU232" s="469"/>
      <c r="AV232" s="469"/>
      <c r="AW232" s="469"/>
      <c r="AX232" s="469"/>
      <c r="AY232" s="469"/>
      <c r="AZ232" s="469"/>
      <c r="BA232" s="469"/>
      <c r="BB232" s="469"/>
      <c r="BC232" s="469"/>
      <c r="BD232" s="469"/>
      <c r="BE232" s="469"/>
      <c r="BF232" s="469"/>
      <c r="BG232" s="469"/>
      <c r="BH232" s="469"/>
      <c r="BI232" s="469"/>
      <c r="BJ232" s="460" t="s">
        <v>4270</v>
      </c>
      <c r="BK232" s="469"/>
      <c r="BL232" s="469"/>
      <c r="BM232" s="469"/>
      <c r="BN232" s="469"/>
      <c r="BO232" s="469"/>
      <c r="BP232" s="469"/>
      <c r="BQ232" s="469"/>
      <c r="BR232" s="469"/>
      <c r="BS232" s="469"/>
      <c r="BT232" s="469"/>
      <c r="BU232" s="469"/>
      <c r="BV232" s="469"/>
      <c r="BW232" s="468"/>
      <c r="BX232" s="468"/>
      <c r="BY232" s="468"/>
      <c r="BZ232" s="470"/>
      <c r="CA232" s="470"/>
      <c r="CB232" s="470"/>
      <c r="CC232" s="470"/>
      <c r="CD232" s="470"/>
      <c r="CE232" s="470"/>
      <c r="CF232" s="470"/>
      <c r="CG232" s="470"/>
      <c r="CH232" s="470"/>
      <c r="CI232" s="470"/>
      <c r="CJ232" s="470"/>
      <c r="CK232" s="470"/>
      <c r="CL232" s="470"/>
      <c r="CM232" s="470"/>
      <c r="CN232" s="470"/>
      <c r="CO232" s="470"/>
      <c r="CP232" s="470"/>
      <c r="CQ232" s="470"/>
      <c r="CR232" s="470"/>
      <c r="CS232" s="462" t="s">
        <v>4271</v>
      </c>
      <c r="CT232" s="470"/>
      <c r="CU232" s="470"/>
      <c r="CV232" s="470"/>
      <c r="CW232" s="470"/>
      <c r="CX232" s="470"/>
      <c r="CY232" s="470"/>
      <c r="CZ232" s="470"/>
      <c r="DA232" s="470"/>
      <c r="DB232" s="470"/>
      <c r="DC232" s="470"/>
      <c r="DD232" s="470"/>
      <c r="DE232" s="470"/>
    </row>
    <row r="233" spans="34:109" ht="15" hidden="1" customHeight="1">
      <c r="AH233" s="468"/>
      <c r="AI233" s="468"/>
      <c r="AJ233" s="468"/>
      <c r="AK233" s="468"/>
      <c r="AL233" s="456" t="str">
        <f t="shared" si="9"/>
        <v/>
      </c>
      <c r="AM233" s="456" t="str">
        <f t="shared" si="10"/>
        <v/>
      </c>
      <c r="AN233" s="457" t="str">
        <f t="shared" si="11"/>
        <v/>
      </c>
      <c r="AO233" s="468"/>
      <c r="AP233" s="438">
        <v>231</v>
      </c>
      <c r="AQ233" s="469"/>
      <c r="AR233" s="469"/>
      <c r="AS233" s="469"/>
      <c r="AT233" s="469"/>
      <c r="AU233" s="469"/>
      <c r="AV233" s="469"/>
      <c r="AW233" s="469"/>
      <c r="AX233" s="469"/>
      <c r="AY233" s="469"/>
      <c r="AZ233" s="469"/>
      <c r="BA233" s="469"/>
      <c r="BB233" s="469"/>
      <c r="BC233" s="469"/>
      <c r="BD233" s="469"/>
      <c r="BE233" s="469"/>
      <c r="BF233" s="469"/>
      <c r="BG233" s="469"/>
      <c r="BH233" s="469"/>
      <c r="BI233" s="469"/>
      <c r="BJ233" s="460" t="s">
        <v>4272</v>
      </c>
      <c r="BK233" s="469"/>
      <c r="BL233" s="469"/>
      <c r="BM233" s="469"/>
      <c r="BN233" s="469"/>
      <c r="BO233" s="469"/>
      <c r="BP233" s="469"/>
      <c r="BQ233" s="469"/>
      <c r="BR233" s="469"/>
      <c r="BS233" s="469"/>
      <c r="BT233" s="469"/>
      <c r="BU233" s="469"/>
      <c r="BV233" s="469"/>
      <c r="BW233" s="468"/>
      <c r="BX233" s="468"/>
      <c r="BY233" s="468"/>
      <c r="BZ233" s="470"/>
      <c r="CA233" s="470"/>
      <c r="CB233" s="470"/>
      <c r="CC233" s="470"/>
      <c r="CD233" s="470"/>
      <c r="CE233" s="470"/>
      <c r="CF233" s="470"/>
      <c r="CG233" s="470"/>
      <c r="CH233" s="470"/>
      <c r="CI233" s="470"/>
      <c r="CJ233" s="470"/>
      <c r="CK233" s="470"/>
      <c r="CL233" s="470"/>
      <c r="CM233" s="470"/>
      <c r="CN233" s="470"/>
      <c r="CO233" s="470"/>
      <c r="CP233" s="470"/>
      <c r="CQ233" s="470"/>
      <c r="CR233" s="470"/>
      <c r="CS233" s="462" t="s">
        <v>4273</v>
      </c>
      <c r="CT233" s="470"/>
      <c r="CU233" s="470"/>
      <c r="CV233" s="470"/>
      <c r="CW233" s="470"/>
      <c r="CX233" s="470"/>
      <c r="CY233" s="470"/>
      <c r="CZ233" s="470"/>
      <c r="DA233" s="470"/>
      <c r="DB233" s="470"/>
      <c r="DC233" s="470"/>
      <c r="DD233" s="470"/>
      <c r="DE233" s="470"/>
    </row>
    <row r="234" spans="34:109" ht="15" hidden="1" customHeight="1">
      <c r="AH234" s="468"/>
      <c r="AI234" s="468"/>
      <c r="AJ234" s="468"/>
      <c r="AK234" s="468"/>
      <c r="AL234" s="456" t="str">
        <f t="shared" si="9"/>
        <v/>
      </c>
      <c r="AM234" s="456" t="str">
        <f t="shared" si="10"/>
        <v/>
      </c>
      <c r="AN234" s="457" t="str">
        <f t="shared" si="11"/>
        <v/>
      </c>
      <c r="AO234" s="468"/>
      <c r="AP234" s="438">
        <v>232</v>
      </c>
      <c r="AQ234" s="469"/>
      <c r="AR234" s="469"/>
      <c r="AS234" s="469"/>
      <c r="AT234" s="469"/>
      <c r="AU234" s="469"/>
      <c r="AV234" s="469"/>
      <c r="AW234" s="469"/>
      <c r="AX234" s="469"/>
      <c r="AY234" s="469"/>
      <c r="AZ234" s="469"/>
      <c r="BA234" s="469"/>
      <c r="BB234" s="469"/>
      <c r="BC234" s="469"/>
      <c r="BD234" s="469"/>
      <c r="BE234" s="469"/>
      <c r="BF234" s="469"/>
      <c r="BG234" s="469"/>
      <c r="BH234" s="469"/>
      <c r="BI234" s="469"/>
      <c r="BJ234" s="460" t="s">
        <v>4274</v>
      </c>
      <c r="BK234" s="469"/>
      <c r="BL234" s="469"/>
      <c r="BM234" s="469"/>
      <c r="BN234" s="469"/>
      <c r="BO234" s="469"/>
      <c r="BP234" s="469"/>
      <c r="BQ234" s="469"/>
      <c r="BR234" s="469"/>
      <c r="BS234" s="469"/>
      <c r="BT234" s="469"/>
      <c r="BU234" s="469"/>
      <c r="BV234" s="469"/>
      <c r="BW234" s="468"/>
      <c r="BX234" s="468"/>
      <c r="BY234" s="468"/>
      <c r="BZ234" s="470"/>
      <c r="CA234" s="470"/>
      <c r="CB234" s="470"/>
      <c r="CC234" s="470"/>
      <c r="CD234" s="470"/>
      <c r="CE234" s="470"/>
      <c r="CF234" s="470"/>
      <c r="CG234" s="470"/>
      <c r="CH234" s="470"/>
      <c r="CI234" s="470"/>
      <c r="CJ234" s="470"/>
      <c r="CK234" s="470"/>
      <c r="CL234" s="470"/>
      <c r="CM234" s="470"/>
      <c r="CN234" s="470"/>
      <c r="CO234" s="470"/>
      <c r="CP234" s="470"/>
      <c r="CQ234" s="470"/>
      <c r="CR234" s="470"/>
      <c r="CS234" s="462" t="s">
        <v>4275</v>
      </c>
      <c r="CT234" s="470"/>
      <c r="CU234" s="470"/>
      <c r="CV234" s="470"/>
      <c r="CW234" s="470"/>
      <c r="CX234" s="470"/>
      <c r="CY234" s="470"/>
      <c r="CZ234" s="470"/>
      <c r="DA234" s="470"/>
      <c r="DB234" s="470"/>
      <c r="DC234" s="470"/>
      <c r="DD234" s="470"/>
      <c r="DE234" s="470"/>
    </row>
    <row r="235" spans="34:109" ht="15" hidden="1" customHeight="1">
      <c r="AH235" s="468"/>
      <c r="AI235" s="468"/>
      <c r="AJ235" s="468"/>
      <c r="AK235" s="468"/>
      <c r="AL235" s="456" t="str">
        <f t="shared" si="9"/>
        <v/>
      </c>
      <c r="AM235" s="456" t="str">
        <f t="shared" si="10"/>
        <v/>
      </c>
      <c r="AN235" s="457" t="str">
        <f t="shared" si="11"/>
        <v/>
      </c>
      <c r="AO235" s="468"/>
      <c r="AP235" s="438">
        <v>233</v>
      </c>
      <c r="AQ235" s="469"/>
      <c r="AR235" s="469"/>
      <c r="AS235" s="469"/>
      <c r="AT235" s="469"/>
      <c r="AU235" s="469"/>
      <c r="AV235" s="469"/>
      <c r="AW235" s="469"/>
      <c r="AX235" s="469"/>
      <c r="AY235" s="469"/>
      <c r="AZ235" s="469"/>
      <c r="BA235" s="469"/>
      <c r="BB235" s="469"/>
      <c r="BC235" s="469"/>
      <c r="BD235" s="469"/>
      <c r="BE235" s="469"/>
      <c r="BF235" s="469"/>
      <c r="BG235" s="469"/>
      <c r="BH235" s="469"/>
      <c r="BI235" s="469"/>
      <c r="BJ235" s="460" t="s">
        <v>4276</v>
      </c>
      <c r="BK235" s="469"/>
      <c r="BL235" s="469"/>
      <c r="BM235" s="469"/>
      <c r="BN235" s="469"/>
      <c r="BO235" s="469"/>
      <c r="BP235" s="469"/>
      <c r="BQ235" s="469"/>
      <c r="BR235" s="469"/>
      <c r="BS235" s="469"/>
      <c r="BT235" s="469"/>
      <c r="BU235" s="469"/>
      <c r="BV235" s="469"/>
      <c r="BW235" s="468"/>
      <c r="BX235" s="468"/>
      <c r="BY235" s="468"/>
      <c r="BZ235" s="470"/>
      <c r="CA235" s="470"/>
      <c r="CB235" s="470"/>
      <c r="CC235" s="470"/>
      <c r="CD235" s="470"/>
      <c r="CE235" s="470"/>
      <c r="CF235" s="470"/>
      <c r="CG235" s="470"/>
      <c r="CH235" s="470"/>
      <c r="CI235" s="470"/>
      <c r="CJ235" s="470"/>
      <c r="CK235" s="470"/>
      <c r="CL235" s="470"/>
      <c r="CM235" s="470"/>
      <c r="CN235" s="470"/>
      <c r="CO235" s="470"/>
      <c r="CP235" s="470"/>
      <c r="CQ235" s="470"/>
      <c r="CR235" s="470"/>
      <c r="CS235" s="462" t="s">
        <v>4277</v>
      </c>
      <c r="CT235" s="470"/>
      <c r="CU235" s="470"/>
      <c r="CV235" s="470"/>
      <c r="CW235" s="470"/>
      <c r="CX235" s="470"/>
      <c r="CY235" s="470"/>
      <c r="CZ235" s="470"/>
      <c r="DA235" s="470"/>
      <c r="DB235" s="470"/>
      <c r="DC235" s="470"/>
      <c r="DD235" s="470"/>
      <c r="DE235" s="470"/>
    </row>
    <row r="236" spans="34:109" ht="15" hidden="1" customHeight="1">
      <c r="AH236" s="468"/>
      <c r="AI236" s="468"/>
      <c r="AJ236" s="468"/>
      <c r="AK236" s="468"/>
      <c r="AL236" s="456" t="str">
        <f t="shared" si="9"/>
        <v/>
      </c>
      <c r="AM236" s="456" t="str">
        <f t="shared" si="10"/>
        <v/>
      </c>
      <c r="AN236" s="457" t="str">
        <f t="shared" si="11"/>
        <v/>
      </c>
      <c r="AO236" s="468"/>
      <c r="AP236" s="438">
        <v>234</v>
      </c>
      <c r="AQ236" s="469"/>
      <c r="AR236" s="469"/>
      <c r="AS236" s="469"/>
      <c r="AT236" s="469"/>
      <c r="AU236" s="469"/>
      <c r="AV236" s="469"/>
      <c r="AW236" s="469"/>
      <c r="AX236" s="469"/>
      <c r="AY236" s="469"/>
      <c r="AZ236" s="469"/>
      <c r="BA236" s="469"/>
      <c r="BB236" s="469"/>
      <c r="BC236" s="469"/>
      <c r="BD236" s="469"/>
      <c r="BE236" s="469"/>
      <c r="BF236" s="469"/>
      <c r="BG236" s="469"/>
      <c r="BH236" s="469"/>
      <c r="BI236" s="469"/>
      <c r="BJ236" s="460" t="s">
        <v>4278</v>
      </c>
      <c r="BK236" s="469"/>
      <c r="BL236" s="469"/>
      <c r="BM236" s="469"/>
      <c r="BN236" s="469"/>
      <c r="BO236" s="469"/>
      <c r="BP236" s="469"/>
      <c r="BQ236" s="469"/>
      <c r="BR236" s="469"/>
      <c r="BS236" s="469"/>
      <c r="BT236" s="469"/>
      <c r="BU236" s="469"/>
      <c r="BV236" s="469"/>
      <c r="BW236" s="468"/>
      <c r="BX236" s="468"/>
      <c r="BY236" s="468"/>
      <c r="BZ236" s="470"/>
      <c r="CA236" s="470"/>
      <c r="CB236" s="470"/>
      <c r="CC236" s="470"/>
      <c r="CD236" s="470"/>
      <c r="CE236" s="470"/>
      <c r="CF236" s="470"/>
      <c r="CG236" s="470"/>
      <c r="CH236" s="470"/>
      <c r="CI236" s="470"/>
      <c r="CJ236" s="470"/>
      <c r="CK236" s="470"/>
      <c r="CL236" s="470"/>
      <c r="CM236" s="470"/>
      <c r="CN236" s="470"/>
      <c r="CO236" s="470"/>
      <c r="CP236" s="470"/>
      <c r="CQ236" s="470"/>
      <c r="CR236" s="470"/>
      <c r="CS236" s="462" t="s">
        <v>4279</v>
      </c>
      <c r="CT236" s="470"/>
      <c r="CU236" s="470"/>
      <c r="CV236" s="470"/>
      <c r="CW236" s="470"/>
      <c r="CX236" s="470"/>
      <c r="CY236" s="470"/>
      <c r="CZ236" s="470"/>
      <c r="DA236" s="470"/>
      <c r="DB236" s="470"/>
      <c r="DC236" s="470"/>
      <c r="DD236" s="470"/>
      <c r="DE236" s="470"/>
    </row>
    <row r="237" spans="34:109" ht="15" hidden="1" customHeight="1">
      <c r="AH237" s="468"/>
      <c r="AI237" s="468"/>
      <c r="AJ237" s="468"/>
      <c r="AK237" s="468"/>
      <c r="AL237" s="456" t="str">
        <f t="shared" si="9"/>
        <v/>
      </c>
      <c r="AM237" s="456" t="str">
        <f t="shared" si="10"/>
        <v/>
      </c>
      <c r="AN237" s="457" t="str">
        <f t="shared" si="11"/>
        <v/>
      </c>
      <c r="AO237" s="468"/>
      <c r="AP237" s="438">
        <v>235</v>
      </c>
      <c r="AQ237" s="469"/>
      <c r="AR237" s="469"/>
      <c r="AS237" s="469"/>
      <c r="AT237" s="469"/>
      <c r="AU237" s="469"/>
      <c r="AV237" s="469"/>
      <c r="AW237" s="469"/>
      <c r="AX237" s="469"/>
      <c r="AY237" s="469"/>
      <c r="AZ237" s="469"/>
      <c r="BA237" s="469"/>
      <c r="BB237" s="469"/>
      <c r="BC237" s="469"/>
      <c r="BD237" s="469"/>
      <c r="BE237" s="469"/>
      <c r="BF237" s="469"/>
      <c r="BG237" s="469"/>
      <c r="BH237" s="469"/>
      <c r="BI237" s="469"/>
      <c r="BJ237" s="460" t="s">
        <v>4280</v>
      </c>
      <c r="BK237" s="469"/>
      <c r="BL237" s="469"/>
      <c r="BM237" s="469"/>
      <c r="BN237" s="469"/>
      <c r="BO237" s="469"/>
      <c r="BP237" s="469"/>
      <c r="BQ237" s="469"/>
      <c r="BR237" s="469"/>
      <c r="BS237" s="469"/>
      <c r="BT237" s="469"/>
      <c r="BU237" s="469"/>
      <c r="BV237" s="469"/>
      <c r="BW237" s="468"/>
      <c r="BX237" s="468"/>
      <c r="BY237" s="468"/>
      <c r="BZ237" s="470"/>
      <c r="CA237" s="470"/>
      <c r="CB237" s="470"/>
      <c r="CC237" s="470"/>
      <c r="CD237" s="470"/>
      <c r="CE237" s="470"/>
      <c r="CF237" s="470"/>
      <c r="CG237" s="470"/>
      <c r="CH237" s="470"/>
      <c r="CI237" s="470"/>
      <c r="CJ237" s="470"/>
      <c r="CK237" s="470"/>
      <c r="CL237" s="470"/>
      <c r="CM237" s="470"/>
      <c r="CN237" s="470"/>
      <c r="CO237" s="470"/>
      <c r="CP237" s="470"/>
      <c r="CQ237" s="470"/>
      <c r="CR237" s="470"/>
      <c r="CS237" s="462" t="s">
        <v>4281</v>
      </c>
      <c r="CT237" s="470"/>
      <c r="CU237" s="470"/>
      <c r="CV237" s="470"/>
      <c r="CW237" s="470"/>
      <c r="CX237" s="470"/>
      <c r="CY237" s="470"/>
      <c r="CZ237" s="470"/>
      <c r="DA237" s="470"/>
      <c r="DB237" s="470"/>
      <c r="DC237" s="470"/>
      <c r="DD237" s="470"/>
      <c r="DE237" s="470"/>
    </row>
    <row r="238" spans="34:109" ht="15" hidden="1" customHeight="1">
      <c r="AH238" s="468"/>
      <c r="AI238" s="468"/>
      <c r="AJ238" s="468"/>
      <c r="AK238" s="468"/>
      <c r="AL238" s="456" t="str">
        <f t="shared" si="9"/>
        <v/>
      </c>
      <c r="AM238" s="456" t="str">
        <f t="shared" si="10"/>
        <v/>
      </c>
      <c r="AN238" s="457" t="str">
        <f t="shared" si="11"/>
        <v/>
      </c>
      <c r="AO238" s="468"/>
      <c r="AP238" s="438">
        <v>236</v>
      </c>
      <c r="AQ238" s="469"/>
      <c r="AR238" s="469"/>
      <c r="AS238" s="469"/>
      <c r="AT238" s="469"/>
      <c r="AU238" s="469"/>
      <c r="AV238" s="469"/>
      <c r="AW238" s="469"/>
      <c r="AX238" s="469"/>
      <c r="AY238" s="469"/>
      <c r="AZ238" s="469"/>
      <c r="BA238" s="469"/>
      <c r="BB238" s="469"/>
      <c r="BC238" s="469"/>
      <c r="BD238" s="469"/>
      <c r="BE238" s="469"/>
      <c r="BF238" s="469"/>
      <c r="BG238" s="469"/>
      <c r="BH238" s="469"/>
      <c r="BI238" s="469"/>
      <c r="BJ238" s="460" t="s">
        <v>4282</v>
      </c>
      <c r="BK238" s="469"/>
      <c r="BL238" s="469"/>
      <c r="BM238" s="469"/>
      <c r="BN238" s="469"/>
      <c r="BO238" s="469"/>
      <c r="BP238" s="469"/>
      <c r="BQ238" s="469"/>
      <c r="BR238" s="469"/>
      <c r="BS238" s="469"/>
      <c r="BT238" s="469"/>
      <c r="BU238" s="469"/>
      <c r="BV238" s="469"/>
      <c r="BW238" s="468"/>
      <c r="BX238" s="468"/>
      <c r="BY238" s="468"/>
      <c r="BZ238" s="470"/>
      <c r="CA238" s="470"/>
      <c r="CB238" s="470"/>
      <c r="CC238" s="470"/>
      <c r="CD238" s="470"/>
      <c r="CE238" s="470"/>
      <c r="CF238" s="470"/>
      <c r="CG238" s="470"/>
      <c r="CH238" s="470"/>
      <c r="CI238" s="470"/>
      <c r="CJ238" s="470"/>
      <c r="CK238" s="470"/>
      <c r="CL238" s="470"/>
      <c r="CM238" s="470"/>
      <c r="CN238" s="470"/>
      <c r="CO238" s="470"/>
      <c r="CP238" s="470"/>
      <c r="CQ238" s="470"/>
      <c r="CR238" s="470"/>
      <c r="CS238" s="462" t="s">
        <v>4283</v>
      </c>
      <c r="CT238" s="470"/>
      <c r="CU238" s="470"/>
      <c r="CV238" s="470"/>
      <c r="CW238" s="470"/>
      <c r="CX238" s="470"/>
      <c r="CY238" s="470"/>
      <c r="CZ238" s="470"/>
      <c r="DA238" s="470"/>
      <c r="DB238" s="470"/>
      <c r="DC238" s="470"/>
      <c r="DD238" s="470"/>
      <c r="DE238" s="470"/>
    </row>
    <row r="239" spans="34:109" ht="15" hidden="1" customHeight="1">
      <c r="AH239" s="468"/>
      <c r="AI239" s="468"/>
      <c r="AJ239" s="468"/>
      <c r="AK239" s="468"/>
      <c r="AL239" s="456" t="str">
        <f t="shared" si="9"/>
        <v/>
      </c>
      <c r="AM239" s="456" t="str">
        <f t="shared" si="10"/>
        <v/>
      </c>
      <c r="AN239" s="457" t="str">
        <f t="shared" si="11"/>
        <v/>
      </c>
      <c r="AO239" s="468"/>
      <c r="AP239" s="438">
        <v>237</v>
      </c>
      <c r="AQ239" s="469"/>
      <c r="AR239" s="469"/>
      <c r="AS239" s="469"/>
      <c r="AT239" s="469"/>
      <c r="AU239" s="469"/>
      <c r="AV239" s="469"/>
      <c r="AW239" s="469"/>
      <c r="AX239" s="469"/>
      <c r="AY239" s="469"/>
      <c r="AZ239" s="469"/>
      <c r="BA239" s="469"/>
      <c r="BB239" s="469"/>
      <c r="BC239" s="469"/>
      <c r="BD239" s="469"/>
      <c r="BE239" s="469"/>
      <c r="BF239" s="469"/>
      <c r="BG239" s="469"/>
      <c r="BH239" s="469"/>
      <c r="BI239" s="469"/>
      <c r="BJ239" s="460" t="s">
        <v>4284</v>
      </c>
      <c r="BK239" s="469"/>
      <c r="BL239" s="469"/>
      <c r="BM239" s="469"/>
      <c r="BN239" s="469"/>
      <c r="BO239" s="469"/>
      <c r="BP239" s="469"/>
      <c r="BQ239" s="469"/>
      <c r="BR239" s="469"/>
      <c r="BS239" s="469"/>
      <c r="BT239" s="469"/>
      <c r="BU239" s="469"/>
      <c r="BV239" s="469"/>
      <c r="BW239" s="468"/>
      <c r="BX239" s="468"/>
      <c r="BY239" s="468"/>
      <c r="BZ239" s="470"/>
      <c r="CA239" s="470"/>
      <c r="CB239" s="470"/>
      <c r="CC239" s="470"/>
      <c r="CD239" s="470"/>
      <c r="CE239" s="470"/>
      <c r="CF239" s="470"/>
      <c r="CG239" s="470"/>
      <c r="CH239" s="470"/>
      <c r="CI239" s="470"/>
      <c r="CJ239" s="470"/>
      <c r="CK239" s="470"/>
      <c r="CL239" s="470"/>
      <c r="CM239" s="470"/>
      <c r="CN239" s="470"/>
      <c r="CO239" s="470"/>
      <c r="CP239" s="470"/>
      <c r="CQ239" s="470"/>
      <c r="CR239" s="470"/>
      <c r="CS239" s="462" t="s">
        <v>4285</v>
      </c>
      <c r="CT239" s="470"/>
      <c r="CU239" s="470"/>
      <c r="CV239" s="470"/>
      <c r="CW239" s="470"/>
      <c r="CX239" s="470"/>
      <c r="CY239" s="470"/>
      <c r="CZ239" s="470"/>
      <c r="DA239" s="470"/>
      <c r="DB239" s="470"/>
      <c r="DC239" s="470"/>
      <c r="DD239" s="470"/>
      <c r="DE239" s="470"/>
    </row>
    <row r="240" spans="34:109" ht="15" hidden="1" customHeight="1">
      <c r="AH240" s="468"/>
      <c r="AI240" s="468"/>
      <c r="AJ240" s="468"/>
      <c r="AK240" s="468"/>
      <c r="AL240" s="456" t="str">
        <f t="shared" si="9"/>
        <v/>
      </c>
      <c r="AM240" s="456" t="str">
        <f t="shared" si="10"/>
        <v/>
      </c>
      <c r="AN240" s="457" t="str">
        <f t="shared" si="11"/>
        <v/>
      </c>
      <c r="AO240" s="468"/>
      <c r="AP240" s="438">
        <v>238</v>
      </c>
      <c r="AQ240" s="469"/>
      <c r="AR240" s="469"/>
      <c r="AS240" s="469"/>
      <c r="AT240" s="469"/>
      <c r="AU240" s="469"/>
      <c r="AV240" s="469"/>
      <c r="AW240" s="469"/>
      <c r="AX240" s="469"/>
      <c r="AY240" s="469"/>
      <c r="AZ240" s="469"/>
      <c r="BA240" s="469"/>
      <c r="BB240" s="469"/>
      <c r="BC240" s="469"/>
      <c r="BD240" s="469"/>
      <c r="BE240" s="469"/>
      <c r="BF240" s="469"/>
      <c r="BG240" s="469"/>
      <c r="BH240" s="469"/>
      <c r="BI240" s="469"/>
      <c r="BJ240" s="460" t="s">
        <v>4286</v>
      </c>
      <c r="BK240" s="469"/>
      <c r="BL240" s="469"/>
      <c r="BM240" s="469"/>
      <c r="BN240" s="469"/>
      <c r="BO240" s="469"/>
      <c r="BP240" s="469"/>
      <c r="BQ240" s="469"/>
      <c r="BR240" s="469"/>
      <c r="BS240" s="469"/>
      <c r="BT240" s="469"/>
      <c r="BU240" s="469"/>
      <c r="BV240" s="469"/>
      <c r="BW240" s="468"/>
      <c r="BX240" s="468"/>
      <c r="BY240" s="468"/>
      <c r="BZ240" s="470"/>
      <c r="CA240" s="470"/>
      <c r="CB240" s="470"/>
      <c r="CC240" s="470"/>
      <c r="CD240" s="470"/>
      <c r="CE240" s="470"/>
      <c r="CF240" s="470"/>
      <c r="CG240" s="470"/>
      <c r="CH240" s="470"/>
      <c r="CI240" s="470"/>
      <c r="CJ240" s="470"/>
      <c r="CK240" s="470"/>
      <c r="CL240" s="470"/>
      <c r="CM240" s="470"/>
      <c r="CN240" s="470"/>
      <c r="CO240" s="470"/>
      <c r="CP240" s="470"/>
      <c r="CQ240" s="470"/>
      <c r="CR240" s="470"/>
      <c r="CS240" s="462" t="s">
        <v>4287</v>
      </c>
      <c r="CT240" s="470"/>
      <c r="CU240" s="470"/>
      <c r="CV240" s="470"/>
      <c r="CW240" s="470"/>
      <c r="CX240" s="470"/>
      <c r="CY240" s="470"/>
      <c r="CZ240" s="470"/>
      <c r="DA240" s="470"/>
      <c r="DB240" s="470"/>
      <c r="DC240" s="470"/>
      <c r="DD240" s="470"/>
      <c r="DE240" s="470"/>
    </row>
    <row r="241" spans="34:109" ht="15" hidden="1" customHeight="1">
      <c r="AH241" s="468"/>
      <c r="AI241" s="468"/>
      <c r="AJ241" s="468"/>
      <c r="AK241" s="468"/>
      <c r="AL241" s="456" t="str">
        <f t="shared" si="9"/>
        <v/>
      </c>
      <c r="AM241" s="456" t="str">
        <f t="shared" si="10"/>
        <v/>
      </c>
      <c r="AN241" s="457" t="str">
        <f t="shared" si="11"/>
        <v/>
      </c>
      <c r="AO241" s="468"/>
      <c r="AP241" s="438">
        <v>239</v>
      </c>
      <c r="AQ241" s="469"/>
      <c r="AR241" s="469"/>
      <c r="AS241" s="469"/>
      <c r="AT241" s="469"/>
      <c r="AU241" s="469"/>
      <c r="AV241" s="469"/>
      <c r="AW241" s="469"/>
      <c r="AX241" s="469"/>
      <c r="AY241" s="469"/>
      <c r="AZ241" s="469"/>
      <c r="BA241" s="469"/>
      <c r="BB241" s="469"/>
      <c r="BC241" s="469"/>
      <c r="BD241" s="469"/>
      <c r="BE241" s="469"/>
      <c r="BF241" s="469"/>
      <c r="BG241" s="469"/>
      <c r="BH241" s="469"/>
      <c r="BI241" s="469"/>
      <c r="BJ241" s="460" t="s">
        <v>4288</v>
      </c>
      <c r="BK241" s="469"/>
      <c r="BL241" s="469"/>
      <c r="BM241" s="469"/>
      <c r="BN241" s="469"/>
      <c r="BO241" s="469"/>
      <c r="BP241" s="469"/>
      <c r="BQ241" s="469"/>
      <c r="BR241" s="469"/>
      <c r="BS241" s="469"/>
      <c r="BT241" s="469"/>
      <c r="BU241" s="469"/>
      <c r="BV241" s="469"/>
      <c r="BW241" s="468"/>
      <c r="BX241" s="468"/>
      <c r="BY241" s="468"/>
      <c r="BZ241" s="470"/>
      <c r="CA241" s="470"/>
      <c r="CB241" s="470"/>
      <c r="CC241" s="470"/>
      <c r="CD241" s="470"/>
      <c r="CE241" s="470"/>
      <c r="CF241" s="470"/>
      <c r="CG241" s="470"/>
      <c r="CH241" s="470"/>
      <c r="CI241" s="470"/>
      <c r="CJ241" s="470"/>
      <c r="CK241" s="470"/>
      <c r="CL241" s="470"/>
      <c r="CM241" s="470"/>
      <c r="CN241" s="470"/>
      <c r="CO241" s="470"/>
      <c r="CP241" s="470"/>
      <c r="CQ241" s="470"/>
      <c r="CR241" s="470"/>
      <c r="CS241" s="462" t="s">
        <v>4289</v>
      </c>
      <c r="CT241" s="470"/>
      <c r="CU241" s="470"/>
      <c r="CV241" s="470"/>
      <c r="CW241" s="470"/>
      <c r="CX241" s="470"/>
      <c r="CY241" s="470"/>
      <c r="CZ241" s="470"/>
      <c r="DA241" s="470"/>
      <c r="DB241" s="470"/>
      <c r="DC241" s="470"/>
      <c r="DD241" s="470"/>
      <c r="DE241" s="470"/>
    </row>
    <row r="242" spans="34:109" ht="15" hidden="1" customHeight="1">
      <c r="AH242" s="468"/>
      <c r="AI242" s="468"/>
      <c r="AJ242" s="468"/>
      <c r="AK242" s="468"/>
      <c r="AL242" s="456" t="str">
        <f t="shared" si="9"/>
        <v/>
      </c>
      <c r="AM242" s="456" t="str">
        <f t="shared" si="10"/>
        <v/>
      </c>
      <c r="AN242" s="457" t="str">
        <f t="shared" si="11"/>
        <v/>
      </c>
      <c r="AO242" s="468"/>
      <c r="AP242" s="438">
        <v>240</v>
      </c>
      <c r="AQ242" s="469"/>
      <c r="AR242" s="469"/>
      <c r="AS242" s="469"/>
      <c r="AT242" s="469"/>
      <c r="AU242" s="469"/>
      <c r="AV242" s="469"/>
      <c r="AW242" s="469"/>
      <c r="AX242" s="469"/>
      <c r="AY242" s="469"/>
      <c r="AZ242" s="469"/>
      <c r="BA242" s="469"/>
      <c r="BB242" s="469"/>
      <c r="BC242" s="469"/>
      <c r="BD242" s="469"/>
      <c r="BE242" s="469"/>
      <c r="BF242" s="469"/>
      <c r="BG242" s="469"/>
      <c r="BH242" s="469"/>
      <c r="BI242" s="469"/>
      <c r="BJ242" s="460" t="s">
        <v>4290</v>
      </c>
      <c r="BK242" s="469"/>
      <c r="BL242" s="469"/>
      <c r="BM242" s="469"/>
      <c r="BN242" s="469"/>
      <c r="BO242" s="469"/>
      <c r="BP242" s="469"/>
      <c r="BQ242" s="469"/>
      <c r="BR242" s="469"/>
      <c r="BS242" s="469"/>
      <c r="BT242" s="469"/>
      <c r="BU242" s="469"/>
      <c r="BV242" s="469"/>
      <c r="BW242" s="468"/>
      <c r="BX242" s="468"/>
      <c r="BY242" s="468"/>
      <c r="BZ242" s="470"/>
      <c r="CA242" s="470"/>
      <c r="CB242" s="470"/>
      <c r="CC242" s="470"/>
      <c r="CD242" s="470"/>
      <c r="CE242" s="470"/>
      <c r="CF242" s="470"/>
      <c r="CG242" s="470"/>
      <c r="CH242" s="470"/>
      <c r="CI242" s="470"/>
      <c r="CJ242" s="470"/>
      <c r="CK242" s="470"/>
      <c r="CL242" s="470"/>
      <c r="CM242" s="470"/>
      <c r="CN242" s="470"/>
      <c r="CO242" s="470"/>
      <c r="CP242" s="470"/>
      <c r="CQ242" s="470"/>
      <c r="CR242" s="470"/>
      <c r="CS242" s="462" t="s">
        <v>4291</v>
      </c>
      <c r="CT242" s="470"/>
      <c r="CU242" s="470"/>
      <c r="CV242" s="470"/>
      <c r="CW242" s="470"/>
      <c r="CX242" s="470"/>
      <c r="CY242" s="470"/>
      <c r="CZ242" s="470"/>
      <c r="DA242" s="470"/>
      <c r="DB242" s="470"/>
      <c r="DC242" s="470"/>
      <c r="DD242" s="470"/>
      <c r="DE242" s="470"/>
    </row>
    <row r="243" spans="34:109" ht="15" hidden="1" customHeight="1">
      <c r="AH243" s="468"/>
      <c r="AI243" s="468"/>
      <c r="AJ243" s="468"/>
      <c r="AK243" s="468"/>
      <c r="AL243" s="456" t="str">
        <f t="shared" si="9"/>
        <v/>
      </c>
      <c r="AM243" s="456" t="str">
        <f t="shared" si="10"/>
        <v/>
      </c>
      <c r="AN243" s="457" t="str">
        <f t="shared" si="11"/>
        <v/>
      </c>
      <c r="AO243" s="468"/>
      <c r="AP243" s="438">
        <v>241</v>
      </c>
      <c r="AQ243" s="469"/>
      <c r="AR243" s="469"/>
      <c r="AS243" s="469"/>
      <c r="AT243" s="469"/>
      <c r="AU243" s="469"/>
      <c r="AV243" s="469"/>
      <c r="AW243" s="469"/>
      <c r="AX243" s="469"/>
      <c r="AY243" s="469"/>
      <c r="AZ243" s="469"/>
      <c r="BA243" s="469"/>
      <c r="BB243" s="469"/>
      <c r="BC243" s="469"/>
      <c r="BD243" s="469"/>
      <c r="BE243" s="469"/>
      <c r="BF243" s="469"/>
      <c r="BG243" s="469"/>
      <c r="BH243" s="469"/>
      <c r="BI243" s="469"/>
      <c r="BJ243" s="460" t="s">
        <v>4292</v>
      </c>
      <c r="BK243" s="469"/>
      <c r="BL243" s="469"/>
      <c r="BM243" s="469"/>
      <c r="BN243" s="469"/>
      <c r="BO243" s="469"/>
      <c r="BP243" s="469"/>
      <c r="BQ243" s="469"/>
      <c r="BR243" s="469"/>
      <c r="BS243" s="469"/>
      <c r="BT243" s="469"/>
      <c r="BU243" s="469"/>
      <c r="BV243" s="469"/>
      <c r="BW243" s="468"/>
      <c r="BX243" s="468"/>
      <c r="BY243" s="468"/>
      <c r="BZ243" s="470"/>
      <c r="CA243" s="470"/>
      <c r="CB243" s="470"/>
      <c r="CC243" s="470"/>
      <c r="CD243" s="470"/>
      <c r="CE243" s="470"/>
      <c r="CF243" s="470"/>
      <c r="CG243" s="470"/>
      <c r="CH243" s="470"/>
      <c r="CI243" s="470"/>
      <c r="CJ243" s="470"/>
      <c r="CK243" s="470"/>
      <c r="CL243" s="470"/>
      <c r="CM243" s="470"/>
      <c r="CN243" s="470"/>
      <c r="CO243" s="470"/>
      <c r="CP243" s="470"/>
      <c r="CQ243" s="470"/>
      <c r="CR243" s="470"/>
      <c r="CS243" s="462" t="s">
        <v>4293</v>
      </c>
      <c r="CT243" s="470"/>
      <c r="CU243" s="470"/>
      <c r="CV243" s="470"/>
      <c r="CW243" s="470"/>
      <c r="CX243" s="470"/>
      <c r="CY243" s="470"/>
      <c r="CZ243" s="470"/>
      <c r="DA243" s="470"/>
      <c r="DB243" s="470"/>
      <c r="DC243" s="470"/>
      <c r="DD243" s="470"/>
      <c r="DE243" s="470"/>
    </row>
    <row r="244" spans="34:109" ht="15" hidden="1" customHeight="1">
      <c r="AH244" s="468"/>
      <c r="AI244" s="468"/>
      <c r="AJ244" s="468"/>
      <c r="AK244" s="468"/>
      <c r="AL244" s="456" t="str">
        <f t="shared" si="9"/>
        <v/>
      </c>
      <c r="AM244" s="456" t="str">
        <f t="shared" si="10"/>
        <v/>
      </c>
      <c r="AN244" s="457" t="str">
        <f t="shared" si="11"/>
        <v/>
      </c>
      <c r="AO244" s="468"/>
      <c r="AP244" s="438">
        <v>242</v>
      </c>
      <c r="AQ244" s="469"/>
      <c r="AR244" s="469"/>
      <c r="AS244" s="469"/>
      <c r="AT244" s="469"/>
      <c r="AU244" s="469"/>
      <c r="AV244" s="469"/>
      <c r="AW244" s="469"/>
      <c r="AX244" s="469"/>
      <c r="AY244" s="469"/>
      <c r="AZ244" s="469"/>
      <c r="BA244" s="469"/>
      <c r="BB244" s="469"/>
      <c r="BC244" s="469"/>
      <c r="BD244" s="469"/>
      <c r="BE244" s="469"/>
      <c r="BF244" s="469"/>
      <c r="BG244" s="469"/>
      <c r="BH244" s="469"/>
      <c r="BI244" s="469"/>
      <c r="BJ244" s="460" t="s">
        <v>4294</v>
      </c>
      <c r="BK244" s="469"/>
      <c r="BL244" s="469"/>
      <c r="BM244" s="469"/>
      <c r="BN244" s="469"/>
      <c r="BO244" s="469"/>
      <c r="BP244" s="469"/>
      <c r="BQ244" s="469"/>
      <c r="BR244" s="469"/>
      <c r="BS244" s="469"/>
      <c r="BT244" s="469"/>
      <c r="BU244" s="469"/>
      <c r="BV244" s="469"/>
      <c r="BW244" s="468"/>
      <c r="BX244" s="468"/>
      <c r="BY244" s="468"/>
      <c r="BZ244" s="470"/>
      <c r="CA244" s="470"/>
      <c r="CB244" s="470"/>
      <c r="CC244" s="470"/>
      <c r="CD244" s="470"/>
      <c r="CE244" s="470"/>
      <c r="CF244" s="470"/>
      <c r="CG244" s="470"/>
      <c r="CH244" s="470"/>
      <c r="CI244" s="470"/>
      <c r="CJ244" s="470"/>
      <c r="CK244" s="470"/>
      <c r="CL244" s="470"/>
      <c r="CM244" s="470"/>
      <c r="CN244" s="470"/>
      <c r="CO244" s="470"/>
      <c r="CP244" s="470"/>
      <c r="CQ244" s="470"/>
      <c r="CR244" s="470"/>
      <c r="CS244" s="462" t="s">
        <v>4295</v>
      </c>
      <c r="CT244" s="470"/>
      <c r="CU244" s="470"/>
      <c r="CV244" s="470"/>
      <c r="CW244" s="470"/>
      <c r="CX244" s="470"/>
      <c r="CY244" s="470"/>
      <c r="CZ244" s="470"/>
      <c r="DA244" s="470"/>
      <c r="DB244" s="470"/>
      <c r="DC244" s="470"/>
      <c r="DD244" s="470"/>
      <c r="DE244" s="470"/>
    </row>
    <row r="245" spans="34:109" ht="15" hidden="1" customHeight="1">
      <c r="AH245" s="468"/>
      <c r="AI245" s="468"/>
      <c r="AJ245" s="468"/>
      <c r="AK245" s="468"/>
      <c r="AL245" s="456" t="str">
        <f t="shared" si="9"/>
        <v/>
      </c>
      <c r="AM245" s="456" t="str">
        <f t="shared" si="10"/>
        <v/>
      </c>
      <c r="AN245" s="457" t="str">
        <f t="shared" si="11"/>
        <v/>
      </c>
      <c r="AO245" s="468"/>
      <c r="AP245" s="438">
        <v>243</v>
      </c>
      <c r="AQ245" s="469"/>
      <c r="AR245" s="469"/>
      <c r="AS245" s="469"/>
      <c r="AT245" s="469"/>
      <c r="AU245" s="469"/>
      <c r="AV245" s="469"/>
      <c r="AW245" s="469"/>
      <c r="AX245" s="469"/>
      <c r="AY245" s="469"/>
      <c r="AZ245" s="469"/>
      <c r="BA245" s="469"/>
      <c r="BB245" s="469"/>
      <c r="BC245" s="469"/>
      <c r="BD245" s="469"/>
      <c r="BE245" s="469"/>
      <c r="BF245" s="469"/>
      <c r="BG245" s="469"/>
      <c r="BH245" s="469"/>
      <c r="BI245" s="469"/>
      <c r="BJ245" s="460" t="s">
        <v>4296</v>
      </c>
      <c r="BK245" s="469"/>
      <c r="BL245" s="469"/>
      <c r="BM245" s="469"/>
      <c r="BN245" s="469"/>
      <c r="BO245" s="469"/>
      <c r="BP245" s="469"/>
      <c r="BQ245" s="469"/>
      <c r="BR245" s="469"/>
      <c r="BS245" s="469"/>
      <c r="BT245" s="469"/>
      <c r="BU245" s="469"/>
      <c r="BV245" s="469"/>
      <c r="BW245" s="468"/>
      <c r="BX245" s="468"/>
      <c r="BY245" s="468"/>
      <c r="BZ245" s="470"/>
      <c r="CA245" s="470"/>
      <c r="CB245" s="470"/>
      <c r="CC245" s="470"/>
      <c r="CD245" s="470"/>
      <c r="CE245" s="470"/>
      <c r="CF245" s="470"/>
      <c r="CG245" s="470"/>
      <c r="CH245" s="470"/>
      <c r="CI245" s="470"/>
      <c r="CJ245" s="470"/>
      <c r="CK245" s="470"/>
      <c r="CL245" s="470"/>
      <c r="CM245" s="470"/>
      <c r="CN245" s="470"/>
      <c r="CO245" s="470"/>
      <c r="CP245" s="470"/>
      <c r="CQ245" s="470"/>
      <c r="CR245" s="470"/>
      <c r="CS245" s="462" t="s">
        <v>4297</v>
      </c>
      <c r="CT245" s="470"/>
      <c r="CU245" s="470"/>
      <c r="CV245" s="470"/>
      <c r="CW245" s="470"/>
      <c r="CX245" s="470"/>
      <c r="CY245" s="470"/>
      <c r="CZ245" s="470"/>
      <c r="DA245" s="470"/>
      <c r="DB245" s="470"/>
      <c r="DC245" s="470"/>
      <c r="DD245" s="470"/>
      <c r="DE245" s="470"/>
    </row>
    <row r="246" spans="34:109" ht="15" hidden="1" customHeight="1">
      <c r="AH246" s="468"/>
      <c r="AI246" s="468"/>
      <c r="AJ246" s="468"/>
      <c r="AK246" s="468"/>
      <c r="AL246" s="456" t="str">
        <f t="shared" si="9"/>
        <v/>
      </c>
      <c r="AM246" s="456" t="str">
        <f t="shared" si="10"/>
        <v/>
      </c>
      <c r="AN246" s="457" t="str">
        <f t="shared" si="11"/>
        <v/>
      </c>
      <c r="AO246" s="468"/>
      <c r="AP246" s="438">
        <v>244</v>
      </c>
      <c r="AQ246" s="469"/>
      <c r="AR246" s="469"/>
      <c r="AS246" s="469"/>
      <c r="AT246" s="469"/>
      <c r="AU246" s="469"/>
      <c r="AV246" s="469"/>
      <c r="AW246" s="469"/>
      <c r="AX246" s="469"/>
      <c r="AY246" s="469"/>
      <c r="AZ246" s="469"/>
      <c r="BA246" s="469"/>
      <c r="BB246" s="469"/>
      <c r="BC246" s="469"/>
      <c r="BD246" s="469"/>
      <c r="BE246" s="469"/>
      <c r="BF246" s="469"/>
      <c r="BG246" s="469"/>
      <c r="BH246" s="469"/>
      <c r="BI246" s="469"/>
      <c r="BJ246" s="460" t="s">
        <v>4298</v>
      </c>
      <c r="BK246" s="469"/>
      <c r="BL246" s="469"/>
      <c r="BM246" s="469"/>
      <c r="BN246" s="469"/>
      <c r="BO246" s="469"/>
      <c r="BP246" s="469"/>
      <c r="BQ246" s="469"/>
      <c r="BR246" s="469"/>
      <c r="BS246" s="469"/>
      <c r="BT246" s="469"/>
      <c r="BU246" s="469"/>
      <c r="BV246" s="469"/>
      <c r="BW246" s="468"/>
      <c r="BX246" s="468"/>
      <c r="BY246" s="468"/>
      <c r="BZ246" s="470"/>
      <c r="CA246" s="470"/>
      <c r="CB246" s="470"/>
      <c r="CC246" s="470"/>
      <c r="CD246" s="470"/>
      <c r="CE246" s="470"/>
      <c r="CF246" s="470"/>
      <c r="CG246" s="470"/>
      <c r="CH246" s="470"/>
      <c r="CI246" s="470"/>
      <c r="CJ246" s="470"/>
      <c r="CK246" s="470"/>
      <c r="CL246" s="470"/>
      <c r="CM246" s="470"/>
      <c r="CN246" s="470"/>
      <c r="CO246" s="470"/>
      <c r="CP246" s="470"/>
      <c r="CQ246" s="470"/>
      <c r="CR246" s="470"/>
      <c r="CS246" s="462" t="s">
        <v>4299</v>
      </c>
      <c r="CT246" s="470"/>
      <c r="CU246" s="470"/>
      <c r="CV246" s="470"/>
      <c r="CW246" s="470"/>
      <c r="CX246" s="470"/>
      <c r="CY246" s="470"/>
      <c r="CZ246" s="470"/>
      <c r="DA246" s="470"/>
      <c r="DB246" s="470"/>
      <c r="DC246" s="470"/>
      <c r="DD246" s="470"/>
      <c r="DE246" s="470"/>
    </row>
    <row r="247" spans="34:109" ht="15" hidden="1" customHeight="1">
      <c r="AH247" s="468"/>
      <c r="AI247" s="468"/>
      <c r="AJ247" s="468"/>
      <c r="AK247" s="468"/>
      <c r="AL247" s="456" t="str">
        <f t="shared" si="9"/>
        <v/>
      </c>
      <c r="AM247" s="456" t="str">
        <f t="shared" si="10"/>
        <v/>
      </c>
      <c r="AN247" s="457" t="str">
        <f t="shared" si="11"/>
        <v/>
      </c>
      <c r="AO247" s="468"/>
      <c r="AP247" s="438">
        <v>245</v>
      </c>
      <c r="AQ247" s="469"/>
      <c r="AR247" s="469"/>
      <c r="AS247" s="469"/>
      <c r="AT247" s="469"/>
      <c r="AU247" s="469"/>
      <c r="AV247" s="469"/>
      <c r="AW247" s="469"/>
      <c r="AX247" s="469"/>
      <c r="AY247" s="469"/>
      <c r="AZ247" s="469"/>
      <c r="BA247" s="469"/>
      <c r="BB247" s="469"/>
      <c r="BC247" s="469"/>
      <c r="BD247" s="469"/>
      <c r="BE247" s="469"/>
      <c r="BF247" s="469"/>
      <c r="BG247" s="469"/>
      <c r="BH247" s="469"/>
      <c r="BI247" s="469"/>
      <c r="BJ247" s="460" t="s">
        <v>4300</v>
      </c>
      <c r="BK247" s="469"/>
      <c r="BL247" s="469"/>
      <c r="BM247" s="469"/>
      <c r="BN247" s="469"/>
      <c r="BO247" s="469"/>
      <c r="BP247" s="469"/>
      <c r="BQ247" s="469"/>
      <c r="BR247" s="469"/>
      <c r="BS247" s="469"/>
      <c r="BT247" s="469"/>
      <c r="BU247" s="469"/>
      <c r="BV247" s="469"/>
      <c r="BW247" s="468"/>
      <c r="BX247" s="468"/>
      <c r="BY247" s="468"/>
      <c r="BZ247" s="470"/>
      <c r="CA247" s="470"/>
      <c r="CB247" s="470"/>
      <c r="CC247" s="470"/>
      <c r="CD247" s="470"/>
      <c r="CE247" s="470"/>
      <c r="CF247" s="470"/>
      <c r="CG247" s="470"/>
      <c r="CH247" s="470"/>
      <c r="CI247" s="470"/>
      <c r="CJ247" s="470"/>
      <c r="CK247" s="470"/>
      <c r="CL247" s="470"/>
      <c r="CM247" s="470"/>
      <c r="CN247" s="470"/>
      <c r="CO247" s="470"/>
      <c r="CP247" s="470"/>
      <c r="CQ247" s="470"/>
      <c r="CR247" s="470"/>
      <c r="CS247" s="462" t="s">
        <v>4301</v>
      </c>
      <c r="CT247" s="470"/>
      <c r="CU247" s="470"/>
      <c r="CV247" s="470"/>
      <c r="CW247" s="470"/>
      <c r="CX247" s="470"/>
      <c r="CY247" s="470"/>
      <c r="CZ247" s="470"/>
      <c r="DA247" s="470"/>
      <c r="DB247" s="470"/>
      <c r="DC247" s="470"/>
      <c r="DD247" s="470"/>
      <c r="DE247" s="470"/>
    </row>
    <row r="248" spans="34:109" ht="15" hidden="1" customHeight="1">
      <c r="AH248" s="468"/>
      <c r="AI248" s="468"/>
      <c r="AJ248" s="468"/>
      <c r="AK248" s="468"/>
      <c r="AL248" s="456" t="str">
        <f t="shared" si="9"/>
        <v/>
      </c>
      <c r="AM248" s="456" t="str">
        <f t="shared" si="10"/>
        <v/>
      </c>
      <c r="AN248" s="457" t="str">
        <f t="shared" si="11"/>
        <v/>
      </c>
      <c r="AO248" s="468"/>
      <c r="AP248" s="438">
        <v>246</v>
      </c>
      <c r="AQ248" s="469"/>
      <c r="AR248" s="469"/>
      <c r="AS248" s="469"/>
      <c r="AT248" s="469"/>
      <c r="AU248" s="469"/>
      <c r="AV248" s="469"/>
      <c r="AW248" s="469"/>
      <c r="AX248" s="469"/>
      <c r="AY248" s="469"/>
      <c r="AZ248" s="469"/>
      <c r="BA248" s="469"/>
      <c r="BB248" s="469"/>
      <c r="BC248" s="469"/>
      <c r="BD248" s="469"/>
      <c r="BE248" s="469"/>
      <c r="BF248" s="469"/>
      <c r="BG248" s="469"/>
      <c r="BH248" s="469"/>
      <c r="BI248" s="469"/>
      <c r="BJ248" s="460" t="s">
        <v>4302</v>
      </c>
      <c r="BK248" s="469"/>
      <c r="BL248" s="469"/>
      <c r="BM248" s="469"/>
      <c r="BN248" s="469"/>
      <c r="BO248" s="469"/>
      <c r="BP248" s="469"/>
      <c r="BQ248" s="469"/>
      <c r="BR248" s="469"/>
      <c r="BS248" s="469"/>
      <c r="BT248" s="469"/>
      <c r="BU248" s="469"/>
      <c r="BV248" s="469"/>
      <c r="BW248" s="468"/>
      <c r="BX248" s="468"/>
      <c r="BY248" s="468"/>
      <c r="BZ248" s="470"/>
      <c r="CA248" s="470"/>
      <c r="CB248" s="470"/>
      <c r="CC248" s="470"/>
      <c r="CD248" s="470"/>
      <c r="CE248" s="470"/>
      <c r="CF248" s="470"/>
      <c r="CG248" s="470"/>
      <c r="CH248" s="470"/>
      <c r="CI248" s="470"/>
      <c r="CJ248" s="470"/>
      <c r="CK248" s="470"/>
      <c r="CL248" s="470"/>
      <c r="CM248" s="470"/>
      <c r="CN248" s="470"/>
      <c r="CO248" s="470"/>
      <c r="CP248" s="470"/>
      <c r="CQ248" s="470"/>
      <c r="CR248" s="470"/>
      <c r="CS248" s="462" t="s">
        <v>4303</v>
      </c>
      <c r="CT248" s="470"/>
      <c r="CU248" s="470"/>
      <c r="CV248" s="470"/>
      <c r="CW248" s="470"/>
      <c r="CX248" s="470"/>
      <c r="CY248" s="470"/>
      <c r="CZ248" s="470"/>
      <c r="DA248" s="470"/>
      <c r="DB248" s="470"/>
      <c r="DC248" s="470"/>
      <c r="DD248" s="470"/>
      <c r="DE248" s="470"/>
    </row>
    <row r="249" spans="34:109" ht="15" hidden="1" customHeight="1">
      <c r="AH249" s="468"/>
      <c r="AI249" s="468"/>
      <c r="AJ249" s="468"/>
      <c r="AK249" s="468"/>
      <c r="AL249" s="456" t="str">
        <f t="shared" si="9"/>
        <v/>
      </c>
      <c r="AM249" s="456" t="str">
        <f t="shared" si="10"/>
        <v/>
      </c>
      <c r="AN249" s="457" t="str">
        <f t="shared" si="11"/>
        <v/>
      </c>
      <c r="AO249" s="468"/>
      <c r="AP249" s="438">
        <v>247</v>
      </c>
      <c r="AQ249" s="469"/>
      <c r="AR249" s="469"/>
      <c r="AS249" s="469"/>
      <c r="AT249" s="469"/>
      <c r="AU249" s="469"/>
      <c r="AV249" s="469"/>
      <c r="AW249" s="469"/>
      <c r="AX249" s="469"/>
      <c r="AY249" s="469"/>
      <c r="AZ249" s="469"/>
      <c r="BA249" s="469"/>
      <c r="BB249" s="469"/>
      <c r="BC249" s="469"/>
      <c r="BD249" s="469"/>
      <c r="BE249" s="469"/>
      <c r="BF249" s="469"/>
      <c r="BG249" s="469"/>
      <c r="BH249" s="469"/>
      <c r="BI249" s="469"/>
      <c r="BJ249" s="460" t="s">
        <v>4304</v>
      </c>
      <c r="BK249" s="469"/>
      <c r="BL249" s="469"/>
      <c r="BM249" s="469"/>
      <c r="BN249" s="469"/>
      <c r="BO249" s="469"/>
      <c r="BP249" s="469"/>
      <c r="BQ249" s="469"/>
      <c r="BR249" s="469"/>
      <c r="BS249" s="469"/>
      <c r="BT249" s="469"/>
      <c r="BU249" s="469"/>
      <c r="BV249" s="469"/>
      <c r="BW249" s="468"/>
      <c r="BX249" s="468"/>
      <c r="BY249" s="468"/>
      <c r="BZ249" s="470"/>
      <c r="CA249" s="470"/>
      <c r="CB249" s="470"/>
      <c r="CC249" s="470"/>
      <c r="CD249" s="470"/>
      <c r="CE249" s="470"/>
      <c r="CF249" s="470"/>
      <c r="CG249" s="470"/>
      <c r="CH249" s="470"/>
      <c r="CI249" s="470"/>
      <c r="CJ249" s="470"/>
      <c r="CK249" s="470"/>
      <c r="CL249" s="470"/>
      <c r="CM249" s="470"/>
      <c r="CN249" s="470"/>
      <c r="CO249" s="470"/>
      <c r="CP249" s="470"/>
      <c r="CQ249" s="470"/>
      <c r="CR249" s="470"/>
      <c r="CS249" s="462" t="s">
        <v>4305</v>
      </c>
      <c r="CT249" s="470"/>
      <c r="CU249" s="470"/>
      <c r="CV249" s="470"/>
      <c r="CW249" s="470"/>
      <c r="CX249" s="470"/>
      <c r="CY249" s="470"/>
      <c r="CZ249" s="470"/>
      <c r="DA249" s="470"/>
      <c r="DB249" s="470"/>
      <c r="DC249" s="470"/>
      <c r="DD249" s="470"/>
      <c r="DE249" s="470"/>
    </row>
    <row r="250" spans="34:109" ht="15" hidden="1" customHeight="1">
      <c r="AH250" s="468"/>
      <c r="AI250" s="468"/>
      <c r="AJ250" s="468"/>
      <c r="AK250" s="468"/>
      <c r="AL250" s="456" t="str">
        <f t="shared" si="9"/>
        <v/>
      </c>
      <c r="AM250" s="456" t="str">
        <f t="shared" si="10"/>
        <v/>
      </c>
      <c r="AN250" s="457" t="str">
        <f t="shared" si="11"/>
        <v/>
      </c>
      <c r="AO250" s="468"/>
      <c r="AP250" s="438">
        <v>248</v>
      </c>
      <c r="AQ250" s="469"/>
      <c r="AR250" s="469"/>
      <c r="AS250" s="469"/>
      <c r="AT250" s="469"/>
      <c r="AU250" s="469"/>
      <c r="AV250" s="469"/>
      <c r="AW250" s="469"/>
      <c r="AX250" s="469"/>
      <c r="AY250" s="469"/>
      <c r="AZ250" s="469"/>
      <c r="BA250" s="469"/>
      <c r="BB250" s="469"/>
      <c r="BC250" s="469"/>
      <c r="BD250" s="469"/>
      <c r="BE250" s="469"/>
      <c r="BF250" s="469"/>
      <c r="BG250" s="469"/>
      <c r="BH250" s="469"/>
      <c r="BI250" s="469"/>
      <c r="BJ250" s="460" t="s">
        <v>4306</v>
      </c>
      <c r="BK250" s="469"/>
      <c r="BL250" s="469"/>
      <c r="BM250" s="469"/>
      <c r="BN250" s="469"/>
      <c r="BO250" s="469"/>
      <c r="BP250" s="469"/>
      <c r="BQ250" s="469"/>
      <c r="BR250" s="469"/>
      <c r="BS250" s="469"/>
      <c r="BT250" s="469"/>
      <c r="BU250" s="469"/>
      <c r="BV250" s="469"/>
      <c r="BW250" s="468"/>
      <c r="BX250" s="468"/>
      <c r="BY250" s="468"/>
      <c r="BZ250" s="470"/>
      <c r="CA250" s="470"/>
      <c r="CB250" s="470"/>
      <c r="CC250" s="470"/>
      <c r="CD250" s="470"/>
      <c r="CE250" s="470"/>
      <c r="CF250" s="470"/>
      <c r="CG250" s="470"/>
      <c r="CH250" s="470"/>
      <c r="CI250" s="470"/>
      <c r="CJ250" s="470"/>
      <c r="CK250" s="470"/>
      <c r="CL250" s="470"/>
      <c r="CM250" s="470"/>
      <c r="CN250" s="470"/>
      <c r="CO250" s="470"/>
      <c r="CP250" s="470"/>
      <c r="CQ250" s="470"/>
      <c r="CR250" s="470"/>
      <c r="CS250" s="462" t="s">
        <v>4307</v>
      </c>
      <c r="CT250" s="470"/>
      <c r="CU250" s="470"/>
      <c r="CV250" s="470"/>
      <c r="CW250" s="470"/>
      <c r="CX250" s="470"/>
      <c r="CY250" s="470"/>
      <c r="CZ250" s="470"/>
      <c r="DA250" s="470"/>
      <c r="DB250" s="470"/>
      <c r="DC250" s="470"/>
      <c r="DD250" s="470"/>
      <c r="DE250" s="470"/>
    </row>
    <row r="251" spans="34:109" ht="15" hidden="1" customHeight="1">
      <c r="AH251" s="468"/>
      <c r="AI251" s="468"/>
      <c r="AJ251" s="468"/>
      <c r="AK251" s="468"/>
      <c r="AL251" s="456" t="str">
        <f t="shared" si="9"/>
        <v/>
      </c>
      <c r="AM251" s="456" t="str">
        <f t="shared" si="10"/>
        <v/>
      </c>
      <c r="AN251" s="457" t="str">
        <f t="shared" si="11"/>
        <v/>
      </c>
      <c r="AO251" s="468"/>
      <c r="AP251" s="438">
        <v>249</v>
      </c>
      <c r="AQ251" s="469"/>
      <c r="AR251" s="469"/>
      <c r="AS251" s="469"/>
      <c r="AT251" s="469"/>
      <c r="AU251" s="469"/>
      <c r="AV251" s="469"/>
      <c r="AW251" s="469"/>
      <c r="AX251" s="469"/>
      <c r="AY251" s="469"/>
      <c r="AZ251" s="469"/>
      <c r="BA251" s="469"/>
      <c r="BB251" s="469"/>
      <c r="BC251" s="469"/>
      <c r="BD251" s="469"/>
      <c r="BE251" s="469"/>
      <c r="BF251" s="469"/>
      <c r="BG251" s="469"/>
      <c r="BH251" s="469"/>
      <c r="BI251" s="469"/>
      <c r="BJ251" s="460" t="s">
        <v>4308</v>
      </c>
      <c r="BK251" s="469"/>
      <c r="BL251" s="469"/>
      <c r="BM251" s="469"/>
      <c r="BN251" s="469"/>
      <c r="BO251" s="469"/>
      <c r="BP251" s="469"/>
      <c r="BQ251" s="469"/>
      <c r="BR251" s="469"/>
      <c r="BS251" s="469"/>
      <c r="BT251" s="469"/>
      <c r="BU251" s="469"/>
      <c r="BV251" s="469"/>
      <c r="BW251" s="468"/>
      <c r="BX251" s="468"/>
      <c r="BY251" s="468"/>
      <c r="BZ251" s="470"/>
      <c r="CA251" s="470"/>
      <c r="CB251" s="470"/>
      <c r="CC251" s="470"/>
      <c r="CD251" s="470"/>
      <c r="CE251" s="470"/>
      <c r="CF251" s="470"/>
      <c r="CG251" s="470"/>
      <c r="CH251" s="470"/>
      <c r="CI251" s="470"/>
      <c r="CJ251" s="470"/>
      <c r="CK251" s="470"/>
      <c r="CL251" s="470"/>
      <c r="CM251" s="470"/>
      <c r="CN251" s="470"/>
      <c r="CO251" s="470"/>
      <c r="CP251" s="470"/>
      <c r="CQ251" s="470"/>
      <c r="CR251" s="470"/>
      <c r="CS251" s="462" t="s">
        <v>4309</v>
      </c>
      <c r="CT251" s="470"/>
      <c r="CU251" s="470"/>
      <c r="CV251" s="470"/>
      <c r="CW251" s="470"/>
      <c r="CX251" s="470"/>
      <c r="CY251" s="470"/>
      <c r="CZ251" s="470"/>
      <c r="DA251" s="470"/>
      <c r="DB251" s="470"/>
      <c r="DC251" s="470"/>
      <c r="DD251" s="470"/>
      <c r="DE251" s="470"/>
    </row>
    <row r="252" spans="34:109" ht="15" hidden="1" customHeight="1">
      <c r="AH252" s="468"/>
      <c r="AI252" s="468"/>
      <c r="AJ252" s="468"/>
      <c r="AK252" s="468"/>
      <c r="AL252" s="456" t="str">
        <f t="shared" si="9"/>
        <v/>
      </c>
      <c r="AM252" s="456" t="str">
        <f t="shared" si="10"/>
        <v/>
      </c>
      <c r="AN252" s="457" t="str">
        <f t="shared" si="11"/>
        <v/>
      </c>
      <c r="AO252" s="468"/>
      <c r="AP252" s="438">
        <v>250</v>
      </c>
      <c r="AQ252" s="469"/>
      <c r="AR252" s="469"/>
      <c r="AS252" s="469"/>
      <c r="AT252" s="469"/>
      <c r="AU252" s="469"/>
      <c r="AV252" s="469"/>
      <c r="AW252" s="469"/>
      <c r="AX252" s="469"/>
      <c r="AY252" s="469"/>
      <c r="AZ252" s="469"/>
      <c r="BA252" s="469"/>
      <c r="BB252" s="469"/>
      <c r="BC252" s="469"/>
      <c r="BD252" s="469"/>
      <c r="BE252" s="469"/>
      <c r="BF252" s="469"/>
      <c r="BG252" s="469"/>
      <c r="BH252" s="469"/>
      <c r="BI252" s="469"/>
      <c r="BJ252" s="460" t="s">
        <v>4310</v>
      </c>
      <c r="BK252" s="469"/>
      <c r="BL252" s="469"/>
      <c r="BM252" s="469"/>
      <c r="BN252" s="469"/>
      <c r="BO252" s="469"/>
      <c r="BP252" s="469"/>
      <c r="BQ252" s="469"/>
      <c r="BR252" s="469"/>
      <c r="BS252" s="469"/>
      <c r="BT252" s="469"/>
      <c r="BU252" s="469"/>
      <c r="BV252" s="469"/>
      <c r="BW252" s="468"/>
      <c r="BX252" s="468"/>
      <c r="BY252" s="468"/>
      <c r="BZ252" s="470"/>
      <c r="CA252" s="470"/>
      <c r="CB252" s="470"/>
      <c r="CC252" s="470"/>
      <c r="CD252" s="470"/>
      <c r="CE252" s="470"/>
      <c r="CF252" s="470"/>
      <c r="CG252" s="470"/>
      <c r="CH252" s="470"/>
      <c r="CI252" s="470"/>
      <c r="CJ252" s="470"/>
      <c r="CK252" s="470"/>
      <c r="CL252" s="470"/>
      <c r="CM252" s="470"/>
      <c r="CN252" s="470"/>
      <c r="CO252" s="470"/>
      <c r="CP252" s="470"/>
      <c r="CQ252" s="470"/>
      <c r="CR252" s="470"/>
      <c r="CS252" s="462" t="s">
        <v>4311</v>
      </c>
      <c r="CT252" s="470"/>
      <c r="CU252" s="470"/>
      <c r="CV252" s="470"/>
      <c r="CW252" s="470"/>
      <c r="CX252" s="470"/>
      <c r="CY252" s="470"/>
      <c r="CZ252" s="470"/>
      <c r="DA252" s="470"/>
      <c r="DB252" s="470"/>
      <c r="DC252" s="470"/>
      <c r="DD252" s="470"/>
      <c r="DE252" s="470"/>
    </row>
    <row r="253" spans="34:109" ht="15" hidden="1" customHeight="1">
      <c r="AH253" s="468"/>
      <c r="AI253" s="468"/>
      <c r="AJ253" s="468"/>
      <c r="AK253" s="468"/>
      <c r="AL253" s="456" t="str">
        <f t="shared" si="9"/>
        <v/>
      </c>
      <c r="AM253" s="456" t="str">
        <f t="shared" si="10"/>
        <v/>
      </c>
      <c r="AN253" s="457" t="str">
        <f t="shared" si="11"/>
        <v/>
      </c>
      <c r="AO253" s="468"/>
      <c r="AP253" s="438">
        <v>251</v>
      </c>
      <c r="AQ253" s="469"/>
      <c r="AR253" s="469"/>
      <c r="AS253" s="469"/>
      <c r="AT253" s="469"/>
      <c r="AU253" s="469"/>
      <c r="AV253" s="469"/>
      <c r="AW253" s="469"/>
      <c r="AX253" s="469"/>
      <c r="AY253" s="469"/>
      <c r="AZ253" s="469"/>
      <c r="BA253" s="469"/>
      <c r="BB253" s="469"/>
      <c r="BC253" s="469"/>
      <c r="BD253" s="469"/>
      <c r="BE253" s="469"/>
      <c r="BF253" s="469"/>
      <c r="BG253" s="469"/>
      <c r="BH253" s="469"/>
      <c r="BI253" s="469"/>
      <c r="BJ253" s="460" t="s">
        <v>4312</v>
      </c>
      <c r="BK253" s="469"/>
      <c r="BL253" s="469"/>
      <c r="BM253" s="469"/>
      <c r="BN253" s="469"/>
      <c r="BO253" s="469"/>
      <c r="BP253" s="469"/>
      <c r="BQ253" s="469"/>
      <c r="BR253" s="469"/>
      <c r="BS253" s="469"/>
      <c r="BT253" s="469"/>
      <c r="BU253" s="469"/>
      <c r="BV253" s="469"/>
      <c r="BW253" s="468"/>
      <c r="BX253" s="468"/>
      <c r="BY253" s="468"/>
      <c r="BZ253" s="470"/>
      <c r="CA253" s="470"/>
      <c r="CB253" s="470"/>
      <c r="CC253" s="470"/>
      <c r="CD253" s="470"/>
      <c r="CE253" s="470"/>
      <c r="CF253" s="470"/>
      <c r="CG253" s="470"/>
      <c r="CH253" s="470"/>
      <c r="CI253" s="470"/>
      <c r="CJ253" s="470"/>
      <c r="CK253" s="470"/>
      <c r="CL253" s="470"/>
      <c r="CM253" s="470"/>
      <c r="CN253" s="470"/>
      <c r="CO253" s="470"/>
      <c r="CP253" s="470"/>
      <c r="CQ253" s="470"/>
      <c r="CR253" s="470"/>
      <c r="CS253" s="462" t="s">
        <v>4313</v>
      </c>
      <c r="CT253" s="470"/>
      <c r="CU253" s="470"/>
      <c r="CV253" s="470"/>
      <c r="CW253" s="470"/>
      <c r="CX253" s="470"/>
      <c r="CY253" s="470"/>
      <c r="CZ253" s="470"/>
      <c r="DA253" s="470"/>
      <c r="DB253" s="470"/>
      <c r="DC253" s="470"/>
      <c r="DD253" s="470"/>
      <c r="DE253" s="470"/>
    </row>
    <row r="254" spans="34:109" ht="15" hidden="1" customHeight="1">
      <c r="AH254" s="468"/>
      <c r="AI254" s="468"/>
      <c r="AJ254" s="468"/>
      <c r="AK254" s="468"/>
      <c r="AL254" s="456" t="str">
        <f t="shared" si="9"/>
        <v/>
      </c>
      <c r="AM254" s="456" t="str">
        <f t="shared" si="10"/>
        <v/>
      </c>
      <c r="AN254" s="457" t="str">
        <f t="shared" si="11"/>
        <v/>
      </c>
      <c r="AO254" s="468"/>
      <c r="AP254" s="438">
        <v>252</v>
      </c>
      <c r="AQ254" s="469"/>
      <c r="AR254" s="469"/>
      <c r="AS254" s="469"/>
      <c r="AT254" s="469"/>
      <c r="AU254" s="469"/>
      <c r="AV254" s="469"/>
      <c r="AW254" s="469"/>
      <c r="AX254" s="469"/>
      <c r="AY254" s="469"/>
      <c r="AZ254" s="469"/>
      <c r="BA254" s="469"/>
      <c r="BB254" s="469"/>
      <c r="BC254" s="469"/>
      <c r="BD254" s="469"/>
      <c r="BE254" s="469"/>
      <c r="BF254" s="469"/>
      <c r="BG254" s="469"/>
      <c r="BH254" s="469"/>
      <c r="BI254" s="469"/>
      <c r="BJ254" s="460" t="s">
        <v>4314</v>
      </c>
      <c r="BK254" s="469"/>
      <c r="BL254" s="469"/>
      <c r="BM254" s="469"/>
      <c r="BN254" s="469"/>
      <c r="BO254" s="469"/>
      <c r="BP254" s="469"/>
      <c r="BQ254" s="469"/>
      <c r="BR254" s="469"/>
      <c r="BS254" s="469"/>
      <c r="BT254" s="469"/>
      <c r="BU254" s="469"/>
      <c r="BV254" s="469"/>
      <c r="BW254" s="468"/>
      <c r="BX254" s="468"/>
      <c r="BY254" s="468"/>
      <c r="BZ254" s="470"/>
      <c r="CA254" s="470"/>
      <c r="CB254" s="470"/>
      <c r="CC254" s="470"/>
      <c r="CD254" s="470"/>
      <c r="CE254" s="470"/>
      <c r="CF254" s="470"/>
      <c r="CG254" s="470"/>
      <c r="CH254" s="470"/>
      <c r="CI254" s="470"/>
      <c r="CJ254" s="470"/>
      <c r="CK254" s="470"/>
      <c r="CL254" s="470"/>
      <c r="CM254" s="470"/>
      <c r="CN254" s="470"/>
      <c r="CO254" s="470"/>
      <c r="CP254" s="470"/>
      <c r="CQ254" s="470"/>
      <c r="CR254" s="470"/>
      <c r="CS254" s="462" t="s">
        <v>4315</v>
      </c>
      <c r="CT254" s="470"/>
      <c r="CU254" s="470"/>
      <c r="CV254" s="470"/>
      <c r="CW254" s="470"/>
      <c r="CX254" s="470"/>
      <c r="CY254" s="470"/>
      <c r="CZ254" s="470"/>
      <c r="DA254" s="470"/>
      <c r="DB254" s="470"/>
      <c r="DC254" s="470"/>
      <c r="DD254" s="470"/>
      <c r="DE254" s="470"/>
    </row>
    <row r="255" spans="34:109" ht="15" hidden="1" customHeight="1">
      <c r="AH255" s="468"/>
      <c r="AI255" s="468"/>
      <c r="AJ255" s="468"/>
      <c r="AK255" s="468"/>
      <c r="AL255" s="456" t="str">
        <f t="shared" si="9"/>
        <v/>
      </c>
      <c r="AM255" s="456" t="str">
        <f t="shared" si="10"/>
        <v/>
      </c>
      <c r="AN255" s="457" t="str">
        <f t="shared" si="11"/>
        <v/>
      </c>
      <c r="AO255" s="468"/>
      <c r="AP255" s="438">
        <v>253</v>
      </c>
      <c r="AQ255" s="469"/>
      <c r="AR255" s="469"/>
      <c r="AS255" s="469"/>
      <c r="AT255" s="469"/>
      <c r="AU255" s="469"/>
      <c r="AV255" s="469"/>
      <c r="AW255" s="469"/>
      <c r="AX255" s="469"/>
      <c r="AY255" s="469"/>
      <c r="AZ255" s="469"/>
      <c r="BA255" s="469"/>
      <c r="BB255" s="469"/>
      <c r="BC255" s="469"/>
      <c r="BD255" s="469"/>
      <c r="BE255" s="469"/>
      <c r="BF255" s="469"/>
      <c r="BG255" s="469"/>
      <c r="BH255" s="469"/>
      <c r="BI255" s="469"/>
      <c r="BJ255" s="460" t="s">
        <v>4316</v>
      </c>
      <c r="BK255" s="469"/>
      <c r="BL255" s="469"/>
      <c r="BM255" s="469"/>
      <c r="BN255" s="469"/>
      <c r="BO255" s="469"/>
      <c r="BP255" s="469"/>
      <c r="BQ255" s="469"/>
      <c r="BR255" s="469"/>
      <c r="BS255" s="469"/>
      <c r="BT255" s="469"/>
      <c r="BU255" s="469"/>
      <c r="BV255" s="469"/>
      <c r="BW255" s="468"/>
      <c r="BX255" s="468"/>
      <c r="BY255" s="468"/>
      <c r="BZ255" s="470"/>
      <c r="CA255" s="470"/>
      <c r="CB255" s="470"/>
      <c r="CC255" s="470"/>
      <c r="CD255" s="470"/>
      <c r="CE255" s="470"/>
      <c r="CF255" s="470"/>
      <c r="CG255" s="470"/>
      <c r="CH255" s="470"/>
      <c r="CI255" s="470"/>
      <c r="CJ255" s="470"/>
      <c r="CK255" s="470"/>
      <c r="CL255" s="470"/>
      <c r="CM255" s="470"/>
      <c r="CN255" s="470"/>
      <c r="CO255" s="470"/>
      <c r="CP255" s="470"/>
      <c r="CQ255" s="470"/>
      <c r="CR255" s="470"/>
      <c r="CS255" s="462" t="s">
        <v>4317</v>
      </c>
      <c r="CT255" s="470"/>
      <c r="CU255" s="470"/>
      <c r="CV255" s="470"/>
      <c r="CW255" s="470"/>
      <c r="CX255" s="470"/>
      <c r="CY255" s="470"/>
      <c r="CZ255" s="470"/>
      <c r="DA255" s="470"/>
      <c r="DB255" s="470"/>
      <c r="DC255" s="470"/>
      <c r="DD255" s="470"/>
      <c r="DE255" s="470"/>
    </row>
    <row r="256" spans="34:109" ht="15" hidden="1" customHeight="1">
      <c r="AH256" s="468"/>
      <c r="AI256" s="468"/>
      <c r="AJ256" s="468"/>
      <c r="AK256" s="468"/>
      <c r="AL256" s="456" t="str">
        <f t="shared" si="9"/>
        <v/>
      </c>
      <c r="AM256" s="456" t="str">
        <f t="shared" si="10"/>
        <v/>
      </c>
      <c r="AN256" s="457" t="str">
        <f t="shared" si="11"/>
        <v/>
      </c>
      <c r="AO256" s="468"/>
      <c r="AP256" s="438">
        <v>254</v>
      </c>
      <c r="AQ256" s="469"/>
      <c r="AR256" s="469"/>
      <c r="AS256" s="469"/>
      <c r="AT256" s="469"/>
      <c r="AU256" s="469"/>
      <c r="AV256" s="469"/>
      <c r="AW256" s="469"/>
      <c r="AX256" s="469"/>
      <c r="AY256" s="469"/>
      <c r="AZ256" s="469"/>
      <c r="BA256" s="469"/>
      <c r="BB256" s="469"/>
      <c r="BC256" s="469"/>
      <c r="BD256" s="469"/>
      <c r="BE256" s="469"/>
      <c r="BF256" s="469"/>
      <c r="BG256" s="469"/>
      <c r="BH256" s="469"/>
      <c r="BI256" s="469"/>
      <c r="BJ256" s="460" t="s">
        <v>4318</v>
      </c>
      <c r="BK256" s="469"/>
      <c r="BL256" s="469"/>
      <c r="BM256" s="469"/>
      <c r="BN256" s="469"/>
      <c r="BO256" s="469"/>
      <c r="BP256" s="469"/>
      <c r="BQ256" s="469"/>
      <c r="BR256" s="469"/>
      <c r="BS256" s="469"/>
      <c r="BT256" s="469"/>
      <c r="BU256" s="469"/>
      <c r="BV256" s="469"/>
      <c r="BW256" s="468"/>
      <c r="BX256" s="468"/>
      <c r="BY256" s="468"/>
      <c r="BZ256" s="470"/>
      <c r="CA256" s="470"/>
      <c r="CB256" s="470"/>
      <c r="CC256" s="470"/>
      <c r="CD256" s="470"/>
      <c r="CE256" s="470"/>
      <c r="CF256" s="470"/>
      <c r="CG256" s="470"/>
      <c r="CH256" s="470"/>
      <c r="CI256" s="470"/>
      <c r="CJ256" s="470"/>
      <c r="CK256" s="470"/>
      <c r="CL256" s="470"/>
      <c r="CM256" s="470"/>
      <c r="CN256" s="470"/>
      <c r="CO256" s="470"/>
      <c r="CP256" s="470"/>
      <c r="CQ256" s="470"/>
      <c r="CR256" s="470"/>
      <c r="CS256" s="462" t="s">
        <v>4319</v>
      </c>
      <c r="CT256" s="470"/>
      <c r="CU256" s="470"/>
      <c r="CV256" s="470"/>
      <c r="CW256" s="470"/>
      <c r="CX256" s="470"/>
      <c r="CY256" s="470"/>
      <c r="CZ256" s="470"/>
      <c r="DA256" s="470"/>
      <c r="DB256" s="470"/>
      <c r="DC256" s="470"/>
      <c r="DD256" s="470"/>
      <c r="DE256" s="470"/>
    </row>
    <row r="257" spans="34:109" ht="15" hidden="1" customHeight="1">
      <c r="AH257" s="468"/>
      <c r="AI257" s="468"/>
      <c r="AJ257" s="468"/>
      <c r="AK257" s="468"/>
      <c r="AL257" s="456" t="str">
        <f t="shared" si="9"/>
        <v/>
      </c>
      <c r="AM257" s="456" t="str">
        <f t="shared" si="10"/>
        <v/>
      </c>
      <c r="AN257" s="457" t="str">
        <f t="shared" si="11"/>
        <v/>
      </c>
      <c r="AO257" s="468"/>
      <c r="AP257" s="438">
        <v>255</v>
      </c>
      <c r="AQ257" s="469"/>
      <c r="AR257" s="469"/>
      <c r="AS257" s="469"/>
      <c r="AT257" s="469"/>
      <c r="AU257" s="469"/>
      <c r="AV257" s="469"/>
      <c r="AW257" s="469"/>
      <c r="AX257" s="469"/>
      <c r="AY257" s="469"/>
      <c r="AZ257" s="469"/>
      <c r="BA257" s="469"/>
      <c r="BB257" s="469"/>
      <c r="BC257" s="469"/>
      <c r="BD257" s="469"/>
      <c r="BE257" s="469"/>
      <c r="BF257" s="469"/>
      <c r="BG257" s="469"/>
      <c r="BH257" s="469"/>
      <c r="BI257" s="469"/>
      <c r="BJ257" s="460" t="s">
        <v>4320</v>
      </c>
      <c r="BK257" s="469"/>
      <c r="BL257" s="469"/>
      <c r="BM257" s="469"/>
      <c r="BN257" s="469"/>
      <c r="BO257" s="469"/>
      <c r="BP257" s="469"/>
      <c r="BQ257" s="469"/>
      <c r="BR257" s="469"/>
      <c r="BS257" s="469"/>
      <c r="BT257" s="469"/>
      <c r="BU257" s="469"/>
      <c r="BV257" s="469"/>
      <c r="BW257" s="468"/>
      <c r="BX257" s="468"/>
      <c r="BY257" s="468"/>
      <c r="BZ257" s="470"/>
      <c r="CA257" s="470"/>
      <c r="CB257" s="470"/>
      <c r="CC257" s="470"/>
      <c r="CD257" s="470"/>
      <c r="CE257" s="470"/>
      <c r="CF257" s="470"/>
      <c r="CG257" s="470"/>
      <c r="CH257" s="470"/>
      <c r="CI257" s="470"/>
      <c r="CJ257" s="470"/>
      <c r="CK257" s="470"/>
      <c r="CL257" s="470"/>
      <c r="CM257" s="470"/>
      <c r="CN257" s="470"/>
      <c r="CO257" s="470"/>
      <c r="CP257" s="470"/>
      <c r="CQ257" s="470"/>
      <c r="CR257" s="470"/>
      <c r="CS257" s="462" t="s">
        <v>4321</v>
      </c>
      <c r="CT257" s="470"/>
      <c r="CU257" s="470"/>
      <c r="CV257" s="470"/>
      <c r="CW257" s="470"/>
      <c r="CX257" s="470"/>
      <c r="CY257" s="470"/>
      <c r="CZ257" s="470"/>
      <c r="DA257" s="470"/>
      <c r="DB257" s="470"/>
      <c r="DC257" s="470"/>
      <c r="DD257" s="470"/>
      <c r="DE257" s="470"/>
    </row>
    <row r="258" spans="34:109" ht="15" hidden="1" customHeight="1">
      <c r="AH258" s="468"/>
      <c r="AI258" s="468"/>
      <c r="AJ258" s="468"/>
      <c r="AK258" s="468"/>
      <c r="AL258" s="456" t="str">
        <f t="shared" si="9"/>
        <v/>
      </c>
      <c r="AM258" s="456" t="str">
        <f t="shared" si="10"/>
        <v/>
      </c>
      <c r="AN258" s="457" t="str">
        <f t="shared" si="11"/>
        <v/>
      </c>
      <c r="AO258" s="468"/>
      <c r="AP258" s="438">
        <v>256</v>
      </c>
      <c r="AQ258" s="469"/>
      <c r="AR258" s="469"/>
      <c r="AS258" s="469"/>
      <c r="AT258" s="469"/>
      <c r="AU258" s="469"/>
      <c r="AV258" s="469"/>
      <c r="AW258" s="469"/>
      <c r="AX258" s="469"/>
      <c r="AY258" s="469"/>
      <c r="AZ258" s="469"/>
      <c r="BA258" s="469"/>
      <c r="BB258" s="469"/>
      <c r="BC258" s="469"/>
      <c r="BD258" s="469"/>
      <c r="BE258" s="469"/>
      <c r="BF258" s="469"/>
      <c r="BG258" s="469"/>
      <c r="BH258" s="469"/>
      <c r="BI258" s="469"/>
      <c r="BJ258" s="460" t="s">
        <v>4322</v>
      </c>
      <c r="BK258" s="469"/>
      <c r="BL258" s="469"/>
      <c r="BM258" s="469"/>
      <c r="BN258" s="469"/>
      <c r="BO258" s="469"/>
      <c r="BP258" s="469"/>
      <c r="BQ258" s="469"/>
      <c r="BR258" s="469"/>
      <c r="BS258" s="469"/>
      <c r="BT258" s="469"/>
      <c r="BU258" s="469"/>
      <c r="BV258" s="469"/>
      <c r="BW258" s="468"/>
      <c r="BX258" s="468"/>
      <c r="BY258" s="468"/>
      <c r="BZ258" s="470"/>
      <c r="CA258" s="470"/>
      <c r="CB258" s="470"/>
      <c r="CC258" s="470"/>
      <c r="CD258" s="470"/>
      <c r="CE258" s="470"/>
      <c r="CF258" s="470"/>
      <c r="CG258" s="470"/>
      <c r="CH258" s="470"/>
      <c r="CI258" s="470"/>
      <c r="CJ258" s="470"/>
      <c r="CK258" s="470"/>
      <c r="CL258" s="470"/>
      <c r="CM258" s="470"/>
      <c r="CN258" s="470"/>
      <c r="CO258" s="470"/>
      <c r="CP258" s="470"/>
      <c r="CQ258" s="470"/>
      <c r="CR258" s="470"/>
      <c r="CS258" s="462" t="s">
        <v>4323</v>
      </c>
      <c r="CT258" s="470"/>
      <c r="CU258" s="470"/>
      <c r="CV258" s="470"/>
      <c r="CW258" s="470"/>
      <c r="CX258" s="470"/>
      <c r="CY258" s="470"/>
      <c r="CZ258" s="470"/>
      <c r="DA258" s="470"/>
      <c r="DB258" s="470"/>
      <c r="DC258" s="470"/>
      <c r="DD258" s="470"/>
      <c r="DE258" s="470"/>
    </row>
    <row r="259" spans="34:109" ht="15" hidden="1" customHeight="1">
      <c r="AH259" s="468"/>
      <c r="AI259" s="468"/>
      <c r="AJ259" s="468"/>
      <c r="AK259" s="468"/>
      <c r="AL259" s="456" t="str">
        <f t="shared" si="9"/>
        <v/>
      </c>
      <c r="AM259" s="456" t="str">
        <f t="shared" si="10"/>
        <v/>
      </c>
      <c r="AN259" s="457" t="str">
        <f t="shared" si="11"/>
        <v/>
      </c>
      <c r="AO259" s="468"/>
      <c r="AP259" s="438">
        <v>257</v>
      </c>
      <c r="AQ259" s="469"/>
      <c r="AR259" s="469"/>
      <c r="AS259" s="469"/>
      <c r="AT259" s="469"/>
      <c r="AU259" s="469"/>
      <c r="AV259" s="469"/>
      <c r="AW259" s="469"/>
      <c r="AX259" s="469"/>
      <c r="AY259" s="469"/>
      <c r="AZ259" s="469"/>
      <c r="BA259" s="469"/>
      <c r="BB259" s="469"/>
      <c r="BC259" s="469"/>
      <c r="BD259" s="469"/>
      <c r="BE259" s="469"/>
      <c r="BF259" s="469"/>
      <c r="BG259" s="469"/>
      <c r="BH259" s="469"/>
      <c r="BI259" s="469"/>
      <c r="BJ259" s="460" t="s">
        <v>4324</v>
      </c>
      <c r="BK259" s="469"/>
      <c r="BL259" s="469"/>
      <c r="BM259" s="469"/>
      <c r="BN259" s="469"/>
      <c r="BO259" s="469"/>
      <c r="BP259" s="469"/>
      <c r="BQ259" s="469"/>
      <c r="BR259" s="469"/>
      <c r="BS259" s="469"/>
      <c r="BT259" s="469"/>
      <c r="BU259" s="469"/>
      <c r="BV259" s="469"/>
      <c r="BW259" s="468"/>
      <c r="BX259" s="468"/>
      <c r="BY259" s="468"/>
      <c r="BZ259" s="470"/>
      <c r="CA259" s="470"/>
      <c r="CB259" s="470"/>
      <c r="CC259" s="470"/>
      <c r="CD259" s="470"/>
      <c r="CE259" s="470"/>
      <c r="CF259" s="470"/>
      <c r="CG259" s="470"/>
      <c r="CH259" s="470"/>
      <c r="CI259" s="470"/>
      <c r="CJ259" s="470"/>
      <c r="CK259" s="470"/>
      <c r="CL259" s="470"/>
      <c r="CM259" s="470"/>
      <c r="CN259" s="470"/>
      <c r="CO259" s="470"/>
      <c r="CP259" s="470"/>
      <c r="CQ259" s="470"/>
      <c r="CR259" s="470"/>
      <c r="CS259" s="462" t="s">
        <v>4325</v>
      </c>
      <c r="CT259" s="470"/>
      <c r="CU259" s="470"/>
      <c r="CV259" s="470"/>
      <c r="CW259" s="470"/>
      <c r="CX259" s="470"/>
      <c r="CY259" s="470"/>
      <c r="CZ259" s="470"/>
      <c r="DA259" s="470"/>
      <c r="DB259" s="470"/>
      <c r="DC259" s="470"/>
      <c r="DD259" s="470"/>
      <c r="DE259" s="470"/>
    </row>
    <row r="260" spans="34:109" ht="15" hidden="1" customHeight="1">
      <c r="AH260" s="468"/>
      <c r="AI260" s="468"/>
      <c r="AJ260" s="468"/>
      <c r="AK260" s="468"/>
      <c r="AL260" s="456" t="str">
        <f t="shared" ref="AL260:AL323" si="12">IFERROR(IF(HLOOKUP($N$8, $BZ$3:$DE$574, $AP260, FALSE )="", "", HLOOKUP($N$8, $BZ$3:$DE$574, $AP260, FALSE)), "")</f>
        <v/>
      </c>
      <c r="AM260" s="456" t="str">
        <f t="shared" ref="AM260:AM323" si="13">IFERROR(IF(AL260="", "", HLOOKUP($N$8, $AQ$3:$BV$574, AP260, FALSE)), "")</f>
        <v/>
      </c>
      <c r="AN260" s="457" t="str">
        <f t="shared" si="11"/>
        <v/>
      </c>
      <c r="AO260" s="468"/>
      <c r="AP260" s="438">
        <v>258</v>
      </c>
      <c r="AQ260" s="469"/>
      <c r="AR260" s="469"/>
      <c r="AS260" s="469"/>
      <c r="AT260" s="469"/>
      <c r="AU260" s="469"/>
      <c r="AV260" s="469"/>
      <c r="AW260" s="469"/>
      <c r="AX260" s="469"/>
      <c r="AY260" s="469"/>
      <c r="AZ260" s="469"/>
      <c r="BA260" s="469"/>
      <c r="BB260" s="469"/>
      <c r="BC260" s="469"/>
      <c r="BD260" s="469"/>
      <c r="BE260" s="469"/>
      <c r="BF260" s="469"/>
      <c r="BG260" s="469"/>
      <c r="BH260" s="469"/>
      <c r="BI260" s="469"/>
      <c r="BJ260" s="460" t="s">
        <v>4326</v>
      </c>
      <c r="BK260" s="469"/>
      <c r="BL260" s="469"/>
      <c r="BM260" s="469"/>
      <c r="BN260" s="469"/>
      <c r="BO260" s="469"/>
      <c r="BP260" s="469"/>
      <c r="BQ260" s="469"/>
      <c r="BR260" s="469"/>
      <c r="BS260" s="469"/>
      <c r="BT260" s="469"/>
      <c r="BU260" s="469"/>
      <c r="BV260" s="469"/>
      <c r="BW260" s="468"/>
      <c r="BX260" s="468"/>
      <c r="BY260" s="468"/>
      <c r="BZ260" s="470"/>
      <c r="CA260" s="470"/>
      <c r="CB260" s="470"/>
      <c r="CC260" s="470"/>
      <c r="CD260" s="470"/>
      <c r="CE260" s="470"/>
      <c r="CF260" s="470"/>
      <c r="CG260" s="470"/>
      <c r="CH260" s="470"/>
      <c r="CI260" s="470"/>
      <c r="CJ260" s="470"/>
      <c r="CK260" s="470"/>
      <c r="CL260" s="470"/>
      <c r="CM260" s="470"/>
      <c r="CN260" s="470"/>
      <c r="CO260" s="470"/>
      <c r="CP260" s="470"/>
      <c r="CQ260" s="470"/>
      <c r="CR260" s="470"/>
      <c r="CS260" s="462" t="s">
        <v>4327</v>
      </c>
      <c r="CT260" s="470"/>
      <c r="CU260" s="470"/>
      <c r="CV260" s="470"/>
      <c r="CW260" s="470"/>
      <c r="CX260" s="470"/>
      <c r="CY260" s="470"/>
      <c r="CZ260" s="470"/>
      <c r="DA260" s="470"/>
      <c r="DB260" s="470"/>
      <c r="DC260" s="470"/>
      <c r="DD260" s="470"/>
      <c r="DE260" s="470"/>
    </row>
    <row r="261" spans="34:109" ht="15" hidden="1" customHeight="1">
      <c r="AH261" s="468"/>
      <c r="AI261" s="468"/>
      <c r="AJ261" s="468"/>
      <c r="AK261" s="468"/>
      <c r="AL261" s="456" t="str">
        <f t="shared" si="12"/>
        <v/>
      </c>
      <c r="AM261" s="456" t="str">
        <f t="shared" si="13"/>
        <v/>
      </c>
      <c r="AN261" s="457" t="str">
        <f t="shared" ref="AN261:AN324" si="14">MID(AM261, 3, 3)</f>
        <v/>
      </c>
      <c r="AO261" s="468"/>
      <c r="AP261" s="438">
        <v>259</v>
      </c>
      <c r="AQ261" s="469"/>
      <c r="AR261" s="469"/>
      <c r="AS261" s="469"/>
      <c r="AT261" s="469"/>
      <c r="AU261" s="469"/>
      <c r="AV261" s="469"/>
      <c r="AW261" s="469"/>
      <c r="AX261" s="469"/>
      <c r="AY261" s="469"/>
      <c r="AZ261" s="469"/>
      <c r="BA261" s="469"/>
      <c r="BB261" s="469"/>
      <c r="BC261" s="469"/>
      <c r="BD261" s="469"/>
      <c r="BE261" s="469"/>
      <c r="BF261" s="469"/>
      <c r="BG261" s="469"/>
      <c r="BH261" s="469"/>
      <c r="BI261" s="469"/>
      <c r="BJ261" s="460" t="s">
        <v>4328</v>
      </c>
      <c r="BK261" s="469"/>
      <c r="BL261" s="469"/>
      <c r="BM261" s="469"/>
      <c r="BN261" s="469"/>
      <c r="BO261" s="469"/>
      <c r="BP261" s="469"/>
      <c r="BQ261" s="469"/>
      <c r="BR261" s="469"/>
      <c r="BS261" s="469"/>
      <c r="BT261" s="469"/>
      <c r="BU261" s="469"/>
      <c r="BV261" s="469"/>
      <c r="BW261" s="468"/>
      <c r="BX261" s="468"/>
      <c r="BY261" s="468"/>
      <c r="BZ261" s="470"/>
      <c r="CA261" s="470"/>
      <c r="CB261" s="470"/>
      <c r="CC261" s="470"/>
      <c r="CD261" s="470"/>
      <c r="CE261" s="470"/>
      <c r="CF261" s="470"/>
      <c r="CG261" s="470"/>
      <c r="CH261" s="470"/>
      <c r="CI261" s="470"/>
      <c r="CJ261" s="470"/>
      <c r="CK261" s="470"/>
      <c r="CL261" s="470"/>
      <c r="CM261" s="470"/>
      <c r="CN261" s="470"/>
      <c r="CO261" s="470"/>
      <c r="CP261" s="470"/>
      <c r="CQ261" s="470"/>
      <c r="CR261" s="470"/>
      <c r="CS261" s="462" t="s">
        <v>4329</v>
      </c>
      <c r="CT261" s="470"/>
      <c r="CU261" s="470"/>
      <c r="CV261" s="470"/>
      <c r="CW261" s="470"/>
      <c r="CX261" s="470"/>
      <c r="CY261" s="470"/>
      <c r="CZ261" s="470"/>
      <c r="DA261" s="470"/>
      <c r="DB261" s="470"/>
      <c r="DC261" s="470"/>
      <c r="DD261" s="470"/>
      <c r="DE261" s="470"/>
    </row>
    <row r="262" spans="34:109" ht="15" hidden="1" customHeight="1">
      <c r="AH262" s="468"/>
      <c r="AI262" s="468"/>
      <c r="AJ262" s="468"/>
      <c r="AK262" s="468"/>
      <c r="AL262" s="456" t="str">
        <f t="shared" si="12"/>
        <v/>
      </c>
      <c r="AM262" s="456" t="str">
        <f t="shared" si="13"/>
        <v/>
      </c>
      <c r="AN262" s="457" t="str">
        <f t="shared" si="14"/>
        <v/>
      </c>
      <c r="AO262" s="468"/>
      <c r="AP262" s="438">
        <v>260</v>
      </c>
      <c r="AQ262" s="469"/>
      <c r="AR262" s="469"/>
      <c r="AS262" s="469"/>
      <c r="AT262" s="469"/>
      <c r="AU262" s="469"/>
      <c r="AV262" s="469"/>
      <c r="AW262" s="469"/>
      <c r="AX262" s="469"/>
      <c r="AY262" s="469"/>
      <c r="AZ262" s="469"/>
      <c r="BA262" s="469"/>
      <c r="BB262" s="469"/>
      <c r="BC262" s="469"/>
      <c r="BD262" s="469"/>
      <c r="BE262" s="469"/>
      <c r="BF262" s="469"/>
      <c r="BG262" s="469"/>
      <c r="BH262" s="469"/>
      <c r="BI262" s="469"/>
      <c r="BJ262" s="460" t="s">
        <v>4330</v>
      </c>
      <c r="BK262" s="469"/>
      <c r="BL262" s="469"/>
      <c r="BM262" s="469"/>
      <c r="BN262" s="469"/>
      <c r="BO262" s="469"/>
      <c r="BP262" s="469"/>
      <c r="BQ262" s="469"/>
      <c r="BR262" s="469"/>
      <c r="BS262" s="469"/>
      <c r="BT262" s="469"/>
      <c r="BU262" s="469"/>
      <c r="BV262" s="469"/>
      <c r="BW262" s="468"/>
      <c r="BX262" s="468"/>
      <c r="BY262" s="468"/>
      <c r="BZ262" s="470"/>
      <c r="CA262" s="470"/>
      <c r="CB262" s="470"/>
      <c r="CC262" s="470"/>
      <c r="CD262" s="470"/>
      <c r="CE262" s="470"/>
      <c r="CF262" s="470"/>
      <c r="CG262" s="470"/>
      <c r="CH262" s="470"/>
      <c r="CI262" s="470"/>
      <c r="CJ262" s="470"/>
      <c r="CK262" s="470"/>
      <c r="CL262" s="470"/>
      <c r="CM262" s="470"/>
      <c r="CN262" s="470"/>
      <c r="CO262" s="470"/>
      <c r="CP262" s="470"/>
      <c r="CQ262" s="470"/>
      <c r="CR262" s="470"/>
      <c r="CS262" s="462" t="s">
        <v>4331</v>
      </c>
      <c r="CT262" s="470"/>
      <c r="CU262" s="470"/>
      <c r="CV262" s="470"/>
      <c r="CW262" s="470"/>
      <c r="CX262" s="470"/>
      <c r="CY262" s="470"/>
      <c r="CZ262" s="470"/>
      <c r="DA262" s="470"/>
      <c r="DB262" s="470"/>
      <c r="DC262" s="470"/>
      <c r="DD262" s="470"/>
      <c r="DE262" s="470"/>
    </row>
    <row r="263" spans="34:109" ht="15" hidden="1" customHeight="1">
      <c r="AH263" s="468"/>
      <c r="AI263" s="468"/>
      <c r="AJ263" s="468"/>
      <c r="AK263" s="468"/>
      <c r="AL263" s="456" t="str">
        <f t="shared" si="12"/>
        <v/>
      </c>
      <c r="AM263" s="456" t="str">
        <f t="shared" si="13"/>
        <v/>
      </c>
      <c r="AN263" s="457" t="str">
        <f t="shared" si="14"/>
        <v/>
      </c>
      <c r="AO263" s="468"/>
      <c r="AP263" s="438">
        <v>261</v>
      </c>
      <c r="AQ263" s="469"/>
      <c r="AR263" s="469"/>
      <c r="AS263" s="469"/>
      <c r="AT263" s="469"/>
      <c r="AU263" s="469"/>
      <c r="AV263" s="469"/>
      <c r="AW263" s="469"/>
      <c r="AX263" s="469"/>
      <c r="AY263" s="469"/>
      <c r="AZ263" s="469"/>
      <c r="BA263" s="469"/>
      <c r="BB263" s="469"/>
      <c r="BC263" s="469"/>
      <c r="BD263" s="469"/>
      <c r="BE263" s="469"/>
      <c r="BF263" s="469"/>
      <c r="BG263" s="469"/>
      <c r="BH263" s="469"/>
      <c r="BI263" s="469"/>
      <c r="BJ263" s="460" t="s">
        <v>4332</v>
      </c>
      <c r="BK263" s="469"/>
      <c r="BL263" s="469"/>
      <c r="BM263" s="469"/>
      <c r="BN263" s="469"/>
      <c r="BO263" s="469"/>
      <c r="BP263" s="469"/>
      <c r="BQ263" s="469"/>
      <c r="BR263" s="469"/>
      <c r="BS263" s="469"/>
      <c r="BT263" s="469"/>
      <c r="BU263" s="469"/>
      <c r="BV263" s="469"/>
      <c r="BW263" s="468"/>
      <c r="BX263" s="468"/>
      <c r="BY263" s="468"/>
      <c r="BZ263" s="470"/>
      <c r="CA263" s="470"/>
      <c r="CB263" s="470"/>
      <c r="CC263" s="470"/>
      <c r="CD263" s="470"/>
      <c r="CE263" s="470"/>
      <c r="CF263" s="470"/>
      <c r="CG263" s="470"/>
      <c r="CH263" s="470"/>
      <c r="CI263" s="470"/>
      <c r="CJ263" s="470"/>
      <c r="CK263" s="470"/>
      <c r="CL263" s="470"/>
      <c r="CM263" s="470"/>
      <c r="CN263" s="470"/>
      <c r="CO263" s="470"/>
      <c r="CP263" s="470"/>
      <c r="CQ263" s="470"/>
      <c r="CR263" s="470"/>
      <c r="CS263" s="462" t="s">
        <v>4333</v>
      </c>
      <c r="CT263" s="470"/>
      <c r="CU263" s="470"/>
      <c r="CV263" s="470"/>
      <c r="CW263" s="470"/>
      <c r="CX263" s="470"/>
      <c r="CY263" s="470"/>
      <c r="CZ263" s="470"/>
      <c r="DA263" s="470"/>
      <c r="DB263" s="470"/>
      <c r="DC263" s="470"/>
      <c r="DD263" s="470"/>
      <c r="DE263" s="470"/>
    </row>
    <row r="264" spans="34:109" ht="15" hidden="1" customHeight="1">
      <c r="AH264" s="468"/>
      <c r="AI264" s="468"/>
      <c r="AJ264" s="468"/>
      <c r="AK264" s="468"/>
      <c r="AL264" s="456" t="str">
        <f t="shared" si="12"/>
        <v/>
      </c>
      <c r="AM264" s="456" t="str">
        <f t="shared" si="13"/>
        <v/>
      </c>
      <c r="AN264" s="457" t="str">
        <f t="shared" si="14"/>
        <v/>
      </c>
      <c r="AO264" s="468"/>
      <c r="AP264" s="438">
        <v>262</v>
      </c>
      <c r="AQ264" s="469"/>
      <c r="AR264" s="469"/>
      <c r="AS264" s="469"/>
      <c r="AT264" s="469"/>
      <c r="AU264" s="469"/>
      <c r="AV264" s="469"/>
      <c r="AW264" s="469"/>
      <c r="AX264" s="469"/>
      <c r="AY264" s="469"/>
      <c r="AZ264" s="469"/>
      <c r="BA264" s="469"/>
      <c r="BB264" s="469"/>
      <c r="BC264" s="469"/>
      <c r="BD264" s="469"/>
      <c r="BE264" s="469"/>
      <c r="BF264" s="469"/>
      <c r="BG264" s="469"/>
      <c r="BH264" s="469"/>
      <c r="BI264" s="469"/>
      <c r="BJ264" s="460" t="s">
        <v>4334</v>
      </c>
      <c r="BK264" s="469"/>
      <c r="BL264" s="469"/>
      <c r="BM264" s="469"/>
      <c r="BN264" s="469"/>
      <c r="BO264" s="469"/>
      <c r="BP264" s="469"/>
      <c r="BQ264" s="469"/>
      <c r="BR264" s="469"/>
      <c r="BS264" s="469"/>
      <c r="BT264" s="469"/>
      <c r="BU264" s="469"/>
      <c r="BV264" s="469"/>
      <c r="BW264" s="468"/>
      <c r="BX264" s="468"/>
      <c r="BY264" s="468"/>
      <c r="BZ264" s="470"/>
      <c r="CA264" s="470"/>
      <c r="CB264" s="470"/>
      <c r="CC264" s="470"/>
      <c r="CD264" s="470"/>
      <c r="CE264" s="470"/>
      <c r="CF264" s="470"/>
      <c r="CG264" s="470"/>
      <c r="CH264" s="470"/>
      <c r="CI264" s="470"/>
      <c r="CJ264" s="470"/>
      <c r="CK264" s="470"/>
      <c r="CL264" s="470"/>
      <c r="CM264" s="470"/>
      <c r="CN264" s="470"/>
      <c r="CO264" s="470"/>
      <c r="CP264" s="470"/>
      <c r="CQ264" s="470"/>
      <c r="CR264" s="470"/>
      <c r="CS264" s="462" t="s">
        <v>4335</v>
      </c>
      <c r="CT264" s="470"/>
      <c r="CU264" s="470"/>
      <c r="CV264" s="470"/>
      <c r="CW264" s="470"/>
      <c r="CX264" s="470"/>
      <c r="CY264" s="470"/>
      <c r="CZ264" s="470"/>
      <c r="DA264" s="470"/>
      <c r="DB264" s="470"/>
      <c r="DC264" s="470"/>
      <c r="DD264" s="470"/>
      <c r="DE264" s="470"/>
    </row>
    <row r="265" spans="34:109" ht="15" hidden="1" customHeight="1">
      <c r="AH265" s="468"/>
      <c r="AI265" s="468"/>
      <c r="AJ265" s="468"/>
      <c r="AK265" s="468"/>
      <c r="AL265" s="456" t="str">
        <f t="shared" si="12"/>
        <v/>
      </c>
      <c r="AM265" s="456" t="str">
        <f t="shared" si="13"/>
        <v/>
      </c>
      <c r="AN265" s="457" t="str">
        <f t="shared" si="14"/>
        <v/>
      </c>
      <c r="AO265" s="468"/>
      <c r="AP265" s="438">
        <v>263</v>
      </c>
      <c r="AQ265" s="469"/>
      <c r="AR265" s="469"/>
      <c r="AS265" s="469"/>
      <c r="AT265" s="469"/>
      <c r="AU265" s="469"/>
      <c r="AV265" s="469"/>
      <c r="AW265" s="469"/>
      <c r="AX265" s="469"/>
      <c r="AY265" s="469"/>
      <c r="AZ265" s="469"/>
      <c r="BA265" s="469"/>
      <c r="BB265" s="469"/>
      <c r="BC265" s="469"/>
      <c r="BD265" s="469"/>
      <c r="BE265" s="469"/>
      <c r="BF265" s="469"/>
      <c r="BG265" s="469"/>
      <c r="BH265" s="469"/>
      <c r="BI265" s="469"/>
      <c r="BJ265" s="460" t="s">
        <v>4336</v>
      </c>
      <c r="BK265" s="469"/>
      <c r="BL265" s="469"/>
      <c r="BM265" s="469"/>
      <c r="BN265" s="469"/>
      <c r="BO265" s="469"/>
      <c r="BP265" s="469"/>
      <c r="BQ265" s="469"/>
      <c r="BR265" s="469"/>
      <c r="BS265" s="469"/>
      <c r="BT265" s="469"/>
      <c r="BU265" s="469"/>
      <c r="BV265" s="469"/>
      <c r="BW265" s="468"/>
      <c r="BX265" s="468"/>
      <c r="BY265" s="468"/>
      <c r="BZ265" s="470"/>
      <c r="CA265" s="470"/>
      <c r="CB265" s="470"/>
      <c r="CC265" s="470"/>
      <c r="CD265" s="470"/>
      <c r="CE265" s="470"/>
      <c r="CF265" s="470"/>
      <c r="CG265" s="470"/>
      <c r="CH265" s="470"/>
      <c r="CI265" s="470"/>
      <c r="CJ265" s="470"/>
      <c r="CK265" s="470"/>
      <c r="CL265" s="470"/>
      <c r="CM265" s="470"/>
      <c r="CN265" s="470"/>
      <c r="CO265" s="470"/>
      <c r="CP265" s="470"/>
      <c r="CQ265" s="470"/>
      <c r="CR265" s="470"/>
      <c r="CS265" s="462" t="s">
        <v>4337</v>
      </c>
      <c r="CT265" s="470"/>
      <c r="CU265" s="470"/>
      <c r="CV265" s="470"/>
      <c r="CW265" s="470"/>
      <c r="CX265" s="470"/>
      <c r="CY265" s="470"/>
      <c r="CZ265" s="470"/>
      <c r="DA265" s="470"/>
      <c r="DB265" s="470"/>
      <c r="DC265" s="470"/>
      <c r="DD265" s="470"/>
      <c r="DE265" s="470"/>
    </row>
    <row r="266" spans="34:109" ht="15" hidden="1" customHeight="1">
      <c r="AH266" s="468"/>
      <c r="AI266" s="468"/>
      <c r="AJ266" s="468"/>
      <c r="AK266" s="468"/>
      <c r="AL266" s="456" t="str">
        <f t="shared" si="12"/>
        <v/>
      </c>
      <c r="AM266" s="456" t="str">
        <f t="shared" si="13"/>
        <v/>
      </c>
      <c r="AN266" s="457" t="str">
        <f t="shared" si="14"/>
        <v/>
      </c>
      <c r="AO266" s="468"/>
      <c r="AP266" s="438">
        <v>264</v>
      </c>
      <c r="AQ266" s="469"/>
      <c r="AR266" s="469"/>
      <c r="AS266" s="469"/>
      <c r="AT266" s="469"/>
      <c r="AU266" s="469"/>
      <c r="AV266" s="469"/>
      <c r="AW266" s="469"/>
      <c r="AX266" s="469"/>
      <c r="AY266" s="469"/>
      <c r="AZ266" s="469"/>
      <c r="BA266" s="469"/>
      <c r="BB266" s="469"/>
      <c r="BC266" s="469"/>
      <c r="BD266" s="469"/>
      <c r="BE266" s="469"/>
      <c r="BF266" s="469"/>
      <c r="BG266" s="469"/>
      <c r="BH266" s="469"/>
      <c r="BI266" s="469"/>
      <c r="BJ266" s="460" t="s">
        <v>4338</v>
      </c>
      <c r="BK266" s="469"/>
      <c r="BL266" s="469"/>
      <c r="BM266" s="469"/>
      <c r="BN266" s="469"/>
      <c r="BO266" s="469"/>
      <c r="BP266" s="469"/>
      <c r="BQ266" s="469"/>
      <c r="BR266" s="469"/>
      <c r="BS266" s="469"/>
      <c r="BT266" s="469"/>
      <c r="BU266" s="469"/>
      <c r="BV266" s="469"/>
      <c r="BW266" s="468"/>
      <c r="BX266" s="468"/>
      <c r="BY266" s="468"/>
      <c r="BZ266" s="470"/>
      <c r="CA266" s="470"/>
      <c r="CB266" s="470"/>
      <c r="CC266" s="470"/>
      <c r="CD266" s="470"/>
      <c r="CE266" s="470"/>
      <c r="CF266" s="470"/>
      <c r="CG266" s="470"/>
      <c r="CH266" s="470"/>
      <c r="CI266" s="470"/>
      <c r="CJ266" s="470"/>
      <c r="CK266" s="470"/>
      <c r="CL266" s="470"/>
      <c r="CM266" s="470"/>
      <c r="CN266" s="470"/>
      <c r="CO266" s="470"/>
      <c r="CP266" s="470"/>
      <c r="CQ266" s="470"/>
      <c r="CR266" s="470"/>
      <c r="CS266" s="462" t="s">
        <v>4339</v>
      </c>
      <c r="CT266" s="470"/>
      <c r="CU266" s="470"/>
      <c r="CV266" s="470"/>
      <c r="CW266" s="470"/>
      <c r="CX266" s="470"/>
      <c r="CY266" s="470"/>
      <c r="CZ266" s="470"/>
      <c r="DA266" s="470"/>
      <c r="DB266" s="470"/>
      <c r="DC266" s="470"/>
      <c r="DD266" s="470"/>
      <c r="DE266" s="470"/>
    </row>
    <row r="267" spans="34:109" ht="15" hidden="1" customHeight="1">
      <c r="AH267" s="468"/>
      <c r="AI267" s="468"/>
      <c r="AJ267" s="468"/>
      <c r="AK267" s="468"/>
      <c r="AL267" s="456" t="str">
        <f t="shared" si="12"/>
        <v/>
      </c>
      <c r="AM267" s="456" t="str">
        <f t="shared" si="13"/>
        <v/>
      </c>
      <c r="AN267" s="457" t="str">
        <f t="shared" si="14"/>
        <v/>
      </c>
      <c r="AO267" s="468"/>
      <c r="AP267" s="438">
        <v>265</v>
      </c>
      <c r="AQ267" s="469"/>
      <c r="AR267" s="469"/>
      <c r="AS267" s="469"/>
      <c r="AT267" s="469"/>
      <c r="AU267" s="469"/>
      <c r="AV267" s="469"/>
      <c r="AW267" s="469"/>
      <c r="AX267" s="469"/>
      <c r="AY267" s="469"/>
      <c r="AZ267" s="469"/>
      <c r="BA267" s="469"/>
      <c r="BB267" s="469"/>
      <c r="BC267" s="469"/>
      <c r="BD267" s="469"/>
      <c r="BE267" s="469"/>
      <c r="BF267" s="469"/>
      <c r="BG267" s="469"/>
      <c r="BH267" s="469"/>
      <c r="BI267" s="469"/>
      <c r="BJ267" s="460" t="s">
        <v>4340</v>
      </c>
      <c r="BK267" s="469"/>
      <c r="BL267" s="469"/>
      <c r="BM267" s="469"/>
      <c r="BN267" s="469"/>
      <c r="BO267" s="469"/>
      <c r="BP267" s="469"/>
      <c r="BQ267" s="469"/>
      <c r="BR267" s="469"/>
      <c r="BS267" s="469"/>
      <c r="BT267" s="469"/>
      <c r="BU267" s="469"/>
      <c r="BV267" s="469"/>
      <c r="BW267" s="468"/>
      <c r="BX267" s="468"/>
      <c r="BY267" s="468"/>
      <c r="BZ267" s="470"/>
      <c r="CA267" s="470"/>
      <c r="CB267" s="470"/>
      <c r="CC267" s="470"/>
      <c r="CD267" s="470"/>
      <c r="CE267" s="470"/>
      <c r="CF267" s="470"/>
      <c r="CG267" s="470"/>
      <c r="CH267" s="470"/>
      <c r="CI267" s="470"/>
      <c r="CJ267" s="470"/>
      <c r="CK267" s="470"/>
      <c r="CL267" s="470"/>
      <c r="CM267" s="470"/>
      <c r="CN267" s="470"/>
      <c r="CO267" s="470"/>
      <c r="CP267" s="470"/>
      <c r="CQ267" s="470"/>
      <c r="CR267" s="470"/>
      <c r="CS267" s="462" t="s">
        <v>4341</v>
      </c>
      <c r="CT267" s="470"/>
      <c r="CU267" s="470"/>
      <c r="CV267" s="470"/>
      <c r="CW267" s="470"/>
      <c r="CX267" s="470"/>
      <c r="CY267" s="470"/>
      <c r="CZ267" s="470"/>
      <c r="DA267" s="470"/>
      <c r="DB267" s="470"/>
      <c r="DC267" s="470"/>
      <c r="DD267" s="470"/>
      <c r="DE267" s="470"/>
    </row>
    <row r="268" spans="34:109" ht="15" hidden="1" customHeight="1">
      <c r="AH268" s="468"/>
      <c r="AI268" s="468"/>
      <c r="AJ268" s="468"/>
      <c r="AK268" s="468"/>
      <c r="AL268" s="456" t="str">
        <f t="shared" si="12"/>
        <v/>
      </c>
      <c r="AM268" s="456" t="str">
        <f t="shared" si="13"/>
        <v/>
      </c>
      <c r="AN268" s="457" t="str">
        <f t="shared" si="14"/>
        <v/>
      </c>
      <c r="AO268" s="468"/>
      <c r="AP268" s="438">
        <v>266</v>
      </c>
      <c r="AQ268" s="469"/>
      <c r="AR268" s="469"/>
      <c r="AS268" s="469"/>
      <c r="AT268" s="469"/>
      <c r="AU268" s="469"/>
      <c r="AV268" s="469"/>
      <c r="AW268" s="469"/>
      <c r="AX268" s="469"/>
      <c r="AY268" s="469"/>
      <c r="AZ268" s="469"/>
      <c r="BA268" s="469"/>
      <c r="BB268" s="469"/>
      <c r="BC268" s="469"/>
      <c r="BD268" s="469"/>
      <c r="BE268" s="469"/>
      <c r="BF268" s="469"/>
      <c r="BG268" s="469"/>
      <c r="BH268" s="469"/>
      <c r="BI268" s="469"/>
      <c r="BJ268" s="460" t="s">
        <v>4342</v>
      </c>
      <c r="BK268" s="469"/>
      <c r="BL268" s="469"/>
      <c r="BM268" s="469"/>
      <c r="BN268" s="469"/>
      <c r="BO268" s="469"/>
      <c r="BP268" s="469"/>
      <c r="BQ268" s="469"/>
      <c r="BR268" s="469"/>
      <c r="BS268" s="469"/>
      <c r="BT268" s="469"/>
      <c r="BU268" s="469"/>
      <c r="BV268" s="469"/>
      <c r="BW268" s="468"/>
      <c r="BX268" s="468"/>
      <c r="BY268" s="468"/>
      <c r="BZ268" s="470"/>
      <c r="CA268" s="470"/>
      <c r="CB268" s="470"/>
      <c r="CC268" s="470"/>
      <c r="CD268" s="470"/>
      <c r="CE268" s="470"/>
      <c r="CF268" s="470"/>
      <c r="CG268" s="470"/>
      <c r="CH268" s="470"/>
      <c r="CI268" s="470"/>
      <c r="CJ268" s="470"/>
      <c r="CK268" s="470"/>
      <c r="CL268" s="470"/>
      <c r="CM268" s="470"/>
      <c r="CN268" s="470"/>
      <c r="CO268" s="470"/>
      <c r="CP268" s="470"/>
      <c r="CQ268" s="470"/>
      <c r="CR268" s="470"/>
      <c r="CS268" s="462" t="s">
        <v>4343</v>
      </c>
      <c r="CT268" s="470"/>
      <c r="CU268" s="470"/>
      <c r="CV268" s="470"/>
      <c r="CW268" s="470"/>
      <c r="CX268" s="470"/>
      <c r="CY268" s="470"/>
      <c r="CZ268" s="470"/>
      <c r="DA268" s="470"/>
      <c r="DB268" s="470"/>
      <c r="DC268" s="470"/>
      <c r="DD268" s="470"/>
      <c r="DE268" s="470"/>
    </row>
    <row r="269" spans="34:109" ht="15" hidden="1" customHeight="1">
      <c r="AH269" s="468"/>
      <c r="AI269" s="468"/>
      <c r="AJ269" s="468"/>
      <c r="AK269" s="468"/>
      <c r="AL269" s="456" t="str">
        <f t="shared" si="12"/>
        <v/>
      </c>
      <c r="AM269" s="456" t="str">
        <f t="shared" si="13"/>
        <v/>
      </c>
      <c r="AN269" s="457" t="str">
        <f t="shared" si="14"/>
        <v/>
      </c>
      <c r="AO269" s="468"/>
      <c r="AP269" s="438">
        <v>267</v>
      </c>
      <c r="AQ269" s="469"/>
      <c r="AR269" s="469"/>
      <c r="AS269" s="469"/>
      <c r="AT269" s="469"/>
      <c r="AU269" s="469"/>
      <c r="AV269" s="469"/>
      <c r="AW269" s="469"/>
      <c r="AX269" s="469"/>
      <c r="AY269" s="469"/>
      <c r="AZ269" s="469"/>
      <c r="BA269" s="469"/>
      <c r="BB269" s="469"/>
      <c r="BC269" s="469"/>
      <c r="BD269" s="469"/>
      <c r="BE269" s="469"/>
      <c r="BF269" s="469"/>
      <c r="BG269" s="469"/>
      <c r="BH269" s="469"/>
      <c r="BI269" s="469"/>
      <c r="BJ269" s="460" t="s">
        <v>4344</v>
      </c>
      <c r="BK269" s="469"/>
      <c r="BL269" s="469"/>
      <c r="BM269" s="469"/>
      <c r="BN269" s="469"/>
      <c r="BO269" s="469"/>
      <c r="BP269" s="469"/>
      <c r="BQ269" s="469"/>
      <c r="BR269" s="469"/>
      <c r="BS269" s="469"/>
      <c r="BT269" s="469"/>
      <c r="BU269" s="469"/>
      <c r="BV269" s="469"/>
      <c r="BW269" s="468"/>
      <c r="BX269" s="468"/>
      <c r="BY269" s="468"/>
      <c r="BZ269" s="470"/>
      <c r="CA269" s="470"/>
      <c r="CB269" s="470"/>
      <c r="CC269" s="470"/>
      <c r="CD269" s="470"/>
      <c r="CE269" s="470"/>
      <c r="CF269" s="470"/>
      <c r="CG269" s="470"/>
      <c r="CH269" s="470"/>
      <c r="CI269" s="470"/>
      <c r="CJ269" s="470"/>
      <c r="CK269" s="470"/>
      <c r="CL269" s="470"/>
      <c r="CM269" s="470"/>
      <c r="CN269" s="470"/>
      <c r="CO269" s="470"/>
      <c r="CP269" s="470"/>
      <c r="CQ269" s="470"/>
      <c r="CR269" s="470"/>
      <c r="CS269" s="462" t="s">
        <v>4345</v>
      </c>
      <c r="CT269" s="470"/>
      <c r="CU269" s="470"/>
      <c r="CV269" s="470"/>
      <c r="CW269" s="470"/>
      <c r="CX269" s="470"/>
      <c r="CY269" s="470"/>
      <c r="CZ269" s="470"/>
      <c r="DA269" s="470"/>
      <c r="DB269" s="470"/>
      <c r="DC269" s="470"/>
      <c r="DD269" s="470"/>
      <c r="DE269" s="470"/>
    </row>
    <row r="270" spans="34:109" ht="15" hidden="1" customHeight="1">
      <c r="AH270" s="468"/>
      <c r="AI270" s="468"/>
      <c r="AJ270" s="468"/>
      <c r="AK270" s="468"/>
      <c r="AL270" s="456" t="str">
        <f t="shared" si="12"/>
        <v/>
      </c>
      <c r="AM270" s="456" t="str">
        <f t="shared" si="13"/>
        <v/>
      </c>
      <c r="AN270" s="457" t="str">
        <f t="shared" si="14"/>
        <v/>
      </c>
      <c r="AO270" s="468"/>
      <c r="AP270" s="438">
        <v>268</v>
      </c>
      <c r="AQ270" s="469"/>
      <c r="AR270" s="469"/>
      <c r="AS270" s="469"/>
      <c r="AT270" s="469"/>
      <c r="AU270" s="469"/>
      <c r="AV270" s="469"/>
      <c r="AW270" s="469"/>
      <c r="AX270" s="469"/>
      <c r="AY270" s="469"/>
      <c r="AZ270" s="469"/>
      <c r="BA270" s="469"/>
      <c r="BB270" s="469"/>
      <c r="BC270" s="469"/>
      <c r="BD270" s="469"/>
      <c r="BE270" s="469"/>
      <c r="BF270" s="469"/>
      <c r="BG270" s="469"/>
      <c r="BH270" s="469"/>
      <c r="BI270" s="469"/>
      <c r="BJ270" s="460" t="s">
        <v>4346</v>
      </c>
      <c r="BK270" s="469"/>
      <c r="BL270" s="469"/>
      <c r="BM270" s="469"/>
      <c r="BN270" s="469"/>
      <c r="BO270" s="469"/>
      <c r="BP270" s="469"/>
      <c r="BQ270" s="469"/>
      <c r="BR270" s="469"/>
      <c r="BS270" s="469"/>
      <c r="BT270" s="469"/>
      <c r="BU270" s="469"/>
      <c r="BV270" s="469"/>
      <c r="BW270" s="468"/>
      <c r="BX270" s="468"/>
      <c r="BY270" s="468"/>
      <c r="BZ270" s="470"/>
      <c r="CA270" s="470"/>
      <c r="CB270" s="470"/>
      <c r="CC270" s="470"/>
      <c r="CD270" s="470"/>
      <c r="CE270" s="470"/>
      <c r="CF270" s="470"/>
      <c r="CG270" s="470"/>
      <c r="CH270" s="470"/>
      <c r="CI270" s="470"/>
      <c r="CJ270" s="470"/>
      <c r="CK270" s="470"/>
      <c r="CL270" s="470"/>
      <c r="CM270" s="470"/>
      <c r="CN270" s="470"/>
      <c r="CO270" s="470"/>
      <c r="CP270" s="470"/>
      <c r="CQ270" s="470"/>
      <c r="CR270" s="470"/>
      <c r="CS270" s="462" t="s">
        <v>4347</v>
      </c>
      <c r="CT270" s="470"/>
      <c r="CU270" s="470"/>
      <c r="CV270" s="470"/>
      <c r="CW270" s="470"/>
      <c r="CX270" s="470"/>
      <c r="CY270" s="470"/>
      <c r="CZ270" s="470"/>
      <c r="DA270" s="470"/>
      <c r="DB270" s="470"/>
      <c r="DC270" s="470"/>
      <c r="DD270" s="470"/>
      <c r="DE270" s="470"/>
    </row>
    <row r="271" spans="34:109" ht="15" hidden="1" customHeight="1">
      <c r="AH271" s="468"/>
      <c r="AI271" s="468"/>
      <c r="AJ271" s="468"/>
      <c r="AK271" s="468"/>
      <c r="AL271" s="456" t="str">
        <f t="shared" si="12"/>
        <v/>
      </c>
      <c r="AM271" s="456" t="str">
        <f t="shared" si="13"/>
        <v/>
      </c>
      <c r="AN271" s="457" t="str">
        <f t="shared" si="14"/>
        <v/>
      </c>
      <c r="AO271" s="468"/>
      <c r="AP271" s="438">
        <v>269</v>
      </c>
      <c r="AQ271" s="469"/>
      <c r="AR271" s="469"/>
      <c r="AS271" s="469"/>
      <c r="AT271" s="469"/>
      <c r="AU271" s="469"/>
      <c r="AV271" s="469"/>
      <c r="AW271" s="469"/>
      <c r="AX271" s="469"/>
      <c r="AY271" s="469"/>
      <c r="AZ271" s="469"/>
      <c r="BA271" s="469"/>
      <c r="BB271" s="469"/>
      <c r="BC271" s="469"/>
      <c r="BD271" s="469"/>
      <c r="BE271" s="469"/>
      <c r="BF271" s="469"/>
      <c r="BG271" s="469"/>
      <c r="BH271" s="469"/>
      <c r="BI271" s="469"/>
      <c r="BJ271" s="460" t="s">
        <v>4348</v>
      </c>
      <c r="BK271" s="469"/>
      <c r="BL271" s="469"/>
      <c r="BM271" s="469"/>
      <c r="BN271" s="469"/>
      <c r="BO271" s="469"/>
      <c r="BP271" s="469"/>
      <c r="BQ271" s="469"/>
      <c r="BR271" s="469"/>
      <c r="BS271" s="469"/>
      <c r="BT271" s="469"/>
      <c r="BU271" s="469"/>
      <c r="BV271" s="469"/>
      <c r="BW271" s="468"/>
      <c r="BX271" s="468"/>
      <c r="BY271" s="468"/>
      <c r="BZ271" s="470"/>
      <c r="CA271" s="470"/>
      <c r="CB271" s="470"/>
      <c r="CC271" s="470"/>
      <c r="CD271" s="470"/>
      <c r="CE271" s="470"/>
      <c r="CF271" s="470"/>
      <c r="CG271" s="470"/>
      <c r="CH271" s="470"/>
      <c r="CI271" s="470"/>
      <c r="CJ271" s="470"/>
      <c r="CK271" s="470"/>
      <c r="CL271" s="470"/>
      <c r="CM271" s="470"/>
      <c r="CN271" s="470"/>
      <c r="CO271" s="470"/>
      <c r="CP271" s="470"/>
      <c r="CQ271" s="470"/>
      <c r="CR271" s="470"/>
      <c r="CS271" s="462" t="s">
        <v>4349</v>
      </c>
      <c r="CT271" s="470"/>
      <c r="CU271" s="470"/>
      <c r="CV271" s="470"/>
      <c r="CW271" s="470"/>
      <c r="CX271" s="470"/>
      <c r="CY271" s="470"/>
      <c r="CZ271" s="470"/>
      <c r="DA271" s="470"/>
      <c r="DB271" s="470"/>
      <c r="DC271" s="470"/>
      <c r="DD271" s="470"/>
      <c r="DE271" s="470"/>
    </row>
    <row r="272" spans="34:109" ht="15" hidden="1" customHeight="1">
      <c r="AH272" s="468"/>
      <c r="AI272" s="468"/>
      <c r="AJ272" s="468"/>
      <c r="AK272" s="468"/>
      <c r="AL272" s="456" t="str">
        <f t="shared" si="12"/>
        <v/>
      </c>
      <c r="AM272" s="456" t="str">
        <f t="shared" si="13"/>
        <v/>
      </c>
      <c r="AN272" s="457" t="str">
        <f t="shared" si="14"/>
        <v/>
      </c>
      <c r="AO272" s="468"/>
      <c r="AP272" s="438">
        <v>270</v>
      </c>
      <c r="AQ272" s="469"/>
      <c r="AR272" s="469"/>
      <c r="AS272" s="469"/>
      <c r="AT272" s="469"/>
      <c r="AU272" s="469"/>
      <c r="AV272" s="469"/>
      <c r="AW272" s="469"/>
      <c r="AX272" s="469"/>
      <c r="AY272" s="469"/>
      <c r="AZ272" s="469"/>
      <c r="BA272" s="469"/>
      <c r="BB272" s="469"/>
      <c r="BC272" s="469"/>
      <c r="BD272" s="469"/>
      <c r="BE272" s="469"/>
      <c r="BF272" s="469"/>
      <c r="BG272" s="469"/>
      <c r="BH272" s="469"/>
      <c r="BI272" s="469"/>
      <c r="BJ272" s="460" t="s">
        <v>4350</v>
      </c>
      <c r="BK272" s="469"/>
      <c r="BL272" s="469"/>
      <c r="BM272" s="469"/>
      <c r="BN272" s="469"/>
      <c r="BO272" s="469"/>
      <c r="BP272" s="469"/>
      <c r="BQ272" s="469"/>
      <c r="BR272" s="469"/>
      <c r="BS272" s="469"/>
      <c r="BT272" s="469"/>
      <c r="BU272" s="469"/>
      <c r="BV272" s="469"/>
      <c r="BW272" s="468"/>
      <c r="BX272" s="468"/>
      <c r="BY272" s="468"/>
      <c r="BZ272" s="470"/>
      <c r="CA272" s="470"/>
      <c r="CB272" s="470"/>
      <c r="CC272" s="470"/>
      <c r="CD272" s="470"/>
      <c r="CE272" s="470"/>
      <c r="CF272" s="470"/>
      <c r="CG272" s="470"/>
      <c r="CH272" s="470"/>
      <c r="CI272" s="470"/>
      <c r="CJ272" s="470"/>
      <c r="CK272" s="470"/>
      <c r="CL272" s="470"/>
      <c r="CM272" s="470"/>
      <c r="CN272" s="470"/>
      <c r="CO272" s="470"/>
      <c r="CP272" s="470"/>
      <c r="CQ272" s="470"/>
      <c r="CR272" s="470"/>
      <c r="CS272" s="462" t="s">
        <v>4351</v>
      </c>
      <c r="CT272" s="470"/>
      <c r="CU272" s="470"/>
      <c r="CV272" s="470"/>
      <c r="CW272" s="470"/>
      <c r="CX272" s="470"/>
      <c r="CY272" s="470"/>
      <c r="CZ272" s="470"/>
      <c r="DA272" s="470"/>
      <c r="DB272" s="470"/>
      <c r="DC272" s="470"/>
      <c r="DD272" s="470"/>
      <c r="DE272" s="470"/>
    </row>
    <row r="273" spans="34:109" ht="15" hidden="1" customHeight="1">
      <c r="AH273" s="468"/>
      <c r="AI273" s="468"/>
      <c r="AJ273" s="468"/>
      <c r="AK273" s="468"/>
      <c r="AL273" s="456" t="str">
        <f t="shared" si="12"/>
        <v/>
      </c>
      <c r="AM273" s="456" t="str">
        <f t="shared" si="13"/>
        <v/>
      </c>
      <c r="AN273" s="457" t="str">
        <f t="shared" si="14"/>
        <v/>
      </c>
      <c r="AO273" s="468"/>
      <c r="AP273" s="438">
        <v>271</v>
      </c>
      <c r="AQ273" s="469"/>
      <c r="AR273" s="469"/>
      <c r="AS273" s="469"/>
      <c r="AT273" s="469"/>
      <c r="AU273" s="469"/>
      <c r="AV273" s="469"/>
      <c r="AW273" s="469"/>
      <c r="AX273" s="469"/>
      <c r="AY273" s="469"/>
      <c r="AZ273" s="469"/>
      <c r="BA273" s="469"/>
      <c r="BB273" s="469"/>
      <c r="BC273" s="469"/>
      <c r="BD273" s="469"/>
      <c r="BE273" s="469"/>
      <c r="BF273" s="469"/>
      <c r="BG273" s="469"/>
      <c r="BH273" s="469"/>
      <c r="BI273" s="469"/>
      <c r="BJ273" s="460" t="s">
        <v>4352</v>
      </c>
      <c r="BK273" s="469"/>
      <c r="BL273" s="469"/>
      <c r="BM273" s="469"/>
      <c r="BN273" s="469"/>
      <c r="BO273" s="469"/>
      <c r="BP273" s="469"/>
      <c r="BQ273" s="469"/>
      <c r="BR273" s="469"/>
      <c r="BS273" s="469"/>
      <c r="BT273" s="469"/>
      <c r="BU273" s="469"/>
      <c r="BV273" s="469"/>
      <c r="BW273" s="468"/>
      <c r="BX273" s="468"/>
      <c r="BY273" s="468"/>
      <c r="BZ273" s="470"/>
      <c r="CA273" s="470"/>
      <c r="CB273" s="470"/>
      <c r="CC273" s="470"/>
      <c r="CD273" s="470"/>
      <c r="CE273" s="470"/>
      <c r="CF273" s="470"/>
      <c r="CG273" s="470"/>
      <c r="CH273" s="470"/>
      <c r="CI273" s="470"/>
      <c r="CJ273" s="470"/>
      <c r="CK273" s="470"/>
      <c r="CL273" s="470"/>
      <c r="CM273" s="470"/>
      <c r="CN273" s="470"/>
      <c r="CO273" s="470"/>
      <c r="CP273" s="470"/>
      <c r="CQ273" s="470"/>
      <c r="CR273" s="470"/>
      <c r="CS273" s="462" t="s">
        <v>4353</v>
      </c>
      <c r="CT273" s="470"/>
      <c r="CU273" s="470"/>
      <c r="CV273" s="470"/>
      <c r="CW273" s="470"/>
      <c r="CX273" s="470"/>
      <c r="CY273" s="470"/>
      <c r="CZ273" s="470"/>
      <c r="DA273" s="470"/>
      <c r="DB273" s="470"/>
      <c r="DC273" s="470"/>
      <c r="DD273" s="470"/>
      <c r="DE273" s="470"/>
    </row>
    <row r="274" spans="34:109" ht="15" hidden="1" customHeight="1">
      <c r="AH274" s="468"/>
      <c r="AI274" s="468"/>
      <c r="AJ274" s="468"/>
      <c r="AK274" s="468"/>
      <c r="AL274" s="456" t="str">
        <f t="shared" si="12"/>
        <v/>
      </c>
      <c r="AM274" s="456" t="str">
        <f t="shared" si="13"/>
        <v/>
      </c>
      <c r="AN274" s="457" t="str">
        <f t="shared" si="14"/>
        <v/>
      </c>
      <c r="AO274" s="468"/>
      <c r="AP274" s="438">
        <v>272</v>
      </c>
      <c r="AQ274" s="469"/>
      <c r="AR274" s="469"/>
      <c r="AS274" s="469"/>
      <c r="AT274" s="469"/>
      <c r="AU274" s="469"/>
      <c r="AV274" s="469"/>
      <c r="AW274" s="469"/>
      <c r="AX274" s="469"/>
      <c r="AY274" s="469"/>
      <c r="AZ274" s="469"/>
      <c r="BA274" s="469"/>
      <c r="BB274" s="469"/>
      <c r="BC274" s="469"/>
      <c r="BD274" s="469"/>
      <c r="BE274" s="469"/>
      <c r="BF274" s="469"/>
      <c r="BG274" s="469"/>
      <c r="BH274" s="469"/>
      <c r="BI274" s="469"/>
      <c r="BJ274" s="460" t="s">
        <v>4354</v>
      </c>
      <c r="BK274" s="469"/>
      <c r="BL274" s="469"/>
      <c r="BM274" s="469"/>
      <c r="BN274" s="469"/>
      <c r="BO274" s="469"/>
      <c r="BP274" s="469"/>
      <c r="BQ274" s="469"/>
      <c r="BR274" s="469"/>
      <c r="BS274" s="469"/>
      <c r="BT274" s="469"/>
      <c r="BU274" s="469"/>
      <c r="BV274" s="469"/>
      <c r="BW274" s="468"/>
      <c r="BX274" s="468"/>
      <c r="BY274" s="468"/>
      <c r="BZ274" s="470"/>
      <c r="CA274" s="470"/>
      <c r="CB274" s="470"/>
      <c r="CC274" s="470"/>
      <c r="CD274" s="470"/>
      <c r="CE274" s="470"/>
      <c r="CF274" s="470"/>
      <c r="CG274" s="470"/>
      <c r="CH274" s="470"/>
      <c r="CI274" s="470"/>
      <c r="CJ274" s="470"/>
      <c r="CK274" s="470"/>
      <c r="CL274" s="470"/>
      <c r="CM274" s="470"/>
      <c r="CN274" s="470"/>
      <c r="CO274" s="470"/>
      <c r="CP274" s="470"/>
      <c r="CQ274" s="470"/>
      <c r="CR274" s="470"/>
      <c r="CS274" s="462" t="s">
        <v>4355</v>
      </c>
      <c r="CT274" s="470"/>
      <c r="CU274" s="470"/>
      <c r="CV274" s="470"/>
      <c r="CW274" s="470"/>
      <c r="CX274" s="470"/>
      <c r="CY274" s="470"/>
      <c r="CZ274" s="470"/>
      <c r="DA274" s="470"/>
      <c r="DB274" s="470"/>
      <c r="DC274" s="470"/>
      <c r="DD274" s="470"/>
      <c r="DE274" s="470"/>
    </row>
    <row r="275" spans="34:109" ht="15" hidden="1" customHeight="1">
      <c r="AH275" s="468"/>
      <c r="AI275" s="468"/>
      <c r="AJ275" s="468"/>
      <c r="AK275" s="468"/>
      <c r="AL275" s="456" t="str">
        <f t="shared" si="12"/>
        <v/>
      </c>
      <c r="AM275" s="456" t="str">
        <f t="shared" si="13"/>
        <v/>
      </c>
      <c r="AN275" s="457" t="str">
        <f t="shared" si="14"/>
        <v/>
      </c>
      <c r="AO275" s="468"/>
      <c r="AP275" s="438">
        <v>273</v>
      </c>
      <c r="AQ275" s="469"/>
      <c r="AR275" s="469"/>
      <c r="AS275" s="469"/>
      <c r="AT275" s="469"/>
      <c r="AU275" s="469"/>
      <c r="AV275" s="469"/>
      <c r="AW275" s="469"/>
      <c r="AX275" s="469"/>
      <c r="AY275" s="469"/>
      <c r="AZ275" s="469"/>
      <c r="BA275" s="469"/>
      <c r="BB275" s="469"/>
      <c r="BC275" s="469"/>
      <c r="BD275" s="469"/>
      <c r="BE275" s="469"/>
      <c r="BF275" s="469"/>
      <c r="BG275" s="469"/>
      <c r="BH275" s="469"/>
      <c r="BI275" s="469"/>
      <c r="BJ275" s="460" t="s">
        <v>4356</v>
      </c>
      <c r="BK275" s="469"/>
      <c r="BL275" s="469"/>
      <c r="BM275" s="469"/>
      <c r="BN275" s="469"/>
      <c r="BO275" s="469"/>
      <c r="BP275" s="469"/>
      <c r="BQ275" s="469"/>
      <c r="BR275" s="469"/>
      <c r="BS275" s="469"/>
      <c r="BT275" s="469"/>
      <c r="BU275" s="469"/>
      <c r="BV275" s="469"/>
      <c r="BW275" s="468"/>
      <c r="BX275" s="468"/>
      <c r="BY275" s="468"/>
      <c r="BZ275" s="470"/>
      <c r="CA275" s="470"/>
      <c r="CB275" s="470"/>
      <c r="CC275" s="470"/>
      <c r="CD275" s="470"/>
      <c r="CE275" s="470"/>
      <c r="CF275" s="470"/>
      <c r="CG275" s="470"/>
      <c r="CH275" s="470"/>
      <c r="CI275" s="470"/>
      <c r="CJ275" s="470"/>
      <c r="CK275" s="470"/>
      <c r="CL275" s="470"/>
      <c r="CM275" s="470"/>
      <c r="CN275" s="470"/>
      <c r="CO275" s="470"/>
      <c r="CP275" s="470"/>
      <c r="CQ275" s="470"/>
      <c r="CR275" s="470"/>
      <c r="CS275" s="462" t="s">
        <v>4357</v>
      </c>
      <c r="CT275" s="470"/>
      <c r="CU275" s="470"/>
      <c r="CV275" s="470"/>
      <c r="CW275" s="470"/>
      <c r="CX275" s="470"/>
      <c r="CY275" s="470"/>
      <c r="CZ275" s="470"/>
      <c r="DA275" s="470"/>
      <c r="DB275" s="470"/>
      <c r="DC275" s="470"/>
      <c r="DD275" s="470"/>
      <c r="DE275" s="470"/>
    </row>
    <row r="276" spans="34:109" ht="15" hidden="1" customHeight="1">
      <c r="AH276" s="468"/>
      <c r="AI276" s="468"/>
      <c r="AJ276" s="468"/>
      <c r="AK276" s="468"/>
      <c r="AL276" s="456" t="str">
        <f t="shared" si="12"/>
        <v/>
      </c>
      <c r="AM276" s="456" t="str">
        <f t="shared" si="13"/>
        <v/>
      </c>
      <c r="AN276" s="457" t="str">
        <f t="shared" si="14"/>
        <v/>
      </c>
      <c r="AO276" s="468"/>
      <c r="AP276" s="438">
        <v>274</v>
      </c>
      <c r="AQ276" s="469"/>
      <c r="AR276" s="469"/>
      <c r="AS276" s="469"/>
      <c r="AT276" s="469"/>
      <c r="AU276" s="469"/>
      <c r="AV276" s="469"/>
      <c r="AW276" s="469"/>
      <c r="AX276" s="469"/>
      <c r="AY276" s="469"/>
      <c r="AZ276" s="469"/>
      <c r="BA276" s="469"/>
      <c r="BB276" s="469"/>
      <c r="BC276" s="469"/>
      <c r="BD276" s="469"/>
      <c r="BE276" s="469"/>
      <c r="BF276" s="469"/>
      <c r="BG276" s="469"/>
      <c r="BH276" s="469"/>
      <c r="BI276" s="469"/>
      <c r="BJ276" s="460" t="s">
        <v>4358</v>
      </c>
      <c r="BK276" s="469"/>
      <c r="BL276" s="469"/>
      <c r="BM276" s="469"/>
      <c r="BN276" s="469"/>
      <c r="BO276" s="469"/>
      <c r="BP276" s="469"/>
      <c r="BQ276" s="469"/>
      <c r="BR276" s="469"/>
      <c r="BS276" s="469"/>
      <c r="BT276" s="469"/>
      <c r="BU276" s="469"/>
      <c r="BV276" s="469"/>
      <c r="BW276" s="468"/>
      <c r="BX276" s="468"/>
      <c r="BY276" s="468"/>
      <c r="BZ276" s="470"/>
      <c r="CA276" s="470"/>
      <c r="CB276" s="470"/>
      <c r="CC276" s="470"/>
      <c r="CD276" s="470"/>
      <c r="CE276" s="470"/>
      <c r="CF276" s="470"/>
      <c r="CG276" s="470"/>
      <c r="CH276" s="470"/>
      <c r="CI276" s="470"/>
      <c r="CJ276" s="470"/>
      <c r="CK276" s="470"/>
      <c r="CL276" s="470"/>
      <c r="CM276" s="470"/>
      <c r="CN276" s="470"/>
      <c r="CO276" s="470"/>
      <c r="CP276" s="470"/>
      <c r="CQ276" s="470"/>
      <c r="CR276" s="470"/>
      <c r="CS276" s="462" t="s">
        <v>4359</v>
      </c>
      <c r="CT276" s="470"/>
      <c r="CU276" s="470"/>
      <c r="CV276" s="470"/>
      <c r="CW276" s="470"/>
      <c r="CX276" s="470"/>
      <c r="CY276" s="470"/>
      <c r="CZ276" s="470"/>
      <c r="DA276" s="470"/>
      <c r="DB276" s="470"/>
      <c r="DC276" s="470"/>
      <c r="DD276" s="470"/>
      <c r="DE276" s="470"/>
    </row>
    <row r="277" spans="34:109" ht="15" hidden="1" customHeight="1">
      <c r="AH277" s="468"/>
      <c r="AI277" s="468"/>
      <c r="AJ277" s="468"/>
      <c r="AK277" s="468"/>
      <c r="AL277" s="456" t="str">
        <f t="shared" si="12"/>
        <v/>
      </c>
      <c r="AM277" s="456" t="str">
        <f t="shared" si="13"/>
        <v/>
      </c>
      <c r="AN277" s="457" t="str">
        <f t="shared" si="14"/>
        <v/>
      </c>
      <c r="AO277" s="468"/>
      <c r="AP277" s="438">
        <v>275</v>
      </c>
      <c r="AQ277" s="469"/>
      <c r="AR277" s="469"/>
      <c r="AS277" s="469"/>
      <c r="AT277" s="469"/>
      <c r="AU277" s="469"/>
      <c r="AV277" s="469"/>
      <c r="AW277" s="469"/>
      <c r="AX277" s="469"/>
      <c r="AY277" s="469"/>
      <c r="AZ277" s="469"/>
      <c r="BA277" s="469"/>
      <c r="BB277" s="469"/>
      <c r="BC277" s="469"/>
      <c r="BD277" s="469"/>
      <c r="BE277" s="469"/>
      <c r="BF277" s="469"/>
      <c r="BG277" s="469"/>
      <c r="BH277" s="469"/>
      <c r="BI277" s="469"/>
      <c r="BJ277" s="460" t="s">
        <v>4360</v>
      </c>
      <c r="BK277" s="469"/>
      <c r="BL277" s="469"/>
      <c r="BM277" s="469"/>
      <c r="BN277" s="469"/>
      <c r="BO277" s="469"/>
      <c r="BP277" s="469"/>
      <c r="BQ277" s="469"/>
      <c r="BR277" s="469"/>
      <c r="BS277" s="469"/>
      <c r="BT277" s="469"/>
      <c r="BU277" s="469"/>
      <c r="BV277" s="469"/>
      <c r="BW277" s="468"/>
      <c r="BX277" s="468"/>
      <c r="BY277" s="468"/>
      <c r="BZ277" s="470"/>
      <c r="CA277" s="470"/>
      <c r="CB277" s="470"/>
      <c r="CC277" s="470"/>
      <c r="CD277" s="470"/>
      <c r="CE277" s="470"/>
      <c r="CF277" s="470"/>
      <c r="CG277" s="470"/>
      <c r="CH277" s="470"/>
      <c r="CI277" s="470"/>
      <c r="CJ277" s="470"/>
      <c r="CK277" s="470"/>
      <c r="CL277" s="470"/>
      <c r="CM277" s="470"/>
      <c r="CN277" s="470"/>
      <c r="CO277" s="470"/>
      <c r="CP277" s="470"/>
      <c r="CQ277" s="470"/>
      <c r="CR277" s="470"/>
      <c r="CS277" s="462" t="s">
        <v>4361</v>
      </c>
      <c r="CT277" s="470"/>
      <c r="CU277" s="470"/>
      <c r="CV277" s="470"/>
      <c r="CW277" s="470"/>
      <c r="CX277" s="470"/>
      <c r="CY277" s="470"/>
      <c r="CZ277" s="470"/>
      <c r="DA277" s="470"/>
      <c r="DB277" s="470"/>
      <c r="DC277" s="470"/>
      <c r="DD277" s="470"/>
      <c r="DE277" s="470"/>
    </row>
    <row r="278" spans="34:109" ht="15" hidden="1" customHeight="1">
      <c r="AH278" s="468"/>
      <c r="AI278" s="468"/>
      <c r="AJ278" s="468"/>
      <c r="AK278" s="468"/>
      <c r="AL278" s="456" t="str">
        <f t="shared" si="12"/>
        <v/>
      </c>
      <c r="AM278" s="456" t="str">
        <f t="shared" si="13"/>
        <v/>
      </c>
      <c r="AN278" s="457" t="str">
        <f t="shared" si="14"/>
        <v/>
      </c>
      <c r="AO278" s="468"/>
      <c r="AP278" s="438">
        <v>276</v>
      </c>
      <c r="AQ278" s="469"/>
      <c r="AR278" s="469"/>
      <c r="AS278" s="469"/>
      <c r="AT278" s="469"/>
      <c r="AU278" s="469"/>
      <c r="AV278" s="469"/>
      <c r="AW278" s="469"/>
      <c r="AX278" s="469"/>
      <c r="AY278" s="469"/>
      <c r="AZ278" s="469"/>
      <c r="BA278" s="469"/>
      <c r="BB278" s="469"/>
      <c r="BC278" s="469"/>
      <c r="BD278" s="469"/>
      <c r="BE278" s="469"/>
      <c r="BF278" s="469"/>
      <c r="BG278" s="469"/>
      <c r="BH278" s="469"/>
      <c r="BI278" s="469"/>
      <c r="BJ278" s="460" t="s">
        <v>4362</v>
      </c>
      <c r="BK278" s="469"/>
      <c r="BL278" s="469"/>
      <c r="BM278" s="469"/>
      <c r="BN278" s="469"/>
      <c r="BO278" s="469"/>
      <c r="BP278" s="469"/>
      <c r="BQ278" s="469"/>
      <c r="BR278" s="469"/>
      <c r="BS278" s="469"/>
      <c r="BT278" s="469"/>
      <c r="BU278" s="469"/>
      <c r="BV278" s="469"/>
      <c r="BW278" s="468"/>
      <c r="BX278" s="468"/>
      <c r="BY278" s="468"/>
      <c r="BZ278" s="470"/>
      <c r="CA278" s="470"/>
      <c r="CB278" s="470"/>
      <c r="CC278" s="470"/>
      <c r="CD278" s="470"/>
      <c r="CE278" s="470"/>
      <c r="CF278" s="470"/>
      <c r="CG278" s="470"/>
      <c r="CH278" s="470"/>
      <c r="CI278" s="470"/>
      <c r="CJ278" s="470"/>
      <c r="CK278" s="470"/>
      <c r="CL278" s="470"/>
      <c r="CM278" s="470"/>
      <c r="CN278" s="470"/>
      <c r="CO278" s="470"/>
      <c r="CP278" s="470"/>
      <c r="CQ278" s="470"/>
      <c r="CR278" s="470"/>
      <c r="CS278" s="462" t="s">
        <v>4363</v>
      </c>
      <c r="CT278" s="470"/>
      <c r="CU278" s="470"/>
      <c r="CV278" s="470"/>
      <c r="CW278" s="470"/>
      <c r="CX278" s="470"/>
      <c r="CY278" s="470"/>
      <c r="CZ278" s="470"/>
      <c r="DA278" s="470"/>
      <c r="DB278" s="470"/>
      <c r="DC278" s="470"/>
      <c r="DD278" s="470"/>
      <c r="DE278" s="470"/>
    </row>
    <row r="279" spans="34:109" ht="15" hidden="1" customHeight="1">
      <c r="AH279" s="468"/>
      <c r="AI279" s="468"/>
      <c r="AJ279" s="468"/>
      <c r="AK279" s="468"/>
      <c r="AL279" s="456" t="str">
        <f t="shared" si="12"/>
        <v/>
      </c>
      <c r="AM279" s="456" t="str">
        <f t="shared" si="13"/>
        <v/>
      </c>
      <c r="AN279" s="457" t="str">
        <f t="shared" si="14"/>
        <v/>
      </c>
      <c r="AO279" s="468"/>
      <c r="AP279" s="438">
        <v>277</v>
      </c>
      <c r="AQ279" s="469"/>
      <c r="AR279" s="469"/>
      <c r="AS279" s="469"/>
      <c r="AT279" s="469"/>
      <c r="AU279" s="469"/>
      <c r="AV279" s="469"/>
      <c r="AW279" s="469"/>
      <c r="AX279" s="469"/>
      <c r="AY279" s="469"/>
      <c r="AZ279" s="469"/>
      <c r="BA279" s="469"/>
      <c r="BB279" s="469"/>
      <c r="BC279" s="469"/>
      <c r="BD279" s="469"/>
      <c r="BE279" s="469"/>
      <c r="BF279" s="469"/>
      <c r="BG279" s="469"/>
      <c r="BH279" s="469"/>
      <c r="BI279" s="469"/>
      <c r="BJ279" s="460" t="s">
        <v>4364</v>
      </c>
      <c r="BK279" s="469"/>
      <c r="BL279" s="469"/>
      <c r="BM279" s="469"/>
      <c r="BN279" s="469"/>
      <c r="BO279" s="469"/>
      <c r="BP279" s="469"/>
      <c r="BQ279" s="469"/>
      <c r="BR279" s="469"/>
      <c r="BS279" s="469"/>
      <c r="BT279" s="469"/>
      <c r="BU279" s="469"/>
      <c r="BV279" s="469"/>
      <c r="BW279" s="468"/>
      <c r="BX279" s="468"/>
      <c r="BY279" s="468"/>
      <c r="BZ279" s="470"/>
      <c r="CA279" s="470"/>
      <c r="CB279" s="470"/>
      <c r="CC279" s="470"/>
      <c r="CD279" s="470"/>
      <c r="CE279" s="470"/>
      <c r="CF279" s="470"/>
      <c r="CG279" s="470"/>
      <c r="CH279" s="470"/>
      <c r="CI279" s="470"/>
      <c r="CJ279" s="470"/>
      <c r="CK279" s="470"/>
      <c r="CL279" s="470"/>
      <c r="CM279" s="470"/>
      <c r="CN279" s="470"/>
      <c r="CO279" s="470"/>
      <c r="CP279" s="470"/>
      <c r="CQ279" s="470"/>
      <c r="CR279" s="470"/>
      <c r="CS279" s="462" t="s">
        <v>4365</v>
      </c>
      <c r="CT279" s="470"/>
      <c r="CU279" s="470"/>
      <c r="CV279" s="470"/>
      <c r="CW279" s="470"/>
      <c r="CX279" s="470"/>
      <c r="CY279" s="470"/>
      <c r="CZ279" s="470"/>
      <c r="DA279" s="470"/>
      <c r="DB279" s="470"/>
      <c r="DC279" s="470"/>
      <c r="DD279" s="470"/>
      <c r="DE279" s="470"/>
    </row>
    <row r="280" spans="34:109" ht="15" hidden="1" customHeight="1">
      <c r="AH280" s="468"/>
      <c r="AI280" s="468"/>
      <c r="AJ280" s="468"/>
      <c r="AK280" s="468"/>
      <c r="AL280" s="456" t="str">
        <f t="shared" si="12"/>
        <v/>
      </c>
      <c r="AM280" s="456" t="str">
        <f t="shared" si="13"/>
        <v/>
      </c>
      <c r="AN280" s="457" t="str">
        <f t="shared" si="14"/>
        <v/>
      </c>
      <c r="AO280" s="468"/>
      <c r="AP280" s="438">
        <v>278</v>
      </c>
      <c r="AQ280" s="469"/>
      <c r="AR280" s="469"/>
      <c r="AS280" s="469"/>
      <c r="AT280" s="469"/>
      <c r="AU280" s="469"/>
      <c r="AV280" s="469"/>
      <c r="AW280" s="469"/>
      <c r="AX280" s="469"/>
      <c r="AY280" s="469"/>
      <c r="AZ280" s="469"/>
      <c r="BA280" s="469"/>
      <c r="BB280" s="469"/>
      <c r="BC280" s="469"/>
      <c r="BD280" s="469"/>
      <c r="BE280" s="469"/>
      <c r="BF280" s="469"/>
      <c r="BG280" s="469"/>
      <c r="BH280" s="469"/>
      <c r="BI280" s="469"/>
      <c r="BJ280" s="460" t="s">
        <v>4366</v>
      </c>
      <c r="BK280" s="469"/>
      <c r="BL280" s="469"/>
      <c r="BM280" s="469"/>
      <c r="BN280" s="469"/>
      <c r="BO280" s="469"/>
      <c r="BP280" s="469"/>
      <c r="BQ280" s="469"/>
      <c r="BR280" s="469"/>
      <c r="BS280" s="469"/>
      <c r="BT280" s="469"/>
      <c r="BU280" s="469"/>
      <c r="BV280" s="469"/>
      <c r="BW280" s="468"/>
      <c r="BX280" s="468"/>
      <c r="BY280" s="468"/>
      <c r="BZ280" s="470"/>
      <c r="CA280" s="470"/>
      <c r="CB280" s="470"/>
      <c r="CC280" s="470"/>
      <c r="CD280" s="470"/>
      <c r="CE280" s="470"/>
      <c r="CF280" s="470"/>
      <c r="CG280" s="470"/>
      <c r="CH280" s="470"/>
      <c r="CI280" s="470"/>
      <c r="CJ280" s="470"/>
      <c r="CK280" s="470"/>
      <c r="CL280" s="470"/>
      <c r="CM280" s="470"/>
      <c r="CN280" s="470"/>
      <c r="CO280" s="470"/>
      <c r="CP280" s="470"/>
      <c r="CQ280" s="470"/>
      <c r="CR280" s="470"/>
      <c r="CS280" s="462" t="s">
        <v>4367</v>
      </c>
      <c r="CT280" s="470"/>
      <c r="CU280" s="470"/>
      <c r="CV280" s="470"/>
      <c r="CW280" s="470"/>
      <c r="CX280" s="470"/>
      <c r="CY280" s="470"/>
      <c r="CZ280" s="470"/>
      <c r="DA280" s="470"/>
      <c r="DB280" s="470"/>
      <c r="DC280" s="470"/>
      <c r="DD280" s="470"/>
      <c r="DE280" s="470"/>
    </row>
    <row r="281" spans="34:109" ht="15" hidden="1" customHeight="1">
      <c r="AH281" s="468"/>
      <c r="AI281" s="468"/>
      <c r="AJ281" s="468"/>
      <c r="AK281" s="468"/>
      <c r="AL281" s="456" t="str">
        <f t="shared" si="12"/>
        <v/>
      </c>
      <c r="AM281" s="456" t="str">
        <f t="shared" si="13"/>
        <v/>
      </c>
      <c r="AN281" s="457" t="str">
        <f t="shared" si="14"/>
        <v/>
      </c>
      <c r="AO281" s="468"/>
      <c r="AP281" s="438">
        <v>279</v>
      </c>
      <c r="AQ281" s="469"/>
      <c r="AR281" s="469"/>
      <c r="AS281" s="469"/>
      <c r="AT281" s="469"/>
      <c r="AU281" s="469"/>
      <c r="AV281" s="469"/>
      <c r="AW281" s="469"/>
      <c r="AX281" s="469"/>
      <c r="AY281" s="469"/>
      <c r="AZ281" s="469"/>
      <c r="BA281" s="469"/>
      <c r="BB281" s="469"/>
      <c r="BC281" s="469"/>
      <c r="BD281" s="469"/>
      <c r="BE281" s="469"/>
      <c r="BF281" s="469"/>
      <c r="BG281" s="469"/>
      <c r="BH281" s="469"/>
      <c r="BI281" s="469"/>
      <c r="BJ281" s="460" t="s">
        <v>4368</v>
      </c>
      <c r="BK281" s="469"/>
      <c r="BL281" s="469"/>
      <c r="BM281" s="469"/>
      <c r="BN281" s="469"/>
      <c r="BO281" s="469"/>
      <c r="BP281" s="469"/>
      <c r="BQ281" s="469"/>
      <c r="BR281" s="469"/>
      <c r="BS281" s="469"/>
      <c r="BT281" s="469"/>
      <c r="BU281" s="469"/>
      <c r="BV281" s="469"/>
      <c r="BW281" s="468"/>
      <c r="BX281" s="468"/>
      <c r="BY281" s="468"/>
      <c r="BZ281" s="470"/>
      <c r="CA281" s="470"/>
      <c r="CB281" s="470"/>
      <c r="CC281" s="470"/>
      <c r="CD281" s="470"/>
      <c r="CE281" s="470"/>
      <c r="CF281" s="470"/>
      <c r="CG281" s="470"/>
      <c r="CH281" s="470"/>
      <c r="CI281" s="470"/>
      <c r="CJ281" s="470"/>
      <c r="CK281" s="470"/>
      <c r="CL281" s="470"/>
      <c r="CM281" s="470"/>
      <c r="CN281" s="470"/>
      <c r="CO281" s="470"/>
      <c r="CP281" s="470"/>
      <c r="CQ281" s="470"/>
      <c r="CR281" s="470"/>
      <c r="CS281" s="462" t="s">
        <v>4369</v>
      </c>
      <c r="CT281" s="470"/>
      <c r="CU281" s="470"/>
      <c r="CV281" s="470"/>
      <c r="CW281" s="470"/>
      <c r="CX281" s="470"/>
      <c r="CY281" s="470"/>
      <c r="CZ281" s="470"/>
      <c r="DA281" s="470"/>
      <c r="DB281" s="470"/>
      <c r="DC281" s="470"/>
      <c r="DD281" s="470"/>
      <c r="DE281" s="470"/>
    </row>
    <row r="282" spans="34:109" ht="15" hidden="1" customHeight="1">
      <c r="AH282" s="468"/>
      <c r="AI282" s="468"/>
      <c r="AJ282" s="468"/>
      <c r="AK282" s="468"/>
      <c r="AL282" s="456" t="str">
        <f t="shared" si="12"/>
        <v/>
      </c>
      <c r="AM282" s="456" t="str">
        <f t="shared" si="13"/>
        <v/>
      </c>
      <c r="AN282" s="457" t="str">
        <f t="shared" si="14"/>
        <v/>
      </c>
      <c r="AO282" s="468"/>
      <c r="AP282" s="438">
        <v>280</v>
      </c>
      <c r="AQ282" s="469"/>
      <c r="AR282" s="469"/>
      <c r="AS282" s="469"/>
      <c r="AT282" s="469"/>
      <c r="AU282" s="469"/>
      <c r="AV282" s="469"/>
      <c r="AW282" s="469"/>
      <c r="AX282" s="469"/>
      <c r="AY282" s="469"/>
      <c r="AZ282" s="469"/>
      <c r="BA282" s="469"/>
      <c r="BB282" s="469"/>
      <c r="BC282" s="469"/>
      <c r="BD282" s="469"/>
      <c r="BE282" s="469"/>
      <c r="BF282" s="469"/>
      <c r="BG282" s="469"/>
      <c r="BH282" s="469"/>
      <c r="BI282" s="469"/>
      <c r="BJ282" s="460" t="s">
        <v>4370</v>
      </c>
      <c r="BK282" s="469"/>
      <c r="BL282" s="469"/>
      <c r="BM282" s="469"/>
      <c r="BN282" s="469"/>
      <c r="BO282" s="469"/>
      <c r="BP282" s="469"/>
      <c r="BQ282" s="469"/>
      <c r="BR282" s="469"/>
      <c r="BS282" s="469"/>
      <c r="BT282" s="469"/>
      <c r="BU282" s="469"/>
      <c r="BV282" s="469"/>
      <c r="BW282" s="468"/>
      <c r="BX282" s="468"/>
      <c r="BY282" s="468"/>
      <c r="BZ282" s="470"/>
      <c r="CA282" s="470"/>
      <c r="CB282" s="470"/>
      <c r="CC282" s="470"/>
      <c r="CD282" s="470"/>
      <c r="CE282" s="470"/>
      <c r="CF282" s="470"/>
      <c r="CG282" s="470"/>
      <c r="CH282" s="470"/>
      <c r="CI282" s="470"/>
      <c r="CJ282" s="470"/>
      <c r="CK282" s="470"/>
      <c r="CL282" s="470"/>
      <c r="CM282" s="470"/>
      <c r="CN282" s="470"/>
      <c r="CO282" s="470"/>
      <c r="CP282" s="470"/>
      <c r="CQ282" s="470"/>
      <c r="CR282" s="470"/>
      <c r="CS282" s="462" t="s">
        <v>4371</v>
      </c>
      <c r="CT282" s="470"/>
      <c r="CU282" s="470"/>
      <c r="CV282" s="470"/>
      <c r="CW282" s="470"/>
      <c r="CX282" s="470"/>
      <c r="CY282" s="470"/>
      <c r="CZ282" s="470"/>
      <c r="DA282" s="470"/>
      <c r="DB282" s="470"/>
      <c r="DC282" s="470"/>
      <c r="DD282" s="470"/>
      <c r="DE282" s="470"/>
    </row>
    <row r="283" spans="34:109" ht="15" hidden="1" customHeight="1">
      <c r="AH283" s="468"/>
      <c r="AI283" s="468"/>
      <c r="AJ283" s="468"/>
      <c r="AK283" s="468"/>
      <c r="AL283" s="456" t="str">
        <f t="shared" si="12"/>
        <v/>
      </c>
      <c r="AM283" s="456" t="str">
        <f t="shared" si="13"/>
        <v/>
      </c>
      <c r="AN283" s="457" t="str">
        <f t="shared" si="14"/>
        <v/>
      </c>
      <c r="AO283" s="468"/>
      <c r="AP283" s="438">
        <v>281</v>
      </c>
      <c r="AQ283" s="469"/>
      <c r="AR283" s="469"/>
      <c r="AS283" s="469"/>
      <c r="AT283" s="469"/>
      <c r="AU283" s="469"/>
      <c r="AV283" s="469"/>
      <c r="AW283" s="469"/>
      <c r="AX283" s="469"/>
      <c r="AY283" s="469"/>
      <c r="AZ283" s="469"/>
      <c r="BA283" s="469"/>
      <c r="BB283" s="469"/>
      <c r="BC283" s="469"/>
      <c r="BD283" s="469"/>
      <c r="BE283" s="469"/>
      <c r="BF283" s="469"/>
      <c r="BG283" s="469"/>
      <c r="BH283" s="469"/>
      <c r="BI283" s="469"/>
      <c r="BJ283" s="460" t="s">
        <v>4372</v>
      </c>
      <c r="BK283" s="469"/>
      <c r="BL283" s="469"/>
      <c r="BM283" s="469"/>
      <c r="BN283" s="469"/>
      <c r="BO283" s="469"/>
      <c r="BP283" s="469"/>
      <c r="BQ283" s="469"/>
      <c r="BR283" s="469"/>
      <c r="BS283" s="469"/>
      <c r="BT283" s="469"/>
      <c r="BU283" s="469"/>
      <c r="BV283" s="469"/>
      <c r="BW283" s="468"/>
      <c r="BX283" s="468"/>
      <c r="BY283" s="468"/>
      <c r="BZ283" s="470"/>
      <c r="CA283" s="470"/>
      <c r="CB283" s="470"/>
      <c r="CC283" s="470"/>
      <c r="CD283" s="470"/>
      <c r="CE283" s="470"/>
      <c r="CF283" s="470"/>
      <c r="CG283" s="470"/>
      <c r="CH283" s="470"/>
      <c r="CI283" s="470"/>
      <c r="CJ283" s="470"/>
      <c r="CK283" s="470"/>
      <c r="CL283" s="470"/>
      <c r="CM283" s="470"/>
      <c r="CN283" s="470"/>
      <c r="CO283" s="470"/>
      <c r="CP283" s="470"/>
      <c r="CQ283" s="470"/>
      <c r="CR283" s="470"/>
      <c r="CS283" s="462" t="s">
        <v>4373</v>
      </c>
      <c r="CT283" s="470"/>
      <c r="CU283" s="470"/>
      <c r="CV283" s="470"/>
      <c r="CW283" s="470"/>
      <c r="CX283" s="470"/>
      <c r="CY283" s="470"/>
      <c r="CZ283" s="470"/>
      <c r="DA283" s="470"/>
      <c r="DB283" s="470"/>
      <c r="DC283" s="470"/>
      <c r="DD283" s="470"/>
      <c r="DE283" s="470"/>
    </row>
    <row r="284" spans="34:109" ht="15" hidden="1" customHeight="1">
      <c r="AH284" s="468"/>
      <c r="AI284" s="468"/>
      <c r="AJ284" s="468"/>
      <c r="AK284" s="468"/>
      <c r="AL284" s="456" t="str">
        <f t="shared" si="12"/>
        <v/>
      </c>
      <c r="AM284" s="456" t="str">
        <f t="shared" si="13"/>
        <v/>
      </c>
      <c r="AN284" s="457" t="str">
        <f t="shared" si="14"/>
        <v/>
      </c>
      <c r="AO284" s="468"/>
      <c r="AP284" s="438">
        <v>282</v>
      </c>
      <c r="AQ284" s="469"/>
      <c r="AR284" s="469"/>
      <c r="AS284" s="469"/>
      <c r="AT284" s="469"/>
      <c r="AU284" s="469"/>
      <c r="AV284" s="469"/>
      <c r="AW284" s="469"/>
      <c r="AX284" s="469"/>
      <c r="AY284" s="469"/>
      <c r="AZ284" s="469"/>
      <c r="BA284" s="469"/>
      <c r="BB284" s="469"/>
      <c r="BC284" s="469"/>
      <c r="BD284" s="469"/>
      <c r="BE284" s="469"/>
      <c r="BF284" s="469"/>
      <c r="BG284" s="469"/>
      <c r="BH284" s="469"/>
      <c r="BI284" s="469"/>
      <c r="BJ284" s="460" t="s">
        <v>4374</v>
      </c>
      <c r="BK284" s="469"/>
      <c r="BL284" s="469"/>
      <c r="BM284" s="469"/>
      <c r="BN284" s="469"/>
      <c r="BO284" s="469"/>
      <c r="BP284" s="469"/>
      <c r="BQ284" s="469"/>
      <c r="BR284" s="469"/>
      <c r="BS284" s="469"/>
      <c r="BT284" s="469"/>
      <c r="BU284" s="469"/>
      <c r="BV284" s="469"/>
      <c r="BW284" s="468"/>
      <c r="BX284" s="468"/>
      <c r="BY284" s="468"/>
      <c r="BZ284" s="470"/>
      <c r="CA284" s="470"/>
      <c r="CB284" s="470"/>
      <c r="CC284" s="470"/>
      <c r="CD284" s="470"/>
      <c r="CE284" s="470"/>
      <c r="CF284" s="470"/>
      <c r="CG284" s="470"/>
      <c r="CH284" s="470"/>
      <c r="CI284" s="470"/>
      <c r="CJ284" s="470"/>
      <c r="CK284" s="470"/>
      <c r="CL284" s="470"/>
      <c r="CM284" s="470"/>
      <c r="CN284" s="470"/>
      <c r="CO284" s="470"/>
      <c r="CP284" s="470"/>
      <c r="CQ284" s="470"/>
      <c r="CR284" s="470"/>
      <c r="CS284" s="462" t="s">
        <v>4375</v>
      </c>
      <c r="CT284" s="470"/>
      <c r="CU284" s="470"/>
      <c r="CV284" s="470"/>
      <c r="CW284" s="470"/>
      <c r="CX284" s="470"/>
      <c r="CY284" s="470"/>
      <c r="CZ284" s="470"/>
      <c r="DA284" s="470"/>
      <c r="DB284" s="470"/>
      <c r="DC284" s="470"/>
      <c r="DD284" s="470"/>
      <c r="DE284" s="470"/>
    </row>
    <row r="285" spans="34:109" ht="15" hidden="1" customHeight="1">
      <c r="AH285" s="468"/>
      <c r="AI285" s="468"/>
      <c r="AJ285" s="468"/>
      <c r="AK285" s="468"/>
      <c r="AL285" s="456" t="str">
        <f t="shared" si="12"/>
        <v/>
      </c>
      <c r="AM285" s="456" t="str">
        <f t="shared" si="13"/>
        <v/>
      </c>
      <c r="AN285" s="457" t="str">
        <f t="shared" si="14"/>
        <v/>
      </c>
      <c r="AO285" s="468"/>
      <c r="AP285" s="438">
        <v>283</v>
      </c>
      <c r="AQ285" s="469"/>
      <c r="AR285" s="469"/>
      <c r="AS285" s="469"/>
      <c r="AT285" s="469"/>
      <c r="AU285" s="469"/>
      <c r="AV285" s="469"/>
      <c r="AW285" s="469"/>
      <c r="AX285" s="469"/>
      <c r="AY285" s="469"/>
      <c r="AZ285" s="469"/>
      <c r="BA285" s="469"/>
      <c r="BB285" s="469"/>
      <c r="BC285" s="469"/>
      <c r="BD285" s="469"/>
      <c r="BE285" s="469"/>
      <c r="BF285" s="469"/>
      <c r="BG285" s="469"/>
      <c r="BH285" s="469"/>
      <c r="BI285" s="469"/>
      <c r="BJ285" s="460" t="s">
        <v>4376</v>
      </c>
      <c r="BK285" s="469"/>
      <c r="BL285" s="469"/>
      <c r="BM285" s="469"/>
      <c r="BN285" s="469"/>
      <c r="BO285" s="469"/>
      <c r="BP285" s="469"/>
      <c r="BQ285" s="469"/>
      <c r="BR285" s="469"/>
      <c r="BS285" s="469"/>
      <c r="BT285" s="469"/>
      <c r="BU285" s="469"/>
      <c r="BV285" s="469"/>
      <c r="BW285" s="468"/>
      <c r="BX285" s="468"/>
      <c r="BY285" s="468"/>
      <c r="BZ285" s="470"/>
      <c r="CA285" s="470"/>
      <c r="CB285" s="470"/>
      <c r="CC285" s="470"/>
      <c r="CD285" s="470"/>
      <c r="CE285" s="470"/>
      <c r="CF285" s="470"/>
      <c r="CG285" s="470"/>
      <c r="CH285" s="470"/>
      <c r="CI285" s="470"/>
      <c r="CJ285" s="470"/>
      <c r="CK285" s="470"/>
      <c r="CL285" s="470"/>
      <c r="CM285" s="470"/>
      <c r="CN285" s="470"/>
      <c r="CO285" s="470"/>
      <c r="CP285" s="470"/>
      <c r="CQ285" s="470"/>
      <c r="CR285" s="470"/>
      <c r="CS285" s="462" t="s">
        <v>4377</v>
      </c>
      <c r="CT285" s="470"/>
      <c r="CU285" s="470"/>
      <c r="CV285" s="470"/>
      <c r="CW285" s="470"/>
      <c r="CX285" s="470"/>
      <c r="CY285" s="470"/>
      <c r="CZ285" s="470"/>
      <c r="DA285" s="470"/>
      <c r="DB285" s="470"/>
      <c r="DC285" s="470"/>
      <c r="DD285" s="470"/>
      <c r="DE285" s="470"/>
    </row>
    <row r="286" spans="34:109" ht="15" hidden="1" customHeight="1">
      <c r="AH286" s="468"/>
      <c r="AI286" s="468"/>
      <c r="AJ286" s="468"/>
      <c r="AK286" s="468"/>
      <c r="AL286" s="456" t="str">
        <f t="shared" si="12"/>
        <v/>
      </c>
      <c r="AM286" s="456" t="str">
        <f t="shared" si="13"/>
        <v/>
      </c>
      <c r="AN286" s="457" t="str">
        <f t="shared" si="14"/>
        <v/>
      </c>
      <c r="AO286" s="468"/>
      <c r="AP286" s="438">
        <v>284</v>
      </c>
      <c r="AQ286" s="469"/>
      <c r="AR286" s="469"/>
      <c r="AS286" s="469"/>
      <c r="AT286" s="469"/>
      <c r="AU286" s="469"/>
      <c r="AV286" s="469"/>
      <c r="AW286" s="469"/>
      <c r="AX286" s="469"/>
      <c r="AY286" s="469"/>
      <c r="AZ286" s="469"/>
      <c r="BA286" s="469"/>
      <c r="BB286" s="469"/>
      <c r="BC286" s="469"/>
      <c r="BD286" s="469"/>
      <c r="BE286" s="469"/>
      <c r="BF286" s="469"/>
      <c r="BG286" s="469"/>
      <c r="BH286" s="469"/>
      <c r="BI286" s="469"/>
      <c r="BJ286" s="460" t="s">
        <v>4378</v>
      </c>
      <c r="BK286" s="469"/>
      <c r="BL286" s="469"/>
      <c r="BM286" s="469"/>
      <c r="BN286" s="469"/>
      <c r="BO286" s="469"/>
      <c r="BP286" s="469"/>
      <c r="BQ286" s="469"/>
      <c r="BR286" s="469"/>
      <c r="BS286" s="469"/>
      <c r="BT286" s="469"/>
      <c r="BU286" s="469"/>
      <c r="BV286" s="469"/>
      <c r="BW286" s="468"/>
      <c r="BX286" s="468"/>
      <c r="BY286" s="468"/>
      <c r="BZ286" s="470"/>
      <c r="CA286" s="470"/>
      <c r="CB286" s="470"/>
      <c r="CC286" s="470"/>
      <c r="CD286" s="470"/>
      <c r="CE286" s="470"/>
      <c r="CF286" s="470"/>
      <c r="CG286" s="470"/>
      <c r="CH286" s="470"/>
      <c r="CI286" s="470"/>
      <c r="CJ286" s="470"/>
      <c r="CK286" s="470"/>
      <c r="CL286" s="470"/>
      <c r="CM286" s="470"/>
      <c r="CN286" s="470"/>
      <c r="CO286" s="470"/>
      <c r="CP286" s="470"/>
      <c r="CQ286" s="470"/>
      <c r="CR286" s="470"/>
      <c r="CS286" s="462" t="s">
        <v>4379</v>
      </c>
      <c r="CT286" s="470"/>
      <c r="CU286" s="470"/>
      <c r="CV286" s="470"/>
      <c r="CW286" s="470"/>
      <c r="CX286" s="470"/>
      <c r="CY286" s="470"/>
      <c r="CZ286" s="470"/>
      <c r="DA286" s="470"/>
      <c r="DB286" s="470"/>
      <c r="DC286" s="470"/>
      <c r="DD286" s="470"/>
      <c r="DE286" s="470"/>
    </row>
    <row r="287" spans="34:109" ht="15" hidden="1" customHeight="1">
      <c r="AH287" s="468"/>
      <c r="AI287" s="468"/>
      <c r="AJ287" s="468"/>
      <c r="AK287" s="468"/>
      <c r="AL287" s="456" t="str">
        <f t="shared" si="12"/>
        <v/>
      </c>
      <c r="AM287" s="456" t="str">
        <f t="shared" si="13"/>
        <v/>
      </c>
      <c r="AN287" s="457" t="str">
        <f t="shared" si="14"/>
        <v/>
      </c>
      <c r="AO287" s="468"/>
      <c r="AP287" s="438">
        <v>285</v>
      </c>
      <c r="AQ287" s="469"/>
      <c r="AR287" s="469"/>
      <c r="AS287" s="469"/>
      <c r="AT287" s="469"/>
      <c r="AU287" s="469"/>
      <c r="AV287" s="469"/>
      <c r="AW287" s="469"/>
      <c r="AX287" s="469"/>
      <c r="AY287" s="469"/>
      <c r="AZ287" s="469"/>
      <c r="BA287" s="469"/>
      <c r="BB287" s="469"/>
      <c r="BC287" s="469"/>
      <c r="BD287" s="469"/>
      <c r="BE287" s="469"/>
      <c r="BF287" s="469"/>
      <c r="BG287" s="469"/>
      <c r="BH287" s="469"/>
      <c r="BI287" s="469"/>
      <c r="BJ287" s="460" t="s">
        <v>4380</v>
      </c>
      <c r="BK287" s="469"/>
      <c r="BL287" s="469"/>
      <c r="BM287" s="469"/>
      <c r="BN287" s="469"/>
      <c r="BO287" s="469"/>
      <c r="BP287" s="469"/>
      <c r="BQ287" s="469"/>
      <c r="BR287" s="469"/>
      <c r="BS287" s="469"/>
      <c r="BT287" s="469"/>
      <c r="BU287" s="469"/>
      <c r="BV287" s="469"/>
      <c r="BW287" s="468"/>
      <c r="BX287" s="468"/>
      <c r="BY287" s="468"/>
      <c r="BZ287" s="470"/>
      <c r="CA287" s="470"/>
      <c r="CB287" s="470"/>
      <c r="CC287" s="470"/>
      <c r="CD287" s="470"/>
      <c r="CE287" s="470"/>
      <c r="CF287" s="470"/>
      <c r="CG287" s="470"/>
      <c r="CH287" s="470"/>
      <c r="CI287" s="470"/>
      <c r="CJ287" s="470"/>
      <c r="CK287" s="470"/>
      <c r="CL287" s="470"/>
      <c r="CM287" s="470"/>
      <c r="CN287" s="470"/>
      <c r="CO287" s="470"/>
      <c r="CP287" s="470"/>
      <c r="CQ287" s="470"/>
      <c r="CR287" s="470"/>
      <c r="CS287" s="462" t="s">
        <v>4381</v>
      </c>
      <c r="CT287" s="470"/>
      <c r="CU287" s="470"/>
      <c r="CV287" s="470"/>
      <c r="CW287" s="470"/>
      <c r="CX287" s="470"/>
      <c r="CY287" s="470"/>
      <c r="CZ287" s="470"/>
      <c r="DA287" s="470"/>
      <c r="DB287" s="470"/>
      <c r="DC287" s="470"/>
      <c r="DD287" s="470"/>
      <c r="DE287" s="470"/>
    </row>
    <row r="288" spans="34:109" ht="15" hidden="1" customHeight="1">
      <c r="AH288" s="468"/>
      <c r="AI288" s="468"/>
      <c r="AJ288" s="468"/>
      <c r="AK288" s="468"/>
      <c r="AL288" s="456" t="str">
        <f t="shared" si="12"/>
        <v/>
      </c>
      <c r="AM288" s="456" t="str">
        <f t="shared" si="13"/>
        <v/>
      </c>
      <c r="AN288" s="457" t="str">
        <f t="shared" si="14"/>
        <v/>
      </c>
      <c r="AO288" s="468"/>
      <c r="AP288" s="438">
        <v>286</v>
      </c>
      <c r="AQ288" s="469"/>
      <c r="AR288" s="469"/>
      <c r="AS288" s="469"/>
      <c r="AT288" s="469"/>
      <c r="AU288" s="469"/>
      <c r="AV288" s="469"/>
      <c r="AW288" s="469"/>
      <c r="AX288" s="469"/>
      <c r="AY288" s="469"/>
      <c r="AZ288" s="469"/>
      <c r="BA288" s="469"/>
      <c r="BB288" s="469"/>
      <c r="BC288" s="469"/>
      <c r="BD288" s="469"/>
      <c r="BE288" s="469"/>
      <c r="BF288" s="469"/>
      <c r="BG288" s="469"/>
      <c r="BH288" s="469"/>
      <c r="BI288" s="469"/>
      <c r="BJ288" s="460" t="s">
        <v>4382</v>
      </c>
      <c r="BK288" s="469"/>
      <c r="BL288" s="469"/>
      <c r="BM288" s="469"/>
      <c r="BN288" s="469"/>
      <c r="BO288" s="469"/>
      <c r="BP288" s="469"/>
      <c r="BQ288" s="469"/>
      <c r="BR288" s="469"/>
      <c r="BS288" s="469"/>
      <c r="BT288" s="469"/>
      <c r="BU288" s="469"/>
      <c r="BV288" s="469"/>
      <c r="BW288" s="468"/>
      <c r="BX288" s="468"/>
      <c r="BY288" s="468"/>
      <c r="BZ288" s="470"/>
      <c r="CA288" s="470"/>
      <c r="CB288" s="470"/>
      <c r="CC288" s="470"/>
      <c r="CD288" s="470"/>
      <c r="CE288" s="470"/>
      <c r="CF288" s="470"/>
      <c r="CG288" s="470"/>
      <c r="CH288" s="470"/>
      <c r="CI288" s="470"/>
      <c r="CJ288" s="470"/>
      <c r="CK288" s="470"/>
      <c r="CL288" s="470"/>
      <c r="CM288" s="470"/>
      <c r="CN288" s="470"/>
      <c r="CO288" s="470"/>
      <c r="CP288" s="470"/>
      <c r="CQ288" s="470"/>
      <c r="CR288" s="470"/>
      <c r="CS288" s="462" t="s">
        <v>4383</v>
      </c>
      <c r="CT288" s="470"/>
      <c r="CU288" s="470"/>
      <c r="CV288" s="470"/>
      <c r="CW288" s="470"/>
      <c r="CX288" s="470"/>
      <c r="CY288" s="470"/>
      <c r="CZ288" s="470"/>
      <c r="DA288" s="470"/>
      <c r="DB288" s="470"/>
      <c r="DC288" s="470"/>
      <c r="DD288" s="470"/>
      <c r="DE288" s="470"/>
    </row>
    <row r="289" spans="34:109" ht="15" hidden="1" customHeight="1">
      <c r="AH289" s="468"/>
      <c r="AI289" s="468"/>
      <c r="AJ289" s="468"/>
      <c r="AK289" s="468"/>
      <c r="AL289" s="456" t="str">
        <f t="shared" si="12"/>
        <v/>
      </c>
      <c r="AM289" s="456" t="str">
        <f t="shared" si="13"/>
        <v/>
      </c>
      <c r="AN289" s="457" t="str">
        <f t="shared" si="14"/>
        <v/>
      </c>
      <c r="AO289" s="468"/>
      <c r="AP289" s="438">
        <v>287</v>
      </c>
      <c r="AQ289" s="469"/>
      <c r="AR289" s="469"/>
      <c r="AS289" s="469"/>
      <c r="AT289" s="469"/>
      <c r="AU289" s="469"/>
      <c r="AV289" s="469"/>
      <c r="AW289" s="469"/>
      <c r="AX289" s="469"/>
      <c r="AY289" s="469"/>
      <c r="AZ289" s="469"/>
      <c r="BA289" s="469"/>
      <c r="BB289" s="469"/>
      <c r="BC289" s="469"/>
      <c r="BD289" s="469"/>
      <c r="BE289" s="469"/>
      <c r="BF289" s="469"/>
      <c r="BG289" s="469"/>
      <c r="BH289" s="469"/>
      <c r="BI289" s="469"/>
      <c r="BJ289" s="460" t="s">
        <v>4384</v>
      </c>
      <c r="BK289" s="469"/>
      <c r="BL289" s="469"/>
      <c r="BM289" s="469"/>
      <c r="BN289" s="469"/>
      <c r="BO289" s="469"/>
      <c r="BP289" s="469"/>
      <c r="BQ289" s="469"/>
      <c r="BR289" s="469"/>
      <c r="BS289" s="469"/>
      <c r="BT289" s="469"/>
      <c r="BU289" s="469"/>
      <c r="BV289" s="469"/>
      <c r="BW289" s="468"/>
      <c r="BX289" s="468"/>
      <c r="BY289" s="468"/>
      <c r="BZ289" s="470"/>
      <c r="CA289" s="470"/>
      <c r="CB289" s="470"/>
      <c r="CC289" s="470"/>
      <c r="CD289" s="470"/>
      <c r="CE289" s="470"/>
      <c r="CF289" s="470"/>
      <c r="CG289" s="470"/>
      <c r="CH289" s="470"/>
      <c r="CI289" s="470"/>
      <c r="CJ289" s="470"/>
      <c r="CK289" s="470"/>
      <c r="CL289" s="470"/>
      <c r="CM289" s="470"/>
      <c r="CN289" s="470"/>
      <c r="CO289" s="470"/>
      <c r="CP289" s="470"/>
      <c r="CQ289" s="470"/>
      <c r="CR289" s="470"/>
      <c r="CS289" s="462" t="s">
        <v>4385</v>
      </c>
      <c r="CT289" s="470"/>
      <c r="CU289" s="470"/>
      <c r="CV289" s="470"/>
      <c r="CW289" s="470"/>
      <c r="CX289" s="470"/>
      <c r="CY289" s="470"/>
      <c r="CZ289" s="470"/>
      <c r="DA289" s="470"/>
      <c r="DB289" s="470"/>
      <c r="DC289" s="470"/>
      <c r="DD289" s="470"/>
      <c r="DE289" s="470"/>
    </row>
    <row r="290" spans="34:109" ht="15" hidden="1" customHeight="1">
      <c r="AH290" s="468"/>
      <c r="AI290" s="468"/>
      <c r="AJ290" s="468"/>
      <c r="AK290" s="468"/>
      <c r="AL290" s="456" t="str">
        <f t="shared" si="12"/>
        <v/>
      </c>
      <c r="AM290" s="456" t="str">
        <f t="shared" si="13"/>
        <v/>
      </c>
      <c r="AN290" s="457" t="str">
        <f t="shared" si="14"/>
        <v/>
      </c>
      <c r="AO290" s="468"/>
      <c r="AP290" s="438">
        <v>288</v>
      </c>
      <c r="AQ290" s="469"/>
      <c r="AR290" s="469"/>
      <c r="AS290" s="469"/>
      <c r="AT290" s="469"/>
      <c r="AU290" s="469"/>
      <c r="AV290" s="469"/>
      <c r="AW290" s="469"/>
      <c r="AX290" s="469"/>
      <c r="AY290" s="469"/>
      <c r="AZ290" s="469"/>
      <c r="BA290" s="469"/>
      <c r="BB290" s="469"/>
      <c r="BC290" s="469"/>
      <c r="BD290" s="469"/>
      <c r="BE290" s="469"/>
      <c r="BF290" s="469"/>
      <c r="BG290" s="469"/>
      <c r="BH290" s="469"/>
      <c r="BI290" s="469"/>
      <c r="BJ290" s="460" t="s">
        <v>4386</v>
      </c>
      <c r="BK290" s="469"/>
      <c r="BL290" s="469"/>
      <c r="BM290" s="469"/>
      <c r="BN290" s="469"/>
      <c r="BO290" s="469"/>
      <c r="BP290" s="469"/>
      <c r="BQ290" s="469"/>
      <c r="BR290" s="469"/>
      <c r="BS290" s="469"/>
      <c r="BT290" s="469"/>
      <c r="BU290" s="469"/>
      <c r="BV290" s="469"/>
      <c r="BW290" s="468"/>
      <c r="BX290" s="468"/>
      <c r="BY290" s="468"/>
      <c r="BZ290" s="470"/>
      <c r="CA290" s="470"/>
      <c r="CB290" s="470"/>
      <c r="CC290" s="470"/>
      <c r="CD290" s="470"/>
      <c r="CE290" s="470"/>
      <c r="CF290" s="470"/>
      <c r="CG290" s="470"/>
      <c r="CH290" s="470"/>
      <c r="CI290" s="470"/>
      <c r="CJ290" s="470"/>
      <c r="CK290" s="470"/>
      <c r="CL290" s="470"/>
      <c r="CM290" s="470"/>
      <c r="CN290" s="470"/>
      <c r="CO290" s="470"/>
      <c r="CP290" s="470"/>
      <c r="CQ290" s="470"/>
      <c r="CR290" s="470"/>
      <c r="CS290" s="462" t="s">
        <v>4387</v>
      </c>
      <c r="CT290" s="470"/>
      <c r="CU290" s="470"/>
      <c r="CV290" s="470"/>
      <c r="CW290" s="470"/>
      <c r="CX290" s="470"/>
      <c r="CY290" s="470"/>
      <c r="CZ290" s="470"/>
      <c r="DA290" s="470"/>
      <c r="DB290" s="470"/>
      <c r="DC290" s="470"/>
      <c r="DD290" s="470"/>
      <c r="DE290" s="470"/>
    </row>
    <row r="291" spans="34:109" ht="15" hidden="1" customHeight="1">
      <c r="AH291" s="468"/>
      <c r="AI291" s="468"/>
      <c r="AJ291" s="468"/>
      <c r="AK291" s="468"/>
      <c r="AL291" s="456" t="str">
        <f t="shared" si="12"/>
        <v/>
      </c>
      <c r="AM291" s="456" t="str">
        <f t="shared" si="13"/>
        <v/>
      </c>
      <c r="AN291" s="457" t="str">
        <f t="shared" si="14"/>
        <v/>
      </c>
      <c r="AO291" s="468"/>
      <c r="AP291" s="438">
        <v>289</v>
      </c>
      <c r="AQ291" s="469"/>
      <c r="AR291" s="469"/>
      <c r="AS291" s="469"/>
      <c r="AT291" s="469"/>
      <c r="AU291" s="469"/>
      <c r="AV291" s="469"/>
      <c r="AW291" s="469"/>
      <c r="AX291" s="469"/>
      <c r="AY291" s="469"/>
      <c r="AZ291" s="469"/>
      <c r="BA291" s="469"/>
      <c r="BB291" s="469"/>
      <c r="BC291" s="469"/>
      <c r="BD291" s="469"/>
      <c r="BE291" s="469"/>
      <c r="BF291" s="469"/>
      <c r="BG291" s="469"/>
      <c r="BH291" s="469"/>
      <c r="BI291" s="469"/>
      <c r="BJ291" s="460" t="s">
        <v>4388</v>
      </c>
      <c r="BK291" s="469"/>
      <c r="BL291" s="469"/>
      <c r="BM291" s="469"/>
      <c r="BN291" s="469"/>
      <c r="BO291" s="469"/>
      <c r="BP291" s="469"/>
      <c r="BQ291" s="469"/>
      <c r="BR291" s="469"/>
      <c r="BS291" s="469"/>
      <c r="BT291" s="469"/>
      <c r="BU291" s="469"/>
      <c r="BV291" s="469"/>
      <c r="BW291" s="468"/>
      <c r="BX291" s="468"/>
      <c r="BY291" s="468"/>
      <c r="BZ291" s="470"/>
      <c r="CA291" s="470"/>
      <c r="CB291" s="470"/>
      <c r="CC291" s="470"/>
      <c r="CD291" s="470"/>
      <c r="CE291" s="470"/>
      <c r="CF291" s="470"/>
      <c r="CG291" s="470"/>
      <c r="CH291" s="470"/>
      <c r="CI291" s="470"/>
      <c r="CJ291" s="470"/>
      <c r="CK291" s="470"/>
      <c r="CL291" s="470"/>
      <c r="CM291" s="470"/>
      <c r="CN291" s="470"/>
      <c r="CO291" s="470"/>
      <c r="CP291" s="470"/>
      <c r="CQ291" s="470"/>
      <c r="CR291" s="470"/>
      <c r="CS291" s="462" t="s">
        <v>4389</v>
      </c>
      <c r="CT291" s="470"/>
      <c r="CU291" s="470"/>
      <c r="CV291" s="470"/>
      <c r="CW291" s="470"/>
      <c r="CX291" s="470"/>
      <c r="CY291" s="470"/>
      <c r="CZ291" s="470"/>
      <c r="DA291" s="470"/>
      <c r="DB291" s="470"/>
      <c r="DC291" s="470"/>
      <c r="DD291" s="470"/>
      <c r="DE291" s="470"/>
    </row>
    <row r="292" spans="34:109" ht="15" hidden="1" customHeight="1">
      <c r="AH292" s="468"/>
      <c r="AI292" s="468"/>
      <c r="AJ292" s="468"/>
      <c r="AK292" s="468"/>
      <c r="AL292" s="456" t="str">
        <f t="shared" si="12"/>
        <v/>
      </c>
      <c r="AM292" s="456" t="str">
        <f t="shared" si="13"/>
        <v/>
      </c>
      <c r="AN292" s="457" t="str">
        <f t="shared" si="14"/>
        <v/>
      </c>
      <c r="AO292" s="468"/>
      <c r="AP292" s="438">
        <v>290</v>
      </c>
      <c r="AQ292" s="469"/>
      <c r="AR292" s="469"/>
      <c r="AS292" s="469"/>
      <c r="AT292" s="469"/>
      <c r="AU292" s="469"/>
      <c r="AV292" s="469"/>
      <c r="AW292" s="469"/>
      <c r="AX292" s="469"/>
      <c r="AY292" s="469"/>
      <c r="AZ292" s="469"/>
      <c r="BA292" s="469"/>
      <c r="BB292" s="469"/>
      <c r="BC292" s="469"/>
      <c r="BD292" s="469"/>
      <c r="BE292" s="469"/>
      <c r="BF292" s="469"/>
      <c r="BG292" s="469"/>
      <c r="BH292" s="469"/>
      <c r="BI292" s="469"/>
      <c r="BJ292" s="460" t="s">
        <v>4390</v>
      </c>
      <c r="BK292" s="469"/>
      <c r="BL292" s="469"/>
      <c r="BM292" s="469"/>
      <c r="BN292" s="469"/>
      <c r="BO292" s="469"/>
      <c r="BP292" s="469"/>
      <c r="BQ292" s="469"/>
      <c r="BR292" s="469"/>
      <c r="BS292" s="469"/>
      <c r="BT292" s="469"/>
      <c r="BU292" s="469"/>
      <c r="BV292" s="469"/>
      <c r="BW292" s="468"/>
      <c r="BX292" s="468"/>
      <c r="BY292" s="468"/>
      <c r="BZ292" s="470"/>
      <c r="CA292" s="470"/>
      <c r="CB292" s="470"/>
      <c r="CC292" s="470"/>
      <c r="CD292" s="470"/>
      <c r="CE292" s="470"/>
      <c r="CF292" s="470"/>
      <c r="CG292" s="470"/>
      <c r="CH292" s="470"/>
      <c r="CI292" s="470"/>
      <c r="CJ292" s="470"/>
      <c r="CK292" s="470"/>
      <c r="CL292" s="470"/>
      <c r="CM292" s="470"/>
      <c r="CN292" s="470"/>
      <c r="CO292" s="470"/>
      <c r="CP292" s="470"/>
      <c r="CQ292" s="470"/>
      <c r="CR292" s="470"/>
      <c r="CS292" s="462" t="s">
        <v>1846</v>
      </c>
      <c r="CT292" s="470"/>
      <c r="CU292" s="470"/>
      <c r="CV292" s="470"/>
      <c r="CW292" s="470"/>
      <c r="CX292" s="470"/>
      <c r="CY292" s="470"/>
      <c r="CZ292" s="470"/>
      <c r="DA292" s="470"/>
      <c r="DB292" s="470"/>
      <c r="DC292" s="470"/>
      <c r="DD292" s="470"/>
      <c r="DE292" s="470"/>
    </row>
    <row r="293" spans="34:109" ht="15" hidden="1" customHeight="1">
      <c r="AH293" s="468"/>
      <c r="AI293" s="468"/>
      <c r="AJ293" s="468"/>
      <c r="AK293" s="468"/>
      <c r="AL293" s="456" t="str">
        <f t="shared" si="12"/>
        <v/>
      </c>
      <c r="AM293" s="456" t="str">
        <f t="shared" si="13"/>
        <v/>
      </c>
      <c r="AN293" s="457" t="str">
        <f t="shared" si="14"/>
        <v/>
      </c>
      <c r="AO293" s="468"/>
      <c r="AP293" s="438">
        <v>291</v>
      </c>
      <c r="AQ293" s="469"/>
      <c r="AR293" s="469"/>
      <c r="AS293" s="469"/>
      <c r="AT293" s="469"/>
      <c r="AU293" s="469"/>
      <c r="AV293" s="469"/>
      <c r="AW293" s="469"/>
      <c r="AX293" s="469"/>
      <c r="AY293" s="469"/>
      <c r="AZ293" s="469"/>
      <c r="BA293" s="469"/>
      <c r="BB293" s="469"/>
      <c r="BC293" s="469"/>
      <c r="BD293" s="469"/>
      <c r="BE293" s="469"/>
      <c r="BF293" s="469"/>
      <c r="BG293" s="469"/>
      <c r="BH293" s="469"/>
      <c r="BI293" s="469"/>
      <c r="BJ293" s="460" t="s">
        <v>4391</v>
      </c>
      <c r="BK293" s="469"/>
      <c r="BL293" s="469"/>
      <c r="BM293" s="469"/>
      <c r="BN293" s="469"/>
      <c r="BO293" s="469"/>
      <c r="BP293" s="469"/>
      <c r="BQ293" s="469"/>
      <c r="BR293" s="469"/>
      <c r="BS293" s="469"/>
      <c r="BT293" s="469"/>
      <c r="BU293" s="469"/>
      <c r="BV293" s="469"/>
      <c r="BW293" s="468"/>
      <c r="BX293" s="468"/>
      <c r="BY293" s="468"/>
      <c r="BZ293" s="470"/>
      <c r="CA293" s="470"/>
      <c r="CB293" s="470"/>
      <c r="CC293" s="470"/>
      <c r="CD293" s="470"/>
      <c r="CE293" s="470"/>
      <c r="CF293" s="470"/>
      <c r="CG293" s="470"/>
      <c r="CH293" s="470"/>
      <c r="CI293" s="470"/>
      <c r="CJ293" s="470"/>
      <c r="CK293" s="470"/>
      <c r="CL293" s="470"/>
      <c r="CM293" s="470"/>
      <c r="CN293" s="470"/>
      <c r="CO293" s="470"/>
      <c r="CP293" s="470"/>
      <c r="CQ293" s="470"/>
      <c r="CR293" s="470"/>
      <c r="CS293" s="462" t="s">
        <v>4392</v>
      </c>
      <c r="CT293" s="470"/>
      <c r="CU293" s="470"/>
      <c r="CV293" s="470"/>
      <c r="CW293" s="470"/>
      <c r="CX293" s="470"/>
      <c r="CY293" s="470"/>
      <c r="CZ293" s="470"/>
      <c r="DA293" s="470"/>
      <c r="DB293" s="470"/>
      <c r="DC293" s="470"/>
      <c r="DD293" s="470"/>
      <c r="DE293" s="470"/>
    </row>
    <row r="294" spans="34:109" ht="15" hidden="1" customHeight="1">
      <c r="AH294" s="468"/>
      <c r="AI294" s="468"/>
      <c r="AJ294" s="468"/>
      <c r="AK294" s="468"/>
      <c r="AL294" s="456" t="str">
        <f t="shared" si="12"/>
        <v/>
      </c>
      <c r="AM294" s="456" t="str">
        <f t="shared" si="13"/>
        <v/>
      </c>
      <c r="AN294" s="457" t="str">
        <f t="shared" si="14"/>
        <v/>
      </c>
      <c r="AO294" s="468"/>
      <c r="AP294" s="438">
        <v>292</v>
      </c>
      <c r="AQ294" s="469"/>
      <c r="AR294" s="469"/>
      <c r="AS294" s="469"/>
      <c r="AT294" s="469"/>
      <c r="AU294" s="469"/>
      <c r="AV294" s="469"/>
      <c r="AW294" s="469"/>
      <c r="AX294" s="469"/>
      <c r="AY294" s="469"/>
      <c r="AZ294" s="469"/>
      <c r="BA294" s="469"/>
      <c r="BB294" s="469"/>
      <c r="BC294" s="469"/>
      <c r="BD294" s="469"/>
      <c r="BE294" s="469"/>
      <c r="BF294" s="469"/>
      <c r="BG294" s="469"/>
      <c r="BH294" s="469"/>
      <c r="BI294" s="469"/>
      <c r="BJ294" s="460" t="s">
        <v>4393</v>
      </c>
      <c r="BK294" s="469"/>
      <c r="BL294" s="469"/>
      <c r="BM294" s="469"/>
      <c r="BN294" s="469"/>
      <c r="BO294" s="469"/>
      <c r="BP294" s="469"/>
      <c r="BQ294" s="469"/>
      <c r="BR294" s="469"/>
      <c r="BS294" s="469"/>
      <c r="BT294" s="469"/>
      <c r="BU294" s="469"/>
      <c r="BV294" s="469"/>
      <c r="BW294" s="468"/>
      <c r="BX294" s="468"/>
      <c r="BY294" s="468"/>
      <c r="BZ294" s="470"/>
      <c r="CA294" s="470"/>
      <c r="CB294" s="470"/>
      <c r="CC294" s="470"/>
      <c r="CD294" s="470"/>
      <c r="CE294" s="470"/>
      <c r="CF294" s="470"/>
      <c r="CG294" s="470"/>
      <c r="CH294" s="470"/>
      <c r="CI294" s="470"/>
      <c r="CJ294" s="470"/>
      <c r="CK294" s="470"/>
      <c r="CL294" s="470"/>
      <c r="CM294" s="470"/>
      <c r="CN294" s="470"/>
      <c r="CO294" s="470"/>
      <c r="CP294" s="470"/>
      <c r="CQ294" s="470"/>
      <c r="CR294" s="470"/>
      <c r="CS294" s="462" t="s">
        <v>4394</v>
      </c>
      <c r="CT294" s="470"/>
      <c r="CU294" s="470"/>
      <c r="CV294" s="470"/>
      <c r="CW294" s="470"/>
      <c r="CX294" s="470"/>
      <c r="CY294" s="470"/>
      <c r="CZ294" s="470"/>
      <c r="DA294" s="470"/>
      <c r="DB294" s="470"/>
      <c r="DC294" s="470"/>
      <c r="DD294" s="470"/>
      <c r="DE294" s="470"/>
    </row>
    <row r="295" spans="34:109" ht="15" hidden="1" customHeight="1">
      <c r="AH295" s="468"/>
      <c r="AI295" s="468"/>
      <c r="AJ295" s="468"/>
      <c r="AK295" s="468"/>
      <c r="AL295" s="456" t="str">
        <f t="shared" si="12"/>
        <v/>
      </c>
      <c r="AM295" s="456" t="str">
        <f t="shared" si="13"/>
        <v/>
      </c>
      <c r="AN295" s="457" t="str">
        <f t="shared" si="14"/>
        <v/>
      </c>
      <c r="AO295" s="468"/>
      <c r="AP295" s="438">
        <v>293</v>
      </c>
      <c r="AQ295" s="469"/>
      <c r="AR295" s="469"/>
      <c r="AS295" s="469"/>
      <c r="AT295" s="469"/>
      <c r="AU295" s="469"/>
      <c r="AV295" s="469"/>
      <c r="AW295" s="469"/>
      <c r="AX295" s="469"/>
      <c r="AY295" s="469"/>
      <c r="AZ295" s="469"/>
      <c r="BA295" s="469"/>
      <c r="BB295" s="469"/>
      <c r="BC295" s="469"/>
      <c r="BD295" s="469"/>
      <c r="BE295" s="469"/>
      <c r="BF295" s="469"/>
      <c r="BG295" s="469"/>
      <c r="BH295" s="469"/>
      <c r="BI295" s="469"/>
      <c r="BJ295" s="460" t="s">
        <v>4395</v>
      </c>
      <c r="BK295" s="469"/>
      <c r="BL295" s="469"/>
      <c r="BM295" s="469"/>
      <c r="BN295" s="469"/>
      <c r="BO295" s="469"/>
      <c r="BP295" s="469"/>
      <c r="BQ295" s="469"/>
      <c r="BR295" s="469"/>
      <c r="BS295" s="469"/>
      <c r="BT295" s="469"/>
      <c r="BU295" s="469"/>
      <c r="BV295" s="469"/>
      <c r="BW295" s="468"/>
      <c r="BX295" s="468"/>
      <c r="BY295" s="468"/>
      <c r="BZ295" s="470"/>
      <c r="CA295" s="470"/>
      <c r="CB295" s="470"/>
      <c r="CC295" s="470"/>
      <c r="CD295" s="470"/>
      <c r="CE295" s="470"/>
      <c r="CF295" s="470"/>
      <c r="CG295" s="470"/>
      <c r="CH295" s="470"/>
      <c r="CI295" s="470"/>
      <c r="CJ295" s="470"/>
      <c r="CK295" s="470"/>
      <c r="CL295" s="470"/>
      <c r="CM295" s="470"/>
      <c r="CN295" s="470"/>
      <c r="CO295" s="470"/>
      <c r="CP295" s="470"/>
      <c r="CQ295" s="470"/>
      <c r="CR295" s="470"/>
      <c r="CS295" s="462" t="s">
        <v>4396</v>
      </c>
      <c r="CT295" s="470"/>
      <c r="CU295" s="470"/>
      <c r="CV295" s="470"/>
      <c r="CW295" s="470"/>
      <c r="CX295" s="470"/>
      <c r="CY295" s="470"/>
      <c r="CZ295" s="470"/>
      <c r="DA295" s="470"/>
      <c r="DB295" s="470"/>
      <c r="DC295" s="470"/>
      <c r="DD295" s="470"/>
      <c r="DE295" s="470"/>
    </row>
    <row r="296" spans="34:109" ht="15" hidden="1" customHeight="1">
      <c r="AH296" s="468"/>
      <c r="AI296" s="468"/>
      <c r="AJ296" s="468"/>
      <c r="AK296" s="468"/>
      <c r="AL296" s="456" t="str">
        <f t="shared" si="12"/>
        <v/>
      </c>
      <c r="AM296" s="456" t="str">
        <f t="shared" si="13"/>
        <v/>
      </c>
      <c r="AN296" s="457" t="str">
        <f t="shared" si="14"/>
        <v/>
      </c>
      <c r="AO296" s="468"/>
      <c r="AP296" s="438">
        <v>294</v>
      </c>
      <c r="AQ296" s="469"/>
      <c r="AR296" s="469"/>
      <c r="AS296" s="469"/>
      <c r="AT296" s="469"/>
      <c r="AU296" s="469"/>
      <c r="AV296" s="469"/>
      <c r="AW296" s="469"/>
      <c r="AX296" s="469"/>
      <c r="AY296" s="469"/>
      <c r="AZ296" s="469"/>
      <c r="BA296" s="469"/>
      <c r="BB296" s="469"/>
      <c r="BC296" s="469"/>
      <c r="BD296" s="469"/>
      <c r="BE296" s="469"/>
      <c r="BF296" s="469"/>
      <c r="BG296" s="469"/>
      <c r="BH296" s="469"/>
      <c r="BI296" s="469"/>
      <c r="BJ296" s="460" t="s">
        <v>4397</v>
      </c>
      <c r="BK296" s="469"/>
      <c r="BL296" s="469"/>
      <c r="BM296" s="469"/>
      <c r="BN296" s="469"/>
      <c r="BO296" s="469"/>
      <c r="BP296" s="469"/>
      <c r="BQ296" s="469"/>
      <c r="BR296" s="469"/>
      <c r="BS296" s="469"/>
      <c r="BT296" s="469"/>
      <c r="BU296" s="469"/>
      <c r="BV296" s="469"/>
      <c r="BW296" s="468"/>
      <c r="BX296" s="468"/>
      <c r="BY296" s="468"/>
      <c r="BZ296" s="470"/>
      <c r="CA296" s="470"/>
      <c r="CB296" s="470"/>
      <c r="CC296" s="470"/>
      <c r="CD296" s="470"/>
      <c r="CE296" s="470"/>
      <c r="CF296" s="470"/>
      <c r="CG296" s="470"/>
      <c r="CH296" s="470"/>
      <c r="CI296" s="470"/>
      <c r="CJ296" s="470"/>
      <c r="CK296" s="470"/>
      <c r="CL296" s="470"/>
      <c r="CM296" s="470"/>
      <c r="CN296" s="470"/>
      <c r="CO296" s="470"/>
      <c r="CP296" s="470"/>
      <c r="CQ296" s="470"/>
      <c r="CR296" s="470"/>
      <c r="CS296" s="462" t="s">
        <v>4398</v>
      </c>
      <c r="CT296" s="470"/>
      <c r="CU296" s="470"/>
      <c r="CV296" s="470"/>
      <c r="CW296" s="470"/>
      <c r="CX296" s="470"/>
      <c r="CY296" s="470"/>
      <c r="CZ296" s="470"/>
      <c r="DA296" s="470"/>
      <c r="DB296" s="470"/>
      <c r="DC296" s="470"/>
      <c r="DD296" s="470"/>
      <c r="DE296" s="470"/>
    </row>
    <row r="297" spans="34:109" ht="15" hidden="1" customHeight="1">
      <c r="AH297" s="468"/>
      <c r="AI297" s="468"/>
      <c r="AJ297" s="468"/>
      <c r="AK297" s="468"/>
      <c r="AL297" s="456" t="str">
        <f t="shared" si="12"/>
        <v/>
      </c>
      <c r="AM297" s="456" t="str">
        <f t="shared" si="13"/>
        <v/>
      </c>
      <c r="AN297" s="457" t="str">
        <f t="shared" si="14"/>
        <v/>
      </c>
      <c r="AO297" s="468"/>
      <c r="AP297" s="438">
        <v>295</v>
      </c>
      <c r="AQ297" s="469"/>
      <c r="AR297" s="469"/>
      <c r="AS297" s="469"/>
      <c r="AT297" s="469"/>
      <c r="AU297" s="469"/>
      <c r="AV297" s="469"/>
      <c r="AW297" s="469"/>
      <c r="AX297" s="469"/>
      <c r="AY297" s="469"/>
      <c r="AZ297" s="469"/>
      <c r="BA297" s="469"/>
      <c r="BB297" s="469"/>
      <c r="BC297" s="469"/>
      <c r="BD297" s="469"/>
      <c r="BE297" s="469"/>
      <c r="BF297" s="469"/>
      <c r="BG297" s="469"/>
      <c r="BH297" s="469"/>
      <c r="BI297" s="469"/>
      <c r="BJ297" s="460" t="s">
        <v>4399</v>
      </c>
      <c r="BK297" s="469"/>
      <c r="BL297" s="469"/>
      <c r="BM297" s="469"/>
      <c r="BN297" s="469"/>
      <c r="BO297" s="469"/>
      <c r="BP297" s="469"/>
      <c r="BQ297" s="469"/>
      <c r="BR297" s="469"/>
      <c r="BS297" s="469"/>
      <c r="BT297" s="469"/>
      <c r="BU297" s="469"/>
      <c r="BV297" s="469"/>
      <c r="BW297" s="468"/>
      <c r="BX297" s="468"/>
      <c r="BY297" s="468"/>
      <c r="BZ297" s="470"/>
      <c r="CA297" s="470"/>
      <c r="CB297" s="470"/>
      <c r="CC297" s="470"/>
      <c r="CD297" s="470"/>
      <c r="CE297" s="470"/>
      <c r="CF297" s="470"/>
      <c r="CG297" s="470"/>
      <c r="CH297" s="470"/>
      <c r="CI297" s="470"/>
      <c r="CJ297" s="470"/>
      <c r="CK297" s="470"/>
      <c r="CL297" s="470"/>
      <c r="CM297" s="470"/>
      <c r="CN297" s="470"/>
      <c r="CO297" s="470"/>
      <c r="CP297" s="470"/>
      <c r="CQ297" s="470"/>
      <c r="CR297" s="470"/>
      <c r="CS297" s="462" t="s">
        <v>4400</v>
      </c>
      <c r="CT297" s="470"/>
      <c r="CU297" s="470"/>
      <c r="CV297" s="470"/>
      <c r="CW297" s="470"/>
      <c r="CX297" s="470"/>
      <c r="CY297" s="470"/>
      <c r="CZ297" s="470"/>
      <c r="DA297" s="470"/>
      <c r="DB297" s="470"/>
      <c r="DC297" s="470"/>
      <c r="DD297" s="470"/>
      <c r="DE297" s="470"/>
    </row>
    <row r="298" spans="34:109" ht="15" hidden="1" customHeight="1">
      <c r="AH298" s="468"/>
      <c r="AI298" s="468"/>
      <c r="AJ298" s="468"/>
      <c r="AK298" s="468"/>
      <c r="AL298" s="456" t="str">
        <f t="shared" si="12"/>
        <v/>
      </c>
      <c r="AM298" s="456" t="str">
        <f t="shared" si="13"/>
        <v/>
      </c>
      <c r="AN298" s="457" t="str">
        <f t="shared" si="14"/>
        <v/>
      </c>
      <c r="AO298" s="468"/>
      <c r="AP298" s="438">
        <v>296</v>
      </c>
      <c r="AQ298" s="469"/>
      <c r="AR298" s="469"/>
      <c r="AS298" s="469"/>
      <c r="AT298" s="469"/>
      <c r="AU298" s="469"/>
      <c r="AV298" s="469"/>
      <c r="AW298" s="469"/>
      <c r="AX298" s="469"/>
      <c r="AY298" s="469"/>
      <c r="AZ298" s="469"/>
      <c r="BA298" s="469"/>
      <c r="BB298" s="469"/>
      <c r="BC298" s="469"/>
      <c r="BD298" s="469"/>
      <c r="BE298" s="469"/>
      <c r="BF298" s="469"/>
      <c r="BG298" s="469"/>
      <c r="BH298" s="469"/>
      <c r="BI298" s="469"/>
      <c r="BJ298" s="460" t="s">
        <v>4401</v>
      </c>
      <c r="BK298" s="469"/>
      <c r="BL298" s="469"/>
      <c r="BM298" s="469"/>
      <c r="BN298" s="469"/>
      <c r="BO298" s="469"/>
      <c r="BP298" s="469"/>
      <c r="BQ298" s="469"/>
      <c r="BR298" s="469"/>
      <c r="BS298" s="469"/>
      <c r="BT298" s="469"/>
      <c r="BU298" s="469"/>
      <c r="BV298" s="469"/>
      <c r="BW298" s="468"/>
      <c r="BX298" s="468"/>
      <c r="BY298" s="468"/>
      <c r="BZ298" s="470"/>
      <c r="CA298" s="470"/>
      <c r="CB298" s="470"/>
      <c r="CC298" s="470"/>
      <c r="CD298" s="470"/>
      <c r="CE298" s="470"/>
      <c r="CF298" s="470"/>
      <c r="CG298" s="470"/>
      <c r="CH298" s="470"/>
      <c r="CI298" s="470"/>
      <c r="CJ298" s="470"/>
      <c r="CK298" s="470"/>
      <c r="CL298" s="470"/>
      <c r="CM298" s="470"/>
      <c r="CN298" s="470"/>
      <c r="CO298" s="470"/>
      <c r="CP298" s="470"/>
      <c r="CQ298" s="470"/>
      <c r="CR298" s="470"/>
      <c r="CS298" s="462" t="s">
        <v>4402</v>
      </c>
      <c r="CT298" s="470"/>
      <c r="CU298" s="470"/>
      <c r="CV298" s="470"/>
      <c r="CW298" s="470"/>
      <c r="CX298" s="470"/>
      <c r="CY298" s="470"/>
      <c r="CZ298" s="470"/>
      <c r="DA298" s="470"/>
      <c r="DB298" s="470"/>
      <c r="DC298" s="470"/>
      <c r="DD298" s="470"/>
      <c r="DE298" s="470"/>
    </row>
    <row r="299" spans="34:109" ht="15" hidden="1" customHeight="1">
      <c r="AH299" s="468"/>
      <c r="AI299" s="468"/>
      <c r="AJ299" s="468"/>
      <c r="AK299" s="468"/>
      <c r="AL299" s="456" t="str">
        <f t="shared" si="12"/>
        <v/>
      </c>
      <c r="AM299" s="456" t="str">
        <f t="shared" si="13"/>
        <v/>
      </c>
      <c r="AN299" s="457" t="str">
        <f t="shared" si="14"/>
        <v/>
      </c>
      <c r="AO299" s="468"/>
      <c r="AP299" s="438">
        <v>297</v>
      </c>
      <c r="AQ299" s="469"/>
      <c r="AR299" s="469"/>
      <c r="AS299" s="469"/>
      <c r="AT299" s="469"/>
      <c r="AU299" s="469"/>
      <c r="AV299" s="469"/>
      <c r="AW299" s="469"/>
      <c r="AX299" s="469"/>
      <c r="AY299" s="469"/>
      <c r="AZ299" s="469"/>
      <c r="BA299" s="469"/>
      <c r="BB299" s="469"/>
      <c r="BC299" s="469"/>
      <c r="BD299" s="469"/>
      <c r="BE299" s="469"/>
      <c r="BF299" s="469"/>
      <c r="BG299" s="469"/>
      <c r="BH299" s="469"/>
      <c r="BI299" s="469"/>
      <c r="BJ299" s="460" t="s">
        <v>4403</v>
      </c>
      <c r="BK299" s="469"/>
      <c r="BL299" s="469"/>
      <c r="BM299" s="469"/>
      <c r="BN299" s="469"/>
      <c r="BO299" s="469"/>
      <c r="BP299" s="469"/>
      <c r="BQ299" s="469"/>
      <c r="BR299" s="469"/>
      <c r="BS299" s="469"/>
      <c r="BT299" s="469"/>
      <c r="BU299" s="469"/>
      <c r="BV299" s="469"/>
      <c r="BW299" s="468"/>
      <c r="BX299" s="468"/>
      <c r="BY299" s="468"/>
      <c r="BZ299" s="470"/>
      <c r="CA299" s="470"/>
      <c r="CB299" s="470"/>
      <c r="CC299" s="470"/>
      <c r="CD299" s="470"/>
      <c r="CE299" s="470"/>
      <c r="CF299" s="470"/>
      <c r="CG299" s="470"/>
      <c r="CH299" s="470"/>
      <c r="CI299" s="470"/>
      <c r="CJ299" s="470"/>
      <c r="CK299" s="470"/>
      <c r="CL299" s="470"/>
      <c r="CM299" s="470"/>
      <c r="CN299" s="470"/>
      <c r="CO299" s="470"/>
      <c r="CP299" s="470"/>
      <c r="CQ299" s="470"/>
      <c r="CR299" s="470"/>
      <c r="CS299" s="462" t="s">
        <v>4404</v>
      </c>
      <c r="CT299" s="470"/>
      <c r="CU299" s="470"/>
      <c r="CV299" s="470"/>
      <c r="CW299" s="470"/>
      <c r="CX299" s="470"/>
      <c r="CY299" s="470"/>
      <c r="CZ299" s="470"/>
      <c r="DA299" s="470"/>
      <c r="DB299" s="470"/>
      <c r="DC299" s="470"/>
      <c r="DD299" s="470"/>
      <c r="DE299" s="470"/>
    </row>
    <row r="300" spans="34:109" ht="15" hidden="1" customHeight="1">
      <c r="AH300" s="468"/>
      <c r="AI300" s="468"/>
      <c r="AJ300" s="468"/>
      <c r="AK300" s="468"/>
      <c r="AL300" s="456" t="str">
        <f t="shared" si="12"/>
        <v/>
      </c>
      <c r="AM300" s="456" t="str">
        <f t="shared" si="13"/>
        <v/>
      </c>
      <c r="AN300" s="457" t="str">
        <f t="shared" si="14"/>
        <v/>
      </c>
      <c r="AO300" s="468"/>
      <c r="AP300" s="438">
        <v>298</v>
      </c>
      <c r="AQ300" s="469"/>
      <c r="AR300" s="469"/>
      <c r="AS300" s="469"/>
      <c r="AT300" s="469"/>
      <c r="AU300" s="469"/>
      <c r="AV300" s="469"/>
      <c r="AW300" s="469"/>
      <c r="AX300" s="469"/>
      <c r="AY300" s="469"/>
      <c r="AZ300" s="469"/>
      <c r="BA300" s="469"/>
      <c r="BB300" s="469"/>
      <c r="BC300" s="469"/>
      <c r="BD300" s="469"/>
      <c r="BE300" s="469"/>
      <c r="BF300" s="469"/>
      <c r="BG300" s="469"/>
      <c r="BH300" s="469"/>
      <c r="BI300" s="469"/>
      <c r="BJ300" s="460" t="s">
        <v>4405</v>
      </c>
      <c r="BK300" s="469"/>
      <c r="BL300" s="469"/>
      <c r="BM300" s="469"/>
      <c r="BN300" s="469"/>
      <c r="BO300" s="469"/>
      <c r="BP300" s="469"/>
      <c r="BQ300" s="469"/>
      <c r="BR300" s="469"/>
      <c r="BS300" s="469"/>
      <c r="BT300" s="469"/>
      <c r="BU300" s="469"/>
      <c r="BV300" s="469"/>
      <c r="BW300" s="468"/>
      <c r="BX300" s="468"/>
      <c r="BY300" s="468"/>
      <c r="BZ300" s="470"/>
      <c r="CA300" s="470"/>
      <c r="CB300" s="470"/>
      <c r="CC300" s="470"/>
      <c r="CD300" s="470"/>
      <c r="CE300" s="470"/>
      <c r="CF300" s="470"/>
      <c r="CG300" s="470"/>
      <c r="CH300" s="470"/>
      <c r="CI300" s="470"/>
      <c r="CJ300" s="470"/>
      <c r="CK300" s="470"/>
      <c r="CL300" s="470"/>
      <c r="CM300" s="470"/>
      <c r="CN300" s="470"/>
      <c r="CO300" s="470"/>
      <c r="CP300" s="470"/>
      <c r="CQ300" s="470"/>
      <c r="CR300" s="470"/>
      <c r="CS300" s="462" t="s">
        <v>4406</v>
      </c>
      <c r="CT300" s="470"/>
      <c r="CU300" s="470"/>
      <c r="CV300" s="470"/>
      <c r="CW300" s="470"/>
      <c r="CX300" s="470"/>
      <c r="CY300" s="470"/>
      <c r="CZ300" s="470"/>
      <c r="DA300" s="470"/>
      <c r="DB300" s="470"/>
      <c r="DC300" s="470"/>
      <c r="DD300" s="470"/>
      <c r="DE300" s="470"/>
    </row>
    <row r="301" spans="34:109" ht="15" hidden="1" customHeight="1">
      <c r="AH301" s="468"/>
      <c r="AI301" s="468"/>
      <c r="AJ301" s="468"/>
      <c r="AK301" s="468"/>
      <c r="AL301" s="456" t="str">
        <f t="shared" si="12"/>
        <v/>
      </c>
      <c r="AM301" s="456" t="str">
        <f t="shared" si="13"/>
        <v/>
      </c>
      <c r="AN301" s="457" t="str">
        <f t="shared" si="14"/>
        <v/>
      </c>
      <c r="AO301" s="468"/>
      <c r="AP301" s="438">
        <v>299</v>
      </c>
      <c r="AQ301" s="469"/>
      <c r="AR301" s="469"/>
      <c r="AS301" s="469"/>
      <c r="AT301" s="469"/>
      <c r="AU301" s="469"/>
      <c r="AV301" s="469"/>
      <c r="AW301" s="469"/>
      <c r="AX301" s="469"/>
      <c r="AY301" s="469"/>
      <c r="AZ301" s="469"/>
      <c r="BA301" s="469"/>
      <c r="BB301" s="469"/>
      <c r="BC301" s="469"/>
      <c r="BD301" s="469"/>
      <c r="BE301" s="469"/>
      <c r="BF301" s="469"/>
      <c r="BG301" s="469"/>
      <c r="BH301" s="469"/>
      <c r="BI301" s="469"/>
      <c r="BJ301" s="460" t="s">
        <v>4407</v>
      </c>
      <c r="BK301" s="469"/>
      <c r="BL301" s="469"/>
      <c r="BM301" s="469"/>
      <c r="BN301" s="469"/>
      <c r="BO301" s="469"/>
      <c r="BP301" s="469"/>
      <c r="BQ301" s="469"/>
      <c r="BR301" s="469"/>
      <c r="BS301" s="469"/>
      <c r="BT301" s="469"/>
      <c r="BU301" s="469"/>
      <c r="BV301" s="469"/>
      <c r="BW301" s="468"/>
      <c r="BX301" s="468"/>
      <c r="BY301" s="468"/>
      <c r="BZ301" s="470"/>
      <c r="CA301" s="470"/>
      <c r="CB301" s="470"/>
      <c r="CC301" s="470"/>
      <c r="CD301" s="470"/>
      <c r="CE301" s="470"/>
      <c r="CF301" s="470"/>
      <c r="CG301" s="470"/>
      <c r="CH301" s="470"/>
      <c r="CI301" s="470"/>
      <c r="CJ301" s="470"/>
      <c r="CK301" s="470"/>
      <c r="CL301" s="470"/>
      <c r="CM301" s="470"/>
      <c r="CN301" s="470"/>
      <c r="CO301" s="470"/>
      <c r="CP301" s="470"/>
      <c r="CQ301" s="470"/>
      <c r="CR301" s="470"/>
      <c r="CS301" s="462" t="s">
        <v>4408</v>
      </c>
      <c r="CT301" s="470"/>
      <c r="CU301" s="470"/>
      <c r="CV301" s="470"/>
      <c r="CW301" s="470"/>
      <c r="CX301" s="470"/>
      <c r="CY301" s="470"/>
      <c r="CZ301" s="470"/>
      <c r="DA301" s="470"/>
      <c r="DB301" s="470"/>
      <c r="DC301" s="470"/>
      <c r="DD301" s="470"/>
      <c r="DE301" s="470"/>
    </row>
    <row r="302" spans="34:109" ht="15" hidden="1" customHeight="1">
      <c r="AH302" s="468"/>
      <c r="AI302" s="468"/>
      <c r="AJ302" s="468"/>
      <c r="AK302" s="468"/>
      <c r="AL302" s="456" t="str">
        <f t="shared" si="12"/>
        <v/>
      </c>
      <c r="AM302" s="456" t="str">
        <f t="shared" si="13"/>
        <v/>
      </c>
      <c r="AN302" s="457" t="str">
        <f t="shared" si="14"/>
        <v/>
      </c>
      <c r="AO302" s="468"/>
      <c r="AP302" s="438">
        <v>300</v>
      </c>
      <c r="AQ302" s="469"/>
      <c r="AR302" s="469"/>
      <c r="AS302" s="469"/>
      <c r="AT302" s="469"/>
      <c r="AU302" s="469"/>
      <c r="AV302" s="469"/>
      <c r="AW302" s="469"/>
      <c r="AX302" s="469"/>
      <c r="AY302" s="469"/>
      <c r="AZ302" s="469"/>
      <c r="BA302" s="469"/>
      <c r="BB302" s="469"/>
      <c r="BC302" s="469"/>
      <c r="BD302" s="469"/>
      <c r="BE302" s="469"/>
      <c r="BF302" s="469"/>
      <c r="BG302" s="469"/>
      <c r="BH302" s="469"/>
      <c r="BI302" s="469"/>
      <c r="BJ302" s="460" t="s">
        <v>4409</v>
      </c>
      <c r="BK302" s="469"/>
      <c r="BL302" s="469"/>
      <c r="BM302" s="469"/>
      <c r="BN302" s="469"/>
      <c r="BO302" s="469"/>
      <c r="BP302" s="469"/>
      <c r="BQ302" s="469"/>
      <c r="BR302" s="469"/>
      <c r="BS302" s="469"/>
      <c r="BT302" s="469"/>
      <c r="BU302" s="469"/>
      <c r="BV302" s="469"/>
      <c r="BW302" s="468"/>
      <c r="BX302" s="468"/>
      <c r="BY302" s="468"/>
      <c r="BZ302" s="470"/>
      <c r="CA302" s="470"/>
      <c r="CB302" s="470"/>
      <c r="CC302" s="470"/>
      <c r="CD302" s="470"/>
      <c r="CE302" s="470"/>
      <c r="CF302" s="470"/>
      <c r="CG302" s="470"/>
      <c r="CH302" s="470"/>
      <c r="CI302" s="470"/>
      <c r="CJ302" s="470"/>
      <c r="CK302" s="470"/>
      <c r="CL302" s="470"/>
      <c r="CM302" s="470"/>
      <c r="CN302" s="470"/>
      <c r="CO302" s="470"/>
      <c r="CP302" s="470"/>
      <c r="CQ302" s="470"/>
      <c r="CR302" s="470"/>
      <c r="CS302" s="462" t="s">
        <v>4410</v>
      </c>
      <c r="CT302" s="470"/>
      <c r="CU302" s="470"/>
      <c r="CV302" s="470"/>
      <c r="CW302" s="470"/>
      <c r="CX302" s="470"/>
      <c r="CY302" s="470"/>
      <c r="CZ302" s="470"/>
      <c r="DA302" s="470"/>
      <c r="DB302" s="470"/>
      <c r="DC302" s="470"/>
      <c r="DD302" s="470"/>
      <c r="DE302" s="470"/>
    </row>
    <row r="303" spans="34:109" ht="15" hidden="1" customHeight="1">
      <c r="AH303" s="468"/>
      <c r="AI303" s="468"/>
      <c r="AJ303" s="468"/>
      <c r="AK303" s="468"/>
      <c r="AL303" s="456" t="str">
        <f t="shared" si="12"/>
        <v/>
      </c>
      <c r="AM303" s="456" t="str">
        <f t="shared" si="13"/>
        <v/>
      </c>
      <c r="AN303" s="457" t="str">
        <f t="shared" si="14"/>
        <v/>
      </c>
      <c r="AO303" s="468"/>
      <c r="AP303" s="438">
        <v>301</v>
      </c>
      <c r="AQ303" s="469"/>
      <c r="AR303" s="469"/>
      <c r="AS303" s="469"/>
      <c r="AT303" s="469"/>
      <c r="AU303" s="469"/>
      <c r="AV303" s="469"/>
      <c r="AW303" s="469"/>
      <c r="AX303" s="469"/>
      <c r="AY303" s="469"/>
      <c r="AZ303" s="469"/>
      <c r="BA303" s="469"/>
      <c r="BB303" s="469"/>
      <c r="BC303" s="469"/>
      <c r="BD303" s="469"/>
      <c r="BE303" s="469"/>
      <c r="BF303" s="469"/>
      <c r="BG303" s="469"/>
      <c r="BH303" s="469"/>
      <c r="BI303" s="469"/>
      <c r="BJ303" s="460" t="s">
        <v>4411</v>
      </c>
      <c r="BK303" s="469"/>
      <c r="BL303" s="469"/>
      <c r="BM303" s="469"/>
      <c r="BN303" s="469"/>
      <c r="BO303" s="469"/>
      <c r="BP303" s="469"/>
      <c r="BQ303" s="469"/>
      <c r="BR303" s="469"/>
      <c r="BS303" s="469"/>
      <c r="BT303" s="469"/>
      <c r="BU303" s="469"/>
      <c r="BV303" s="469"/>
      <c r="BW303" s="468"/>
      <c r="BX303" s="468"/>
      <c r="BY303" s="468"/>
      <c r="BZ303" s="470"/>
      <c r="CA303" s="470"/>
      <c r="CB303" s="470"/>
      <c r="CC303" s="470"/>
      <c r="CD303" s="470"/>
      <c r="CE303" s="470"/>
      <c r="CF303" s="470"/>
      <c r="CG303" s="470"/>
      <c r="CH303" s="470"/>
      <c r="CI303" s="470"/>
      <c r="CJ303" s="470"/>
      <c r="CK303" s="470"/>
      <c r="CL303" s="470"/>
      <c r="CM303" s="470"/>
      <c r="CN303" s="470"/>
      <c r="CO303" s="470"/>
      <c r="CP303" s="470"/>
      <c r="CQ303" s="470"/>
      <c r="CR303" s="470"/>
      <c r="CS303" s="462" t="s">
        <v>4412</v>
      </c>
      <c r="CT303" s="470"/>
      <c r="CU303" s="470"/>
      <c r="CV303" s="470"/>
      <c r="CW303" s="470"/>
      <c r="CX303" s="470"/>
      <c r="CY303" s="470"/>
      <c r="CZ303" s="470"/>
      <c r="DA303" s="470"/>
      <c r="DB303" s="470"/>
      <c r="DC303" s="470"/>
      <c r="DD303" s="470"/>
      <c r="DE303" s="470"/>
    </row>
    <row r="304" spans="34:109" ht="15" hidden="1" customHeight="1">
      <c r="AH304" s="468"/>
      <c r="AI304" s="468"/>
      <c r="AJ304" s="468"/>
      <c r="AK304" s="468"/>
      <c r="AL304" s="456" t="str">
        <f t="shared" si="12"/>
        <v/>
      </c>
      <c r="AM304" s="456" t="str">
        <f t="shared" si="13"/>
        <v/>
      </c>
      <c r="AN304" s="457" t="str">
        <f t="shared" si="14"/>
        <v/>
      </c>
      <c r="AO304" s="468"/>
      <c r="AP304" s="438">
        <v>302</v>
      </c>
      <c r="AQ304" s="469"/>
      <c r="AR304" s="469"/>
      <c r="AS304" s="469"/>
      <c r="AT304" s="469"/>
      <c r="AU304" s="469"/>
      <c r="AV304" s="469"/>
      <c r="AW304" s="469"/>
      <c r="AX304" s="469"/>
      <c r="AY304" s="469"/>
      <c r="AZ304" s="469"/>
      <c r="BA304" s="469"/>
      <c r="BB304" s="469"/>
      <c r="BC304" s="469"/>
      <c r="BD304" s="469"/>
      <c r="BE304" s="469"/>
      <c r="BF304" s="469"/>
      <c r="BG304" s="469"/>
      <c r="BH304" s="469"/>
      <c r="BI304" s="469"/>
      <c r="BJ304" s="460" t="s">
        <v>4413</v>
      </c>
      <c r="BK304" s="469"/>
      <c r="BL304" s="469"/>
      <c r="BM304" s="469"/>
      <c r="BN304" s="469"/>
      <c r="BO304" s="469"/>
      <c r="BP304" s="469"/>
      <c r="BQ304" s="469"/>
      <c r="BR304" s="469"/>
      <c r="BS304" s="469"/>
      <c r="BT304" s="469"/>
      <c r="BU304" s="469"/>
      <c r="BV304" s="469"/>
      <c r="BW304" s="468"/>
      <c r="BX304" s="468"/>
      <c r="BY304" s="468"/>
      <c r="BZ304" s="470"/>
      <c r="CA304" s="470"/>
      <c r="CB304" s="470"/>
      <c r="CC304" s="470"/>
      <c r="CD304" s="470"/>
      <c r="CE304" s="470"/>
      <c r="CF304" s="470"/>
      <c r="CG304" s="470"/>
      <c r="CH304" s="470"/>
      <c r="CI304" s="470"/>
      <c r="CJ304" s="470"/>
      <c r="CK304" s="470"/>
      <c r="CL304" s="470"/>
      <c r="CM304" s="470"/>
      <c r="CN304" s="470"/>
      <c r="CO304" s="470"/>
      <c r="CP304" s="470"/>
      <c r="CQ304" s="470"/>
      <c r="CR304" s="470"/>
      <c r="CS304" s="462" t="s">
        <v>4414</v>
      </c>
      <c r="CT304" s="470"/>
      <c r="CU304" s="470"/>
      <c r="CV304" s="470"/>
      <c r="CW304" s="470"/>
      <c r="CX304" s="470"/>
      <c r="CY304" s="470"/>
      <c r="CZ304" s="470"/>
      <c r="DA304" s="470"/>
      <c r="DB304" s="470"/>
      <c r="DC304" s="470"/>
      <c r="DD304" s="470"/>
      <c r="DE304" s="470"/>
    </row>
    <row r="305" spans="34:109" ht="15" hidden="1" customHeight="1">
      <c r="AH305" s="468"/>
      <c r="AI305" s="468"/>
      <c r="AJ305" s="468"/>
      <c r="AK305" s="468"/>
      <c r="AL305" s="456" t="str">
        <f t="shared" si="12"/>
        <v/>
      </c>
      <c r="AM305" s="456" t="str">
        <f t="shared" si="13"/>
        <v/>
      </c>
      <c r="AN305" s="457" t="str">
        <f t="shared" si="14"/>
        <v/>
      </c>
      <c r="AO305" s="468"/>
      <c r="AP305" s="438">
        <v>303</v>
      </c>
      <c r="AQ305" s="469"/>
      <c r="AR305" s="469"/>
      <c r="AS305" s="469"/>
      <c r="AT305" s="469"/>
      <c r="AU305" s="469"/>
      <c r="AV305" s="469"/>
      <c r="AW305" s="469"/>
      <c r="AX305" s="469"/>
      <c r="AY305" s="469"/>
      <c r="AZ305" s="469"/>
      <c r="BA305" s="469"/>
      <c r="BB305" s="469"/>
      <c r="BC305" s="469"/>
      <c r="BD305" s="469"/>
      <c r="BE305" s="469"/>
      <c r="BF305" s="469"/>
      <c r="BG305" s="469"/>
      <c r="BH305" s="469"/>
      <c r="BI305" s="469"/>
      <c r="BJ305" s="460" t="s">
        <v>4415</v>
      </c>
      <c r="BK305" s="469"/>
      <c r="BL305" s="469"/>
      <c r="BM305" s="469"/>
      <c r="BN305" s="469"/>
      <c r="BO305" s="469"/>
      <c r="BP305" s="469"/>
      <c r="BQ305" s="469"/>
      <c r="BR305" s="469"/>
      <c r="BS305" s="469"/>
      <c r="BT305" s="469"/>
      <c r="BU305" s="469"/>
      <c r="BV305" s="469"/>
      <c r="BW305" s="468"/>
      <c r="BX305" s="468"/>
      <c r="BY305" s="468"/>
      <c r="BZ305" s="470"/>
      <c r="CA305" s="470"/>
      <c r="CB305" s="470"/>
      <c r="CC305" s="470"/>
      <c r="CD305" s="470"/>
      <c r="CE305" s="470"/>
      <c r="CF305" s="470"/>
      <c r="CG305" s="470"/>
      <c r="CH305" s="470"/>
      <c r="CI305" s="470"/>
      <c r="CJ305" s="470"/>
      <c r="CK305" s="470"/>
      <c r="CL305" s="470"/>
      <c r="CM305" s="470"/>
      <c r="CN305" s="470"/>
      <c r="CO305" s="470"/>
      <c r="CP305" s="470"/>
      <c r="CQ305" s="470"/>
      <c r="CR305" s="470"/>
      <c r="CS305" s="462" t="s">
        <v>4416</v>
      </c>
      <c r="CT305" s="470"/>
      <c r="CU305" s="470"/>
      <c r="CV305" s="470"/>
      <c r="CW305" s="470"/>
      <c r="CX305" s="470"/>
      <c r="CY305" s="470"/>
      <c r="CZ305" s="470"/>
      <c r="DA305" s="470"/>
      <c r="DB305" s="470"/>
      <c r="DC305" s="470"/>
      <c r="DD305" s="470"/>
      <c r="DE305" s="470"/>
    </row>
    <row r="306" spans="34:109" ht="15" hidden="1" customHeight="1">
      <c r="AH306" s="468"/>
      <c r="AI306" s="468"/>
      <c r="AJ306" s="468"/>
      <c r="AK306" s="468"/>
      <c r="AL306" s="456" t="str">
        <f t="shared" si="12"/>
        <v/>
      </c>
      <c r="AM306" s="456" t="str">
        <f t="shared" si="13"/>
        <v/>
      </c>
      <c r="AN306" s="457" t="str">
        <f t="shared" si="14"/>
        <v/>
      </c>
      <c r="AO306" s="468"/>
      <c r="AP306" s="438">
        <v>304</v>
      </c>
      <c r="AQ306" s="469"/>
      <c r="AR306" s="469"/>
      <c r="AS306" s="469"/>
      <c r="AT306" s="469"/>
      <c r="AU306" s="469"/>
      <c r="AV306" s="469"/>
      <c r="AW306" s="469"/>
      <c r="AX306" s="469"/>
      <c r="AY306" s="469"/>
      <c r="AZ306" s="469"/>
      <c r="BA306" s="469"/>
      <c r="BB306" s="469"/>
      <c r="BC306" s="469"/>
      <c r="BD306" s="469"/>
      <c r="BE306" s="469"/>
      <c r="BF306" s="469"/>
      <c r="BG306" s="469"/>
      <c r="BH306" s="469"/>
      <c r="BI306" s="469"/>
      <c r="BJ306" s="460" t="s">
        <v>4417</v>
      </c>
      <c r="BK306" s="469"/>
      <c r="BL306" s="469"/>
      <c r="BM306" s="469"/>
      <c r="BN306" s="469"/>
      <c r="BO306" s="469"/>
      <c r="BP306" s="469"/>
      <c r="BQ306" s="469"/>
      <c r="BR306" s="469"/>
      <c r="BS306" s="469"/>
      <c r="BT306" s="469"/>
      <c r="BU306" s="469"/>
      <c r="BV306" s="469"/>
      <c r="BW306" s="468"/>
      <c r="BX306" s="468"/>
      <c r="BY306" s="468"/>
      <c r="BZ306" s="470"/>
      <c r="CA306" s="470"/>
      <c r="CB306" s="470"/>
      <c r="CC306" s="470"/>
      <c r="CD306" s="470"/>
      <c r="CE306" s="470"/>
      <c r="CF306" s="470"/>
      <c r="CG306" s="470"/>
      <c r="CH306" s="470"/>
      <c r="CI306" s="470"/>
      <c r="CJ306" s="470"/>
      <c r="CK306" s="470"/>
      <c r="CL306" s="470"/>
      <c r="CM306" s="470"/>
      <c r="CN306" s="470"/>
      <c r="CO306" s="470"/>
      <c r="CP306" s="470"/>
      <c r="CQ306" s="470"/>
      <c r="CR306" s="470"/>
      <c r="CS306" s="462" t="s">
        <v>4418</v>
      </c>
      <c r="CT306" s="470"/>
      <c r="CU306" s="470"/>
      <c r="CV306" s="470"/>
      <c r="CW306" s="470"/>
      <c r="CX306" s="470"/>
      <c r="CY306" s="470"/>
      <c r="CZ306" s="470"/>
      <c r="DA306" s="470"/>
      <c r="DB306" s="470"/>
      <c r="DC306" s="470"/>
      <c r="DD306" s="470"/>
      <c r="DE306" s="470"/>
    </row>
    <row r="307" spans="34:109" ht="15" hidden="1" customHeight="1">
      <c r="AH307" s="468"/>
      <c r="AI307" s="468"/>
      <c r="AJ307" s="468"/>
      <c r="AK307" s="468"/>
      <c r="AL307" s="456" t="str">
        <f t="shared" si="12"/>
        <v/>
      </c>
      <c r="AM307" s="456" t="str">
        <f t="shared" si="13"/>
        <v/>
      </c>
      <c r="AN307" s="457" t="str">
        <f t="shared" si="14"/>
        <v/>
      </c>
      <c r="AO307" s="468"/>
      <c r="AP307" s="438">
        <v>305</v>
      </c>
      <c r="AQ307" s="469"/>
      <c r="AR307" s="469"/>
      <c r="AS307" s="469"/>
      <c r="AT307" s="469"/>
      <c r="AU307" s="469"/>
      <c r="AV307" s="469"/>
      <c r="AW307" s="469"/>
      <c r="AX307" s="469"/>
      <c r="AY307" s="469"/>
      <c r="AZ307" s="469"/>
      <c r="BA307" s="469"/>
      <c r="BB307" s="469"/>
      <c r="BC307" s="469"/>
      <c r="BD307" s="469"/>
      <c r="BE307" s="469"/>
      <c r="BF307" s="469"/>
      <c r="BG307" s="469"/>
      <c r="BH307" s="469"/>
      <c r="BI307" s="469"/>
      <c r="BJ307" s="460" t="s">
        <v>4419</v>
      </c>
      <c r="BK307" s="469"/>
      <c r="BL307" s="469"/>
      <c r="BM307" s="469"/>
      <c r="BN307" s="469"/>
      <c r="BO307" s="469"/>
      <c r="BP307" s="469"/>
      <c r="BQ307" s="469"/>
      <c r="BR307" s="469"/>
      <c r="BS307" s="469"/>
      <c r="BT307" s="469"/>
      <c r="BU307" s="469"/>
      <c r="BV307" s="469"/>
      <c r="BW307" s="468"/>
      <c r="BX307" s="468"/>
      <c r="BY307" s="468"/>
      <c r="BZ307" s="470"/>
      <c r="CA307" s="470"/>
      <c r="CB307" s="470"/>
      <c r="CC307" s="470"/>
      <c r="CD307" s="470"/>
      <c r="CE307" s="470"/>
      <c r="CF307" s="470"/>
      <c r="CG307" s="470"/>
      <c r="CH307" s="470"/>
      <c r="CI307" s="470"/>
      <c r="CJ307" s="470"/>
      <c r="CK307" s="470"/>
      <c r="CL307" s="470"/>
      <c r="CM307" s="470"/>
      <c r="CN307" s="470"/>
      <c r="CO307" s="470"/>
      <c r="CP307" s="470"/>
      <c r="CQ307" s="470"/>
      <c r="CR307" s="470"/>
      <c r="CS307" s="462" t="s">
        <v>4420</v>
      </c>
      <c r="CT307" s="470"/>
      <c r="CU307" s="470"/>
      <c r="CV307" s="470"/>
      <c r="CW307" s="470"/>
      <c r="CX307" s="470"/>
      <c r="CY307" s="470"/>
      <c r="CZ307" s="470"/>
      <c r="DA307" s="470"/>
      <c r="DB307" s="470"/>
      <c r="DC307" s="470"/>
      <c r="DD307" s="470"/>
      <c r="DE307" s="470"/>
    </row>
    <row r="308" spans="34:109" ht="15" hidden="1" customHeight="1">
      <c r="AH308" s="468"/>
      <c r="AI308" s="468"/>
      <c r="AJ308" s="468"/>
      <c r="AK308" s="468"/>
      <c r="AL308" s="456" t="str">
        <f t="shared" si="12"/>
        <v/>
      </c>
      <c r="AM308" s="456" t="str">
        <f t="shared" si="13"/>
        <v/>
      </c>
      <c r="AN308" s="457" t="str">
        <f t="shared" si="14"/>
        <v/>
      </c>
      <c r="AO308" s="468"/>
      <c r="AP308" s="438">
        <v>306</v>
      </c>
      <c r="AQ308" s="469"/>
      <c r="AR308" s="469"/>
      <c r="AS308" s="469"/>
      <c r="AT308" s="469"/>
      <c r="AU308" s="469"/>
      <c r="AV308" s="469"/>
      <c r="AW308" s="469"/>
      <c r="AX308" s="469"/>
      <c r="AY308" s="469"/>
      <c r="AZ308" s="469"/>
      <c r="BA308" s="469"/>
      <c r="BB308" s="469"/>
      <c r="BC308" s="469"/>
      <c r="BD308" s="469"/>
      <c r="BE308" s="469"/>
      <c r="BF308" s="469"/>
      <c r="BG308" s="469"/>
      <c r="BH308" s="469"/>
      <c r="BI308" s="469"/>
      <c r="BJ308" s="460" t="s">
        <v>4421</v>
      </c>
      <c r="BK308" s="469"/>
      <c r="BL308" s="469"/>
      <c r="BM308" s="469"/>
      <c r="BN308" s="469"/>
      <c r="BO308" s="469"/>
      <c r="BP308" s="469"/>
      <c r="BQ308" s="469"/>
      <c r="BR308" s="469"/>
      <c r="BS308" s="469"/>
      <c r="BT308" s="469"/>
      <c r="BU308" s="469"/>
      <c r="BV308" s="469"/>
      <c r="BW308" s="468"/>
      <c r="BX308" s="468"/>
      <c r="BY308" s="468"/>
      <c r="BZ308" s="470"/>
      <c r="CA308" s="470"/>
      <c r="CB308" s="470"/>
      <c r="CC308" s="470"/>
      <c r="CD308" s="470"/>
      <c r="CE308" s="470"/>
      <c r="CF308" s="470"/>
      <c r="CG308" s="470"/>
      <c r="CH308" s="470"/>
      <c r="CI308" s="470"/>
      <c r="CJ308" s="470"/>
      <c r="CK308" s="470"/>
      <c r="CL308" s="470"/>
      <c r="CM308" s="470"/>
      <c r="CN308" s="470"/>
      <c r="CO308" s="470"/>
      <c r="CP308" s="470"/>
      <c r="CQ308" s="470"/>
      <c r="CR308" s="470"/>
      <c r="CS308" s="462" t="s">
        <v>4422</v>
      </c>
      <c r="CT308" s="470"/>
      <c r="CU308" s="470"/>
      <c r="CV308" s="470"/>
      <c r="CW308" s="470"/>
      <c r="CX308" s="470"/>
      <c r="CY308" s="470"/>
      <c r="CZ308" s="470"/>
      <c r="DA308" s="470"/>
      <c r="DB308" s="470"/>
      <c r="DC308" s="470"/>
      <c r="DD308" s="470"/>
      <c r="DE308" s="470"/>
    </row>
    <row r="309" spans="34:109" ht="15" hidden="1" customHeight="1">
      <c r="AH309" s="468"/>
      <c r="AI309" s="468"/>
      <c r="AJ309" s="468"/>
      <c r="AK309" s="468"/>
      <c r="AL309" s="456" t="str">
        <f t="shared" si="12"/>
        <v/>
      </c>
      <c r="AM309" s="456" t="str">
        <f t="shared" si="13"/>
        <v/>
      </c>
      <c r="AN309" s="457" t="str">
        <f t="shared" si="14"/>
        <v/>
      </c>
      <c r="AO309" s="468"/>
      <c r="AP309" s="438">
        <v>307</v>
      </c>
      <c r="AQ309" s="469"/>
      <c r="AR309" s="469"/>
      <c r="AS309" s="469"/>
      <c r="AT309" s="469"/>
      <c r="AU309" s="469"/>
      <c r="AV309" s="469"/>
      <c r="AW309" s="469"/>
      <c r="AX309" s="469"/>
      <c r="AY309" s="469"/>
      <c r="AZ309" s="469"/>
      <c r="BA309" s="469"/>
      <c r="BB309" s="469"/>
      <c r="BC309" s="469"/>
      <c r="BD309" s="469"/>
      <c r="BE309" s="469"/>
      <c r="BF309" s="469"/>
      <c r="BG309" s="469"/>
      <c r="BH309" s="469"/>
      <c r="BI309" s="469"/>
      <c r="BJ309" s="460" t="s">
        <v>4423</v>
      </c>
      <c r="BK309" s="469"/>
      <c r="BL309" s="469"/>
      <c r="BM309" s="469"/>
      <c r="BN309" s="469"/>
      <c r="BO309" s="469"/>
      <c r="BP309" s="469"/>
      <c r="BQ309" s="469"/>
      <c r="BR309" s="469"/>
      <c r="BS309" s="469"/>
      <c r="BT309" s="469"/>
      <c r="BU309" s="469"/>
      <c r="BV309" s="469"/>
      <c r="BW309" s="468"/>
      <c r="BX309" s="468"/>
      <c r="BY309" s="468"/>
      <c r="BZ309" s="470"/>
      <c r="CA309" s="470"/>
      <c r="CB309" s="470"/>
      <c r="CC309" s="470"/>
      <c r="CD309" s="470"/>
      <c r="CE309" s="470"/>
      <c r="CF309" s="470"/>
      <c r="CG309" s="470"/>
      <c r="CH309" s="470"/>
      <c r="CI309" s="470"/>
      <c r="CJ309" s="470"/>
      <c r="CK309" s="470"/>
      <c r="CL309" s="470"/>
      <c r="CM309" s="470"/>
      <c r="CN309" s="470"/>
      <c r="CO309" s="470"/>
      <c r="CP309" s="470"/>
      <c r="CQ309" s="470"/>
      <c r="CR309" s="470"/>
      <c r="CS309" s="462" t="s">
        <v>4424</v>
      </c>
      <c r="CT309" s="470"/>
      <c r="CU309" s="470"/>
      <c r="CV309" s="470"/>
      <c r="CW309" s="470"/>
      <c r="CX309" s="470"/>
      <c r="CY309" s="470"/>
      <c r="CZ309" s="470"/>
      <c r="DA309" s="470"/>
      <c r="DB309" s="470"/>
      <c r="DC309" s="470"/>
      <c r="DD309" s="470"/>
      <c r="DE309" s="470"/>
    </row>
    <row r="310" spans="34:109" ht="15" hidden="1" customHeight="1">
      <c r="AH310" s="468"/>
      <c r="AI310" s="468"/>
      <c r="AJ310" s="468"/>
      <c r="AK310" s="468"/>
      <c r="AL310" s="456" t="str">
        <f t="shared" si="12"/>
        <v/>
      </c>
      <c r="AM310" s="456" t="str">
        <f t="shared" si="13"/>
        <v/>
      </c>
      <c r="AN310" s="457" t="str">
        <f t="shared" si="14"/>
        <v/>
      </c>
      <c r="AO310" s="468"/>
      <c r="AP310" s="438">
        <v>308</v>
      </c>
      <c r="AQ310" s="469"/>
      <c r="AR310" s="469"/>
      <c r="AS310" s="469"/>
      <c r="AT310" s="469"/>
      <c r="AU310" s="469"/>
      <c r="AV310" s="469"/>
      <c r="AW310" s="469"/>
      <c r="AX310" s="469"/>
      <c r="AY310" s="469"/>
      <c r="AZ310" s="469"/>
      <c r="BA310" s="469"/>
      <c r="BB310" s="469"/>
      <c r="BC310" s="469"/>
      <c r="BD310" s="469"/>
      <c r="BE310" s="469"/>
      <c r="BF310" s="469"/>
      <c r="BG310" s="469"/>
      <c r="BH310" s="469"/>
      <c r="BI310" s="469"/>
      <c r="BJ310" s="460" t="s">
        <v>4425</v>
      </c>
      <c r="BK310" s="469"/>
      <c r="BL310" s="469"/>
      <c r="BM310" s="469"/>
      <c r="BN310" s="469"/>
      <c r="BO310" s="469"/>
      <c r="BP310" s="469"/>
      <c r="BQ310" s="469"/>
      <c r="BR310" s="469"/>
      <c r="BS310" s="469"/>
      <c r="BT310" s="469"/>
      <c r="BU310" s="469"/>
      <c r="BV310" s="469"/>
      <c r="BW310" s="468"/>
      <c r="BX310" s="468"/>
      <c r="BY310" s="468"/>
      <c r="BZ310" s="470"/>
      <c r="CA310" s="470"/>
      <c r="CB310" s="470"/>
      <c r="CC310" s="470"/>
      <c r="CD310" s="470"/>
      <c r="CE310" s="470"/>
      <c r="CF310" s="470"/>
      <c r="CG310" s="470"/>
      <c r="CH310" s="470"/>
      <c r="CI310" s="470"/>
      <c r="CJ310" s="470"/>
      <c r="CK310" s="470"/>
      <c r="CL310" s="470"/>
      <c r="CM310" s="470"/>
      <c r="CN310" s="470"/>
      <c r="CO310" s="470"/>
      <c r="CP310" s="470"/>
      <c r="CQ310" s="470"/>
      <c r="CR310" s="470"/>
      <c r="CS310" s="462" t="s">
        <v>4426</v>
      </c>
      <c r="CT310" s="470"/>
      <c r="CU310" s="470"/>
      <c r="CV310" s="470"/>
      <c r="CW310" s="470"/>
      <c r="CX310" s="470"/>
      <c r="CY310" s="470"/>
      <c r="CZ310" s="470"/>
      <c r="DA310" s="470"/>
      <c r="DB310" s="470"/>
      <c r="DC310" s="470"/>
      <c r="DD310" s="470"/>
      <c r="DE310" s="470"/>
    </row>
    <row r="311" spans="34:109" ht="15" hidden="1" customHeight="1">
      <c r="AH311" s="468"/>
      <c r="AI311" s="468"/>
      <c r="AJ311" s="468"/>
      <c r="AK311" s="468"/>
      <c r="AL311" s="456" t="str">
        <f t="shared" si="12"/>
        <v/>
      </c>
      <c r="AM311" s="456" t="str">
        <f t="shared" si="13"/>
        <v/>
      </c>
      <c r="AN311" s="457" t="str">
        <f t="shared" si="14"/>
        <v/>
      </c>
      <c r="AO311" s="468"/>
      <c r="AP311" s="438">
        <v>309</v>
      </c>
      <c r="AQ311" s="469"/>
      <c r="AR311" s="469"/>
      <c r="AS311" s="469"/>
      <c r="AT311" s="469"/>
      <c r="AU311" s="469"/>
      <c r="AV311" s="469"/>
      <c r="AW311" s="469"/>
      <c r="AX311" s="469"/>
      <c r="AY311" s="469"/>
      <c r="AZ311" s="469"/>
      <c r="BA311" s="469"/>
      <c r="BB311" s="469"/>
      <c r="BC311" s="469"/>
      <c r="BD311" s="469"/>
      <c r="BE311" s="469"/>
      <c r="BF311" s="469"/>
      <c r="BG311" s="469"/>
      <c r="BH311" s="469"/>
      <c r="BI311" s="469"/>
      <c r="BJ311" s="460" t="s">
        <v>4427</v>
      </c>
      <c r="BK311" s="469"/>
      <c r="BL311" s="469"/>
      <c r="BM311" s="469"/>
      <c r="BN311" s="469"/>
      <c r="BO311" s="469"/>
      <c r="BP311" s="469"/>
      <c r="BQ311" s="469"/>
      <c r="BR311" s="469"/>
      <c r="BS311" s="469"/>
      <c r="BT311" s="469"/>
      <c r="BU311" s="469"/>
      <c r="BV311" s="469"/>
      <c r="BW311" s="468"/>
      <c r="BX311" s="468"/>
      <c r="BY311" s="468"/>
      <c r="BZ311" s="470"/>
      <c r="CA311" s="470"/>
      <c r="CB311" s="470"/>
      <c r="CC311" s="470"/>
      <c r="CD311" s="470"/>
      <c r="CE311" s="470"/>
      <c r="CF311" s="470"/>
      <c r="CG311" s="470"/>
      <c r="CH311" s="470"/>
      <c r="CI311" s="470"/>
      <c r="CJ311" s="470"/>
      <c r="CK311" s="470"/>
      <c r="CL311" s="470"/>
      <c r="CM311" s="470"/>
      <c r="CN311" s="470"/>
      <c r="CO311" s="470"/>
      <c r="CP311" s="470"/>
      <c r="CQ311" s="470"/>
      <c r="CR311" s="470"/>
      <c r="CS311" s="462" t="s">
        <v>4428</v>
      </c>
      <c r="CT311" s="470"/>
      <c r="CU311" s="470"/>
      <c r="CV311" s="470"/>
      <c r="CW311" s="470"/>
      <c r="CX311" s="470"/>
      <c r="CY311" s="470"/>
      <c r="CZ311" s="470"/>
      <c r="DA311" s="470"/>
      <c r="DB311" s="470"/>
      <c r="DC311" s="470"/>
      <c r="DD311" s="470"/>
      <c r="DE311" s="470"/>
    </row>
    <row r="312" spans="34:109" ht="15" hidden="1" customHeight="1">
      <c r="AH312" s="468"/>
      <c r="AI312" s="468"/>
      <c r="AJ312" s="468"/>
      <c r="AK312" s="468"/>
      <c r="AL312" s="456" t="str">
        <f t="shared" si="12"/>
        <v/>
      </c>
      <c r="AM312" s="456" t="str">
        <f t="shared" si="13"/>
        <v/>
      </c>
      <c r="AN312" s="457" t="str">
        <f t="shared" si="14"/>
        <v/>
      </c>
      <c r="AO312" s="468"/>
      <c r="AP312" s="438">
        <v>310</v>
      </c>
      <c r="AQ312" s="469"/>
      <c r="AR312" s="469"/>
      <c r="AS312" s="469"/>
      <c r="AT312" s="469"/>
      <c r="AU312" s="469"/>
      <c r="AV312" s="469"/>
      <c r="AW312" s="469"/>
      <c r="AX312" s="469"/>
      <c r="AY312" s="469"/>
      <c r="AZ312" s="469"/>
      <c r="BA312" s="469"/>
      <c r="BB312" s="469"/>
      <c r="BC312" s="469"/>
      <c r="BD312" s="469"/>
      <c r="BE312" s="469"/>
      <c r="BF312" s="469"/>
      <c r="BG312" s="469"/>
      <c r="BH312" s="469"/>
      <c r="BI312" s="469"/>
      <c r="BJ312" s="460" t="s">
        <v>4429</v>
      </c>
      <c r="BK312" s="469"/>
      <c r="BL312" s="469"/>
      <c r="BM312" s="469"/>
      <c r="BN312" s="469"/>
      <c r="BO312" s="469"/>
      <c r="BP312" s="469"/>
      <c r="BQ312" s="469"/>
      <c r="BR312" s="469"/>
      <c r="BS312" s="469"/>
      <c r="BT312" s="469"/>
      <c r="BU312" s="469"/>
      <c r="BV312" s="469"/>
      <c r="BW312" s="468"/>
      <c r="BX312" s="468"/>
      <c r="BY312" s="468"/>
      <c r="BZ312" s="470"/>
      <c r="CA312" s="470"/>
      <c r="CB312" s="470"/>
      <c r="CC312" s="470"/>
      <c r="CD312" s="470"/>
      <c r="CE312" s="470"/>
      <c r="CF312" s="470"/>
      <c r="CG312" s="470"/>
      <c r="CH312" s="470"/>
      <c r="CI312" s="470"/>
      <c r="CJ312" s="470"/>
      <c r="CK312" s="470"/>
      <c r="CL312" s="470"/>
      <c r="CM312" s="470"/>
      <c r="CN312" s="470"/>
      <c r="CO312" s="470"/>
      <c r="CP312" s="470"/>
      <c r="CQ312" s="470"/>
      <c r="CR312" s="470"/>
      <c r="CS312" s="462" t="s">
        <v>4430</v>
      </c>
      <c r="CT312" s="470"/>
      <c r="CU312" s="470"/>
      <c r="CV312" s="470"/>
      <c r="CW312" s="470"/>
      <c r="CX312" s="470"/>
      <c r="CY312" s="470"/>
      <c r="CZ312" s="470"/>
      <c r="DA312" s="470"/>
      <c r="DB312" s="470"/>
      <c r="DC312" s="470"/>
      <c r="DD312" s="470"/>
      <c r="DE312" s="470"/>
    </row>
    <row r="313" spans="34:109" ht="15" hidden="1" customHeight="1">
      <c r="AH313" s="468"/>
      <c r="AI313" s="468"/>
      <c r="AJ313" s="468"/>
      <c r="AK313" s="468"/>
      <c r="AL313" s="456" t="str">
        <f t="shared" si="12"/>
        <v/>
      </c>
      <c r="AM313" s="456" t="str">
        <f t="shared" si="13"/>
        <v/>
      </c>
      <c r="AN313" s="457" t="str">
        <f t="shared" si="14"/>
        <v/>
      </c>
      <c r="AO313" s="468"/>
      <c r="AP313" s="438">
        <v>311</v>
      </c>
      <c r="AQ313" s="469"/>
      <c r="AR313" s="469"/>
      <c r="AS313" s="469"/>
      <c r="AT313" s="469"/>
      <c r="AU313" s="469"/>
      <c r="AV313" s="469"/>
      <c r="AW313" s="469"/>
      <c r="AX313" s="469"/>
      <c r="AY313" s="469"/>
      <c r="AZ313" s="469"/>
      <c r="BA313" s="469"/>
      <c r="BB313" s="469"/>
      <c r="BC313" s="469"/>
      <c r="BD313" s="469"/>
      <c r="BE313" s="469"/>
      <c r="BF313" s="469"/>
      <c r="BG313" s="469"/>
      <c r="BH313" s="469"/>
      <c r="BI313" s="469"/>
      <c r="BJ313" s="460" t="s">
        <v>4431</v>
      </c>
      <c r="BK313" s="469"/>
      <c r="BL313" s="469"/>
      <c r="BM313" s="469"/>
      <c r="BN313" s="469"/>
      <c r="BO313" s="469"/>
      <c r="BP313" s="469"/>
      <c r="BQ313" s="469"/>
      <c r="BR313" s="469"/>
      <c r="BS313" s="469"/>
      <c r="BT313" s="469"/>
      <c r="BU313" s="469"/>
      <c r="BV313" s="469"/>
      <c r="BW313" s="468"/>
      <c r="BX313" s="468"/>
      <c r="BY313" s="468"/>
      <c r="BZ313" s="470"/>
      <c r="CA313" s="470"/>
      <c r="CB313" s="470"/>
      <c r="CC313" s="470"/>
      <c r="CD313" s="470"/>
      <c r="CE313" s="470"/>
      <c r="CF313" s="470"/>
      <c r="CG313" s="470"/>
      <c r="CH313" s="470"/>
      <c r="CI313" s="470"/>
      <c r="CJ313" s="470"/>
      <c r="CK313" s="470"/>
      <c r="CL313" s="470"/>
      <c r="CM313" s="470"/>
      <c r="CN313" s="470"/>
      <c r="CO313" s="470"/>
      <c r="CP313" s="470"/>
      <c r="CQ313" s="470"/>
      <c r="CR313" s="470"/>
      <c r="CS313" s="462" t="s">
        <v>4432</v>
      </c>
      <c r="CT313" s="470"/>
      <c r="CU313" s="470"/>
      <c r="CV313" s="470"/>
      <c r="CW313" s="470"/>
      <c r="CX313" s="470"/>
      <c r="CY313" s="470"/>
      <c r="CZ313" s="470"/>
      <c r="DA313" s="470"/>
      <c r="DB313" s="470"/>
      <c r="DC313" s="470"/>
      <c r="DD313" s="470"/>
      <c r="DE313" s="470"/>
    </row>
    <row r="314" spans="34:109" ht="15" hidden="1" customHeight="1">
      <c r="AH314" s="468"/>
      <c r="AI314" s="468"/>
      <c r="AJ314" s="468"/>
      <c r="AK314" s="468"/>
      <c r="AL314" s="456" t="str">
        <f t="shared" si="12"/>
        <v/>
      </c>
      <c r="AM314" s="456" t="str">
        <f t="shared" si="13"/>
        <v/>
      </c>
      <c r="AN314" s="457" t="str">
        <f t="shared" si="14"/>
        <v/>
      </c>
      <c r="AO314" s="468"/>
      <c r="AP314" s="438">
        <v>312</v>
      </c>
      <c r="AQ314" s="469"/>
      <c r="AR314" s="469"/>
      <c r="AS314" s="469"/>
      <c r="AT314" s="469"/>
      <c r="AU314" s="469"/>
      <c r="AV314" s="469"/>
      <c r="AW314" s="469"/>
      <c r="AX314" s="469"/>
      <c r="AY314" s="469"/>
      <c r="AZ314" s="469"/>
      <c r="BA314" s="469"/>
      <c r="BB314" s="469"/>
      <c r="BC314" s="469"/>
      <c r="BD314" s="469"/>
      <c r="BE314" s="469"/>
      <c r="BF314" s="469"/>
      <c r="BG314" s="469"/>
      <c r="BH314" s="469"/>
      <c r="BI314" s="469"/>
      <c r="BJ314" s="460" t="s">
        <v>4433</v>
      </c>
      <c r="BK314" s="469"/>
      <c r="BL314" s="469"/>
      <c r="BM314" s="469"/>
      <c r="BN314" s="469"/>
      <c r="BO314" s="469"/>
      <c r="BP314" s="469"/>
      <c r="BQ314" s="469"/>
      <c r="BR314" s="469"/>
      <c r="BS314" s="469"/>
      <c r="BT314" s="469"/>
      <c r="BU314" s="469"/>
      <c r="BV314" s="469"/>
      <c r="BW314" s="468"/>
      <c r="BX314" s="468"/>
      <c r="BY314" s="468"/>
      <c r="BZ314" s="470"/>
      <c r="CA314" s="470"/>
      <c r="CB314" s="470"/>
      <c r="CC314" s="470"/>
      <c r="CD314" s="470"/>
      <c r="CE314" s="470"/>
      <c r="CF314" s="470"/>
      <c r="CG314" s="470"/>
      <c r="CH314" s="470"/>
      <c r="CI314" s="470"/>
      <c r="CJ314" s="470"/>
      <c r="CK314" s="470"/>
      <c r="CL314" s="470"/>
      <c r="CM314" s="470"/>
      <c r="CN314" s="470"/>
      <c r="CO314" s="470"/>
      <c r="CP314" s="470"/>
      <c r="CQ314" s="470"/>
      <c r="CR314" s="470"/>
      <c r="CS314" s="462" t="s">
        <v>4434</v>
      </c>
      <c r="CT314" s="470"/>
      <c r="CU314" s="470"/>
      <c r="CV314" s="470"/>
      <c r="CW314" s="470"/>
      <c r="CX314" s="470"/>
      <c r="CY314" s="470"/>
      <c r="CZ314" s="470"/>
      <c r="DA314" s="470"/>
      <c r="DB314" s="470"/>
      <c r="DC314" s="470"/>
      <c r="DD314" s="470"/>
      <c r="DE314" s="470"/>
    </row>
    <row r="315" spans="34:109" ht="15" hidden="1" customHeight="1">
      <c r="AH315" s="468"/>
      <c r="AI315" s="468"/>
      <c r="AJ315" s="468"/>
      <c r="AK315" s="468"/>
      <c r="AL315" s="456" t="str">
        <f t="shared" si="12"/>
        <v/>
      </c>
      <c r="AM315" s="456" t="str">
        <f t="shared" si="13"/>
        <v/>
      </c>
      <c r="AN315" s="457" t="str">
        <f t="shared" si="14"/>
        <v/>
      </c>
      <c r="AO315" s="468"/>
      <c r="AP315" s="438">
        <v>313</v>
      </c>
      <c r="AQ315" s="469"/>
      <c r="AR315" s="469"/>
      <c r="AS315" s="469"/>
      <c r="AT315" s="469"/>
      <c r="AU315" s="469"/>
      <c r="AV315" s="469"/>
      <c r="AW315" s="469"/>
      <c r="AX315" s="469"/>
      <c r="AY315" s="469"/>
      <c r="AZ315" s="469"/>
      <c r="BA315" s="469"/>
      <c r="BB315" s="469"/>
      <c r="BC315" s="469"/>
      <c r="BD315" s="469"/>
      <c r="BE315" s="469"/>
      <c r="BF315" s="469"/>
      <c r="BG315" s="469"/>
      <c r="BH315" s="469"/>
      <c r="BI315" s="469"/>
      <c r="BJ315" s="460" t="s">
        <v>4435</v>
      </c>
      <c r="BK315" s="469"/>
      <c r="BL315" s="469"/>
      <c r="BM315" s="469"/>
      <c r="BN315" s="469"/>
      <c r="BO315" s="469"/>
      <c r="BP315" s="469"/>
      <c r="BQ315" s="469"/>
      <c r="BR315" s="469"/>
      <c r="BS315" s="469"/>
      <c r="BT315" s="469"/>
      <c r="BU315" s="469"/>
      <c r="BV315" s="469"/>
      <c r="BW315" s="468"/>
      <c r="BX315" s="468"/>
      <c r="BY315" s="468"/>
      <c r="BZ315" s="470"/>
      <c r="CA315" s="470"/>
      <c r="CB315" s="470"/>
      <c r="CC315" s="470"/>
      <c r="CD315" s="470"/>
      <c r="CE315" s="470"/>
      <c r="CF315" s="470"/>
      <c r="CG315" s="470"/>
      <c r="CH315" s="470"/>
      <c r="CI315" s="470"/>
      <c r="CJ315" s="470"/>
      <c r="CK315" s="470"/>
      <c r="CL315" s="470"/>
      <c r="CM315" s="470"/>
      <c r="CN315" s="470"/>
      <c r="CO315" s="470"/>
      <c r="CP315" s="470"/>
      <c r="CQ315" s="470"/>
      <c r="CR315" s="470"/>
      <c r="CS315" s="462" t="s">
        <v>4436</v>
      </c>
      <c r="CT315" s="470"/>
      <c r="CU315" s="470"/>
      <c r="CV315" s="470"/>
      <c r="CW315" s="470"/>
      <c r="CX315" s="470"/>
      <c r="CY315" s="470"/>
      <c r="CZ315" s="470"/>
      <c r="DA315" s="470"/>
      <c r="DB315" s="470"/>
      <c r="DC315" s="470"/>
      <c r="DD315" s="470"/>
      <c r="DE315" s="470"/>
    </row>
    <row r="316" spans="34:109" ht="15" hidden="1" customHeight="1">
      <c r="AH316" s="468"/>
      <c r="AI316" s="468"/>
      <c r="AJ316" s="468"/>
      <c r="AK316" s="468"/>
      <c r="AL316" s="456" t="str">
        <f t="shared" si="12"/>
        <v/>
      </c>
      <c r="AM316" s="456" t="str">
        <f t="shared" si="13"/>
        <v/>
      </c>
      <c r="AN316" s="457" t="str">
        <f t="shared" si="14"/>
        <v/>
      </c>
      <c r="AO316" s="468"/>
      <c r="AP316" s="438">
        <v>314</v>
      </c>
      <c r="AQ316" s="469"/>
      <c r="AR316" s="469"/>
      <c r="AS316" s="469"/>
      <c r="AT316" s="469"/>
      <c r="AU316" s="469"/>
      <c r="AV316" s="469"/>
      <c r="AW316" s="469"/>
      <c r="AX316" s="469"/>
      <c r="AY316" s="469"/>
      <c r="AZ316" s="469"/>
      <c r="BA316" s="469"/>
      <c r="BB316" s="469"/>
      <c r="BC316" s="469"/>
      <c r="BD316" s="469"/>
      <c r="BE316" s="469"/>
      <c r="BF316" s="469"/>
      <c r="BG316" s="469"/>
      <c r="BH316" s="469"/>
      <c r="BI316" s="469"/>
      <c r="BJ316" s="460" t="s">
        <v>4437</v>
      </c>
      <c r="BK316" s="469"/>
      <c r="BL316" s="469"/>
      <c r="BM316" s="469"/>
      <c r="BN316" s="469"/>
      <c r="BO316" s="469"/>
      <c r="BP316" s="469"/>
      <c r="BQ316" s="469"/>
      <c r="BR316" s="469"/>
      <c r="BS316" s="469"/>
      <c r="BT316" s="469"/>
      <c r="BU316" s="469"/>
      <c r="BV316" s="469"/>
      <c r="BW316" s="468"/>
      <c r="BX316" s="468"/>
      <c r="BY316" s="468"/>
      <c r="BZ316" s="470"/>
      <c r="CA316" s="470"/>
      <c r="CB316" s="470"/>
      <c r="CC316" s="470"/>
      <c r="CD316" s="470"/>
      <c r="CE316" s="470"/>
      <c r="CF316" s="470"/>
      <c r="CG316" s="470"/>
      <c r="CH316" s="470"/>
      <c r="CI316" s="470"/>
      <c r="CJ316" s="470"/>
      <c r="CK316" s="470"/>
      <c r="CL316" s="470"/>
      <c r="CM316" s="470"/>
      <c r="CN316" s="470"/>
      <c r="CO316" s="470"/>
      <c r="CP316" s="470"/>
      <c r="CQ316" s="470"/>
      <c r="CR316" s="470"/>
      <c r="CS316" s="462" t="s">
        <v>4438</v>
      </c>
      <c r="CT316" s="470"/>
      <c r="CU316" s="470"/>
      <c r="CV316" s="470"/>
      <c r="CW316" s="470"/>
      <c r="CX316" s="470"/>
      <c r="CY316" s="470"/>
      <c r="CZ316" s="470"/>
      <c r="DA316" s="470"/>
      <c r="DB316" s="470"/>
      <c r="DC316" s="470"/>
      <c r="DD316" s="470"/>
      <c r="DE316" s="470"/>
    </row>
    <row r="317" spans="34:109" ht="15" hidden="1" customHeight="1">
      <c r="AH317" s="468"/>
      <c r="AI317" s="468"/>
      <c r="AJ317" s="468"/>
      <c r="AK317" s="468"/>
      <c r="AL317" s="456" t="str">
        <f t="shared" si="12"/>
        <v/>
      </c>
      <c r="AM317" s="456" t="str">
        <f t="shared" si="13"/>
        <v/>
      </c>
      <c r="AN317" s="457" t="str">
        <f t="shared" si="14"/>
        <v/>
      </c>
      <c r="AO317" s="468"/>
      <c r="AP317" s="438">
        <v>315</v>
      </c>
      <c r="AQ317" s="469"/>
      <c r="AR317" s="469"/>
      <c r="AS317" s="469"/>
      <c r="AT317" s="469"/>
      <c r="AU317" s="469"/>
      <c r="AV317" s="469"/>
      <c r="AW317" s="469"/>
      <c r="AX317" s="469"/>
      <c r="AY317" s="469"/>
      <c r="AZ317" s="469"/>
      <c r="BA317" s="469"/>
      <c r="BB317" s="469"/>
      <c r="BC317" s="469"/>
      <c r="BD317" s="469"/>
      <c r="BE317" s="469"/>
      <c r="BF317" s="469"/>
      <c r="BG317" s="469"/>
      <c r="BH317" s="469"/>
      <c r="BI317" s="469"/>
      <c r="BJ317" s="460" t="s">
        <v>4439</v>
      </c>
      <c r="BK317" s="469"/>
      <c r="BL317" s="469"/>
      <c r="BM317" s="469"/>
      <c r="BN317" s="469"/>
      <c r="BO317" s="469"/>
      <c r="BP317" s="469"/>
      <c r="BQ317" s="469"/>
      <c r="BR317" s="469"/>
      <c r="BS317" s="469"/>
      <c r="BT317" s="469"/>
      <c r="BU317" s="469"/>
      <c r="BV317" s="469"/>
      <c r="BW317" s="468"/>
      <c r="BX317" s="468"/>
      <c r="BY317" s="468"/>
      <c r="BZ317" s="470"/>
      <c r="CA317" s="470"/>
      <c r="CB317" s="470"/>
      <c r="CC317" s="470"/>
      <c r="CD317" s="470"/>
      <c r="CE317" s="470"/>
      <c r="CF317" s="470"/>
      <c r="CG317" s="470"/>
      <c r="CH317" s="470"/>
      <c r="CI317" s="470"/>
      <c r="CJ317" s="470"/>
      <c r="CK317" s="470"/>
      <c r="CL317" s="470"/>
      <c r="CM317" s="470"/>
      <c r="CN317" s="470"/>
      <c r="CO317" s="470"/>
      <c r="CP317" s="470"/>
      <c r="CQ317" s="470"/>
      <c r="CR317" s="470"/>
      <c r="CS317" s="462" t="s">
        <v>4440</v>
      </c>
      <c r="CT317" s="470"/>
      <c r="CU317" s="470"/>
      <c r="CV317" s="470"/>
      <c r="CW317" s="470"/>
      <c r="CX317" s="470"/>
      <c r="CY317" s="470"/>
      <c r="CZ317" s="470"/>
      <c r="DA317" s="470"/>
      <c r="DB317" s="470"/>
      <c r="DC317" s="470"/>
      <c r="DD317" s="470"/>
      <c r="DE317" s="470"/>
    </row>
    <row r="318" spans="34:109" ht="15" hidden="1" customHeight="1">
      <c r="AH318" s="468"/>
      <c r="AI318" s="468"/>
      <c r="AJ318" s="468"/>
      <c r="AK318" s="468"/>
      <c r="AL318" s="456" t="str">
        <f t="shared" si="12"/>
        <v/>
      </c>
      <c r="AM318" s="456" t="str">
        <f t="shared" si="13"/>
        <v/>
      </c>
      <c r="AN318" s="457" t="str">
        <f t="shared" si="14"/>
        <v/>
      </c>
      <c r="AO318" s="468"/>
      <c r="AP318" s="438">
        <v>316</v>
      </c>
      <c r="AQ318" s="469"/>
      <c r="AR318" s="469"/>
      <c r="AS318" s="469"/>
      <c r="AT318" s="469"/>
      <c r="AU318" s="469"/>
      <c r="AV318" s="469"/>
      <c r="AW318" s="469"/>
      <c r="AX318" s="469"/>
      <c r="AY318" s="469"/>
      <c r="AZ318" s="469"/>
      <c r="BA318" s="469"/>
      <c r="BB318" s="469"/>
      <c r="BC318" s="469"/>
      <c r="BD318" s="469"/>
      <c r="BE318" s="469"/>
      <c r="BF318" s="469"/>
      <c r="BG318" s="469"/>
      <c r="BH318" s="469"/>
      <c r="BI318" s="469"/>
      <c r="BJ318" s="460" t="s">
        <v>4441</v>
      </c>
      <c r="BK318" s="469"/>
      <c r="BL318" s="469"/>
      <c r="BM318" s="469"/>
      <c r="BN318" s="469"/>
      <c r="BO318" s="469"/>
      <c r="BP318" s="469"/>
      <c r="BQ318" s="469"/>
      <c r="BR318" s="469"/>
      <c r="BS318" s="469"/>
      <c r="BT318" s="469"/>
      <c r="BU318" s="469"/>
      <c r="BV318" s="469"/>
      <c r="BW318" s="468"/>
      <c r="BX318" s="468"/>
      <c r="BY318" s="468"/>
      <c r="BZ318" s="470"/>
      <c r="CA318" s="470"/>
      <c r="CB318" s="470"/>
      <c r="CC318" s="470"/>
      <c r="CD318" s="470"/>
      <c r="CE318" s="470"/>
      <c r="CF318" s="470"/>
      <c r="CG318" s="470"/>
      <c r="CH318" s="470"/>
      <c r="CI318" s="470"/>
      <c r="CJ318" s="470"/>
      <c r="CK318" s="470"/>
      <c r="CL318" s="470"/>
      <c r="CM318" s="470"/>
      <c r="CN318" s="470"/>
      <c r="CO318" s="470"/>
      <c r="CP318" s="470"/>
      <c r="CQ318" s="470"/>
      <c r="CR318" s="470"/>
      <c r="CS318" s="462" t="s">
        <v>4442</v>
      </c>
      <c r="CT318" s="470"/>
      <c r="CU318" s="470"/>
      <c r="CV318" s="470"/>
      <c r="CW318" s="470"/>
      <c r="CX318" s="470"/>
      <c r="CY318" s="470"/>
      <c r="CZ318" s="470"/>
      <c r="DA318" s="470"/>
      <c r="DB318" s="470"/>
      <c r="DC318" s="470"/>
      <c r="DD318" s="470"/>
      <c r="DE318" s="470"/>
    </row>
    <row r="319" spans="34:109" ht="15" hidden="1" customHeight="1">
      <c r="AH319" s="468"/>
      <c r="AI319" s="468"/>
      <c r="AJ319" s="468"/>
      <c r="AK319" s="468"/>
      <c r="AL319" s="456" t="str">
        <f t="shared" si="12"/>
        <v/>
      </c>
      <c r="AM319" s="456" t="str">
        <f t="shared" si="13"/>
        <v/>
      </c>
      <c r="AN319" s="457" t="str">
        <f t="shared" si="14"/>
        <v/>
      </c>
      <c r="AO319" s="468"/>
      <c r="AP319" s="438">
        <v>317</v>
      </c>
      <c r="AQ319" s="469"/>
      <c r="AR319" s="469"/>
      <c r="AS319" s="469"/>
      <c r="AT319" s="469"/>
      <c r="AU319" s="469"/>
      <c r="AV319" s="469"/>
      <c r="AW319" s="469"/>
      <c r="AX319" s="469"/>
      <c r="AY319" s="469"/>
      <c r="AZ319" s="469"/>
      <c r="BA319" s="469"/>
      <c r="BB319" s="469"/>
      <c r="BC319" s="469"/>
      <c r="BD319" s="469"/>
      <c r="BE319" s="469"/>
      <c r="BF319" s="469"/>
      <c r="BG319" s="469"/>
      <c r="BH319" s="469"/>
      <c r="BI319" s="469"/>
      <c r="BJ319" s="460" t="s">
        <v>4443</v>
      </c>
      <c r="BK319" s="469"/>
      <c r="BL319" s="469"/>
      <c r="BM319" s="469"/>
      <c r="BN319" s="469"/>
      <c r="BO319" s="469"/>
      <c r="BP319" s="469"/>
      <c r="BQ319" s="469"/>
      <c r="BR319" s="469"/>
      <c r="BS319" s="469"/>
      <c r="BT319" s="469"/>
      <c r="BU319" s="469"/>
      <c r="BV319" s="469"/>
      <c r="BW319" s="468"/>
      <c r="BX319" s="468"/>
      <c r="BY319" s="468"/>
      <c r="BZ319" s="470"/>
      <c r="CA319" s="470"/>
      <c r="CB319" s="470"/>
      <c r="CC319" s="470"/>
      <c r="CD319" s="470"/>
      <c r="CE319" s="470"/>
      <c r="CF319" s="470"/>
      <c r="CG319" s="470"/>
      <c r="CH319" s="470"/>
      <c r="CI319" s="470"/>
      <c r="CJ319" s="470"/>
      <c r="CK319" s="470"/>
      <c r="CL319" s="470"/>
      <c r="CM319" s="470"/>
      <c r="CN319" s="470"/>
      <c r="CO319" s="470"/>
      <c r="CP319" s="470"/>
      <c r="CQ319" s="470"/>
      <c r="CR319" s="470"/>
      <c r="CS319" s="462" t="s">
        <v>4444</v>
      </c>
      <c r="CT319" s="470"/>
      <c r="CU319" s="470"/>
      <c r="CV319" s="470"/>
      <c r="CW319" s="470"/>
      <c r="CX319" s="470"/>
      <c r="CY319" s="470"/>
      <c r="CZ319" s="470"/>
      <c r="DA319" s="470"/>
      <c r="DB319" s="470"/>
      <c r="DC319" s="470"/>
      <c r="DD319" s="470"/>
      <c r="DE319" s="470"/>
    </row>
    <row r="320" spans="34:109" ht="15" hidden="1" customHeight="1">
      <c r="AH320" s="468"/>
      <c r="AI320" s="468"/>
      <c r="AJ320" s="468"/>
      <c r="AK320" s="468"/>
      <c r="AL320" s="456" t="str">
        <f t="shared" si="12"/>
        <v/>
      </c>
      <c r="AM320" s="456" t="str">
        <f t="shared" si="13"/>
        <v/>
      </c>
      <c r="AN320" s="457" t="str">
        <f t="shared" si="14"/>
        <v/>
      </c>
      <c r="AO320" s="468"/>
      <c r="AP320" s="438">
        <v>318</v>
      </c>
      <c r="AQ320" s="469"/>
      <c r="AR320" s="469"/>
      <c r="AS320" s="469"/>
      <c r="AT320" s="469"/>
      <c r="AU320" s="469"/>
      <c r="AV320" s="469"/>
      <c r="AW320" s="469"/>
      <c r="AX320" s="469"/>
      <c r="AY320" s="469"/>
      <c r="AZ320" s="469"/>
      <c r="BA320" s="469"/>
      <c r="BB320" s="469"/>
      <c r="BC320" s="469"/>
      <c r="BD320" s="469"/>
      <c r="BE320" s="469"/>
      <c r="BF320" s="469"/>
      <c r="BG320" s="469"/>
      <c r="BH320" s="469"/>
      <c r="BI320" s="469"/>
      <c r="BJ320" s="460" t="s">
        <v>4445</v>
      </c>
      <c r="BK320" s="469"/>
      <c r="BL320" s="469"/>
      <c r="BM320" s="469"/>
      <c r="BN320" s="469"/>
      <c r="BO320" s="469"/>
      <c r="BP320" s="469"/>
      <c r="BQ320" s="469"/>
      <c r="BR320" s="469"/>
      <c r="BS320" s="469"/>
      <c r="BT320" s="469"/>
      <c r="BU320" s="469"/>
      <c r="BV320" s="469"/>
      <c r="BW320" s="468"/>
      <c r="BX320" s="468"/>
      <c r="BY320" s="468"/>
      <c r="BZ320" s="470"/>
      <c r="CA320" s="470"/>
      <c r="CB320" s="470"/>
      <c r="CC320" s="470"/>
      <c r="CD320" s="470"/>
      <c r="CE320" s="470"/>
      <c r="CF320" s="470"/>
      <c r="CG320" s="470"/>
      <c r="CH320" s="470"/>
      <c r="CI320" s="470"/>
      <c r="CJ320" s="470"/>
      <c r="CK320" s="470"/>
      <c r="CL320" s="470"/>
      <c r="CM320" s="470"/>
      <c r="CN320" s="470"/>
      <c r="CO320" s="470"/>
      <c r="CP320" s="470"/>
      <c r="CQ320" s="470"/>
      <c r="CR320" s="470"/>
      <c r="CS320" s="462" t="s">
        <v>4446</v>
      </c>
      <c r="CT320" s="470"/>
      <c r="CU320" s="470"/>
      <c r="CV320" s="470"/>
      <c r="CW320" s="470"/>
      <c r="CX320" s="470"/>
      <c r="CY320" s="470"/>
      <c r="CZ320" s="470"/>
      <c r="DA320" s="470"/>
      <c r="DB320" s="470"/>
      <c r="DC320" s="470"/>
      <c r="DD320" s="470"/>
      <c r="DE320" s="470"/>
    </row>
    <row r="321" spans="34:109" ht="15" hidden="1" customHeight="1">
      <c r="AH321" s="468"/>
      <c r="AI321" s="468"/>
      <c r="AJ321" s="468"/>
      <c r="AK321" s="468"/>
      <c r="AL321" s="456" t="str">
        <f t="shared" si="12"/>
        <v/>
      </c>
      <c r="AM321" s="456" t="str">
        <f t="shared" si="13"/>
        <v/>
      </c>
      <c r="AN321" s="457" t="str">
        <f t="shared" si="14"/>
        <v/>
      </c>
      <c r="AO321" s="468"/>
      <c r="AP321" s="438">
        <v>319</v>
      </c>
      <c r="AQ321" s="469"/>
      <c r="AR321" s="469"/>
      <c r="AS321" s="469"/>
      <c r="AT321" s="469"/>
      <c r="AU321" s="469"/>
      <c r="AV321" s="469"/>
      <c r="AW321" s="469"/>
      <c r="AX321" s="469"/>
      <c r="AY321" s="469"/>
      <c r="AZ321" s="469"/>
      <c r="BA321" s="469"/>
      <c r="BB321" s="469"/>
      <c r="BC321" s="469"/>
      <c r="BD321" s="469"/>
      <c r="BE321" s="469"/>
      <c r="BF321" s="469"/>
      <c r="BG321" s="469"/>
      <c r="BH321" s="469"/>
      <c r="BI321" s="469"/>
      <c r="BJ321" s="460" t="s">
        <v>4447</v>
      </c>
      <c r="BK321" s="469"/>
      <c r="BL321" s="469"/>
      <c r="BM321" s="469"/>
      <c r="BN321" s="469"/>
      <c r="BO321" s="469"/>
      <c r="BP321" s="469"/>
      <c r="BQ321" s="469"/>
      <c r="BR321" s="469"/>
      <c r="BS321" s="469"/>
      <c r="BT321" s="469"/>
      <c r="BU321" s="469"/>
      <c r="BV321" s="469"/>
      <c r="BW321" s="468"/>
      <c r="BX321" s="468"/>
      <c r="BY321" s="468"/>
      <c r="BZ321" s="470"/>
      <c r="CA321" s="470"/>
      <c r="CB321" s="470"/>
      <c r="CC321" s="470"/>
      <c r="CD321" s="470"/>
      <c r="CE321" s="470"/>
      <c r="CF321" s="470"/>
      <c r="CG321" s="470"/>
      <c r="CH321" s="470"/>
      <c r="CI321" s="470"/>
      <c r="CJ321" s="470"/>
      <c r="CK321" s="470"/>
      <c r="CL321" s="470"/>
      <c r="CM321" s="470"/>
      <c r="CN321" s="470"/>
      <c r="CO321" s="470"/>
      <c r="CP321" s="470"/>
      <c r="CQ321" s="470"/>
      <c r="CR321" s="470"/>
      <c r="CS321" s="476" t="s">
        <v>4448</v>
      </c>
      <c r="CT321" s="470"/>
      <c r="CU321" s="470"/>
      <c r="CV321" s="470"/>
      <c r="CW321" s="470"/>
      <c r="CX321" s="470"/>
      <c r="CY321" s="470"/>
      <c r="CZ321" s="470"/>
      <c r="DA321" s="470"/>
      <c r="DB321" s="470"/>
      <c r="DC321" s="470"/>
      <c r="DD321" s="470"/>
      <c r="DE321" s="470"/>
    </row>
    <row r="322" spans="34:109" ht="15" hidden="1" customHeight="1">
      <c r="AH322" s="468"/>
      <c r="AI322" s="468"/>
      <c r="AJ322" s="468"/>
      <c r="AK322" s="468"/>
      <c r="AL322" s="456" t="str">
        <f t="shared" si="12"/>
        <v/>
      </c>
      <c r="AM322" s="456" t="str">
        <f t="shared" si="13"/>
        <v/>
      </c>
      <c r="AN322" s="457" t="str">
        <f t="shared" si="14"/>
        <v/>
      </c>
      <c r="AO322" s="468"/>
      <c r="AP322" s="438">
        <v>320</v>
      </c>
      <c r="AQ322" s="469"/>
      <c r="AR322" s="469"/>
      <c r="AS322" s="469"/>
      <c r="AT322" s="469"/>
      <c r="AU322" s="469"/>
      <c r="AV322" s="469"/>
      <c r="AW322" s="469"/>
      <c r="AX322" s="469"/>
      <c r="AY322" s="469"/>
      <c r="AZ322" s="469"/>
      <c r="BA322" s="469"/>
      <c r="BB322" s="469"/>
      <c r="BC322" s="469"/>
      <c r="BD322" s="469"/>
      <c r="BE322" s="469"/>
      <c r="BF322" s="469"/>
      <c r="BG322" s="469"/>
      <c r="BH322" s="469"/>
      <c r="BI322" s="469"/>
      <c r="BJ322" s="460" t="s">
        <v>4449</v>
      </c>
      <c r="BK322" s="469"/>
      <c r="BL322" s="469"/>
      <c r="BM322" s="469"/>
      <c r="BN322" s="469"/>
      <c r="BO322" s="469"/>
      <c r="BP322" s="469"/>
      <c r="BQ322" s="469"/>
      <c r="BR322" s="469"/>
      <c r="BS322" s="469"/>
      <c r="BT322" s="469"/>
      <c r="BU322" s="469"/>
      <c r="BV322" s="469"/>
      <c r="BW322" s="468"/>
      <c r="BX322" s="468"/>
      <c r="BY322" s="468"/>
      <c r="BZ322" s="470"/>
      <c r="CA322" s="470"/>
      <c r="CB322" s="470"/>
      <c r="CC322" s="470"/>
      <c r="CD322" s="470"/>
      <c r="CE322" s="470"/>
      <c r="CF322" s="470"/>
      <c r="CG322" s="470"/>
      <c r="CH322" s="470"/>
      <c r="CI322" s="470"/>
      <c r="CJ322" s="470"/>
      <c r="CK322" s="470"/>
      <c r="CL322" s="470"/>
      <c r="CM322" s="470"/>
      <c r="CN322" s="470"/>
      <c r="CO322" s="470"/>
      <c r="CP322" s="470"/>
      <c r="CQ322" s="470"/>
      <c r="CR322" s="470"/>
      <c r="CS322" s="476" t="s">
        <v>4450</v>
      </c>
      <c r="CT322" s="470"/>
      <c r="CU322" s="470"/>
      <c r="CV322" s="470"/>
      <c r="CW322" s="470"/>
      <c r="CX322" s="470"/>
      <c r="CY322" s="470"/>
      <c r="CZ322" s="470"/>
      <c r="DA322" s="470"/>
      <c r="DB322" s="470"/>
      <c r="DC322" s="470"/>
      <c r="DD322" s="470"/>
      <c r="DE322" s="470"/>
    </row>
    <row r="323" spans="34:109" ht="15" hidden="1" customHeight="1">
      <c r="AH323" s="468"/>
      <c r="AI323" s="468"/>
      <c r="AJ323" s="468"/>
      <c r="AK323" s="468"/>
      <c r="AL323" s="456" t="str">
        <f t="shared" si="12"/>
        <v/>
      </c>
      <c r="AM323" s="456" t="str">
        <f t="shared" si="13"/>
        <v/>
      </c>
      <c r="AN323" s="457" t="str">
        <f t="shared" si="14"/>
        <v/>
      </c>
      <c r="AO323" s="468"/>
      <c r="AP323" s="438">
        <v>321</v>
      </c>
      <c r="AQ323" s="469"/>
      <c r="AR323" s="469"/>
      <c r="AS323" s="469"/>
      <c r="AT323" s="469"/>
      <c r="AU323" s="469"/>
      <c r="AV323" s="469"/>
      <c r="AW323" s="469"/>
      <c r="AX323" s="469"/>
      <c r="AY323" s="469"/>
      <c r="AZ323" s="469"/>
      <c r="BA323" s="469"/>
      <c r="BB323" s="469"/>
      <c r="BC323" s="469"/>
      <c r="BD323" s="469"/>
      <c r="BE323" s="469"/>
      <c r="BF323" s="469"/>
      <c r="BG323" s="469"/>
      <c r="BH323" s="469"/>
      <c r="BI323" s="469"/>
      <c r="BJ323" s="460" t="s">
        <v>4451</v>
      </c>
      <c r="BK323" s="469"/>
      <c r="BL323" s="469"/>
      <c r="BM323" s="469"/>
      <c r="BN323" s="469"/>
      <c r="BO323" s="469"/>
      <c r="BP323" s="469"/>
      <c r="BQ323" s="469"/>
      <c r="BR323" s="469"/>
      <c r="BS323" s="469"/>
      <c r="BT323" s="469"/>
      <c r="BU323" s="469"/>
      <c r="BV323" s="469"/>
      <c r="BW323" s="468"/>
      <c r="BX323" s="468"/>
      <c r="BY323" s="468"/>
      <c r="BZ323" s="470"/>
      <c r="CA323" s="470"/>
      <c r="CB323" s="470"/>
      <c r="CC323" s="470"/>
      <c r="CD323" s="470"/>
      <c r="CE323" s="470"/>
      <c r="CF323" s="470"/>
      <c r="CG323" s="470"/>
      <c r="CH323" s="470"/>
      <c r="CI323" s="470"/>
      <c r="CJ323" s="470"/>
      <c r="CK323" s="470"/>
      <c r="CL323" s="470"/>
      <c r="CM323" s="470"/>
      <c r="CN323" s="470"/>
      <c r="CO323" s="470"/>
      <c r="CP323" s="470"/>
      <c r="CQ323" s="470"/>
      <c r="CR323" s="470"/>
      <c r="CS323" s="462" t="s">
        <v>4452</v>
      </c>
      <c r="CT323" s="470"/>
      <c r="CU323" s="470"/>
      <c r="CV323" s="470"/>
      <c r="CW323" s="470"/>
      <c r="CX323" s="470"/>
      <c r="CY323" s="470"/>
      <c r="CZ323" s="470"/>
      <c r="DA323" s="470"/>
      <c r="DB323" s="470"/>
      <c r="DC323" s="470"/>
      <c r="DD323" s="470"/>
      <c r="DE323" s="470"/>
    </row>
    <row r="324" spans="34:109" ht="15" hidden="1" customHeight="1">
      <c r="AH324" s="468"/>
      <c r="AI324" s="468"/>
      <c r="AJ324" s="468"/>
      <c r="AK324" s="468"/>
      <c r="AL324" s="456" t="str">
        <f t="shared" ref="AL324:AL387" si="15">IFERROR(IF(HLOOKUP($N$8, $BZ$3:$DE$574, $AP324, FALSE )="", "", HLOOKUP($N$8, $BZ$3:$DE$574, $AP324, FALSE)), "")</f>
        <v/>
      </c>
      <c r="AM324" s="456" t="str">
        <f t="shared" ref="AM324:AM387" si="16">IFERROR(IF(AL324="", "", HLOOKUP($N$8, $AQ$3:$BV$574, AP324, FALSE)), "")</f>
        <v/>
      </c>
      <c r="AN324" s="457" t="str">
        <f t="shared" si="14"/>
        <v/>
      </c>
      <c r="AO324" s="468"/>
      <c r="AP324" s="438">
        <v>322</v>
      </c>
      <c r="AQ324" s="469"/>
      <c r="AR324" s="469"/>
      <c r="AS324" s="469"/>
      <c r="AT324" s="469"/>
      <c r="AU324" s="469"/>
      <c r="AV324" s="469"/>
      <c r="AW324" s="469"/>
      <c r="AX324" s="469"/>
      <c r="AY324" s="469"/>
      <c r="AZ324" s="469"/>
      <c r="BA324" s="469"/>
      <c r="BB324" s="469"/>
      <c r="BC324" s="469"/>
      <c r="BD324" s="469"/>
      <c r="BE324" s="469"/>
      <c r="BF324" s="469"/>
      <c r="BG324" s="469"/>
      <c r="BH324" s="469"/>
      <c r="BI324" s="469"/>
      <c r="BJ324" s="460" t="s">
        <v>4453</v>
      </c>
      <c r="BK324" s="469"/>
      <c r="BL324" s="469"/>
      <c r="BM324" s="469"/>
      <c r="BN324" s="469"/>
      <c r="BO324" s="469"/>
      <c r="BP324" s="469"/>
      <c r="BQ324" s="469"/>
      <c r="BR324" s="469"/>
      <c r="BS324" s="469"/>
      <c r="BT324" s="469"/>
      <c r="BU324" s="469"/>
      <c r="BV324" s="469"/>
      <c r="BW324" s="468"/>
      <c r="BX324" s="468"/>
      <c r="BY324" s="468"/>
      <c r="BZ324" s="470"/>
      <c r="CA324" s="470"/>
      <c r="CB324" s="470"/>
      <c r="CC324" s="470"/>
      <c r="CD324" s="470"/>
      <c r="CE324" s="470"/>
      <c r="CF324" s="470"/>
      <c r="CG324" s="470"/>
      <c r="CH324" s="470"/>
      <c r="CI324" s="470"/>
      <c r="CJ324" s="470"/>
      <c r="CK324" s="470"/>
      <c r="CL324" s="470"/>
      <c r="CM324" s="470"/>
      <c r="CN324" s="470"/>
      <c r="CO324" s="470"/>
      <c r="CP324" s="470"/>
      <c r="CQ324" s="470"/>
      <c r="CR324" s="470"/>
      <c r="CS324" s="462" t="s">
        <v>4454</v>
      </c>
      <c r="CT324" s="470"/>
      <c r="CU324" s="470"/>
      <c r="CV324" s="470"/>
      <c r="CW324" s="470"/>
      <c r="CX324" s="470"/>
      <c r="CY324" s="470"/>
      <c r="CZ324" s="470"/>
      <c r="DA324" s="470"/>
      <c r="DB324" s="470"/>
      <c r="DC324" s="470"/>
      <c r="DD324" s="470"/>
      <c r="DE324" s="470"/>
    </row>
    <row r="325" spans="34:109" ht="15" hidden="1" customHeight="1">
      <c r="AH325" s="477"/>
      <c r="AI325" s="477"/>
      <c r="AJ325" s="477"/>
      <c r="AK325" s="477"/>
      <c r="AL325" s="456" t="str">
        <f t="shared" si="15"/>
        <v/>
      </c>
      <c r="AM325" s="456" t="str">
        <f t="shared" si="16"/>
        <v/>
      </c>
      <c r="AN325" s="457" t="str">
        <f t="shared" ref="AN325:AN388" si="17">MID(AM325, 3, 3)</f>
        <v/>
      </c>
      <c r="AO325" s="477"/>
      <c r="AP325" s="438">
        <v>323</v>
      </c>
      <c r="AQ325" s="478"/>
      <c r="AR325" s="478"/>
      <c r="AS325" s="478"/>
      <c r="AT325" s="478"/>
      <c r="AU325" s="478"/>
      <c r="AV325" s="478"/>
      <c r="AW325" s="478"/>
      <c r="AX325" s="478"/>
      <c r="AY325" s="478"/>
      <c r="AZ325" s="478"/>
      <c r="BA325" s="478"/>
      <c r="BB325" s="478"/>
      <c r="BC325" s="478"/>
      <c r="BD325" s="478"/>
      <c r="BE325" s="478"/>
      <c r="BF325" s="478"/>
      <c r="BG325" s="478"/>
      <c r="BH325" s="478"/>
      <c r="BI325" s="478"/>
      <c r="BJ325" s="460" t="s">
        <v>4455</v>
      </c>
      <c r="BK325" s="478"/>
      <c r="BL325" s="478"/>
      <c r="BM325" s="478"/>
      <c r="BN325" s="478"/>
      <c r="BO325" s="478"/>
      <c r="BP325" s="478"/>
      <c r="BQ325" s="478"/>
      <c r="BR325" s="478"/>
      <c r="BS325" s="478"/>
      <c r="BT325" s="478"/>
      <c r="BU325" s="478"/>
      <c r="BV325" s="478"/>
      <c r="BW325" s="477"/>
      <c r="BX325" s="477"/>
      <c r="BY325" s="477"/>
      <c r="BZ325" s="479"/>
      <c r="CA325" s="479"/>
      <c r="CB325" s="479"/>
      <c r="CC325" s="479"/>
      <c r="CD325" s="479"/>
      <c r="CE325" s="479"/>
      <c r="CF325" s="479"/>
      <c r="CG325" s="479"/>
      <c r="CH325" s="479"/>
      <c r="CI325" s="479"/>
      <c r="CJ325" s="479"/>
      <c r="CK325" s="479"/>
      <c r="CL325" s="479"/>
      <c r="CM325" s="479"/>
      <c r="CN325" s="479"/>
      <c r="CO325" s="479"/>
      <c r="CP325" s="479"/>
      <c r="CQ325" s="479"/>
      <c r="CR325" s="479"/>
      <c r="CS325" s="462" t="s">
        <v>4456</v>
      </c>
      <c r="CT325" s="479"/>
      <c r="CU325" s="479"/>
      <c r="CV325" s="479"/>
      <c r="CW325" s="479"/>
      <c r="CX325" s="479"/>
      <c r="CY325" s="479"/>
      <c r="CZ325" s="479"/>
      <c r="DA325" s="479"/>
      <c r="DB325" s="479"/>
      <c r="DC325" s="479"/>
      <c r="DD325" s="479"/>
      <c r="DE325" s="479"/>
    </row>
    <row r="326" spans="34:109" ht="15" hidden="1" customHeight="1">
      <c r="AH326" s="477"/>
      <c r="AI326" s="477"/>
      <c r="AJ326" s="477"/>
      <c r="AK326" s="477"/>
      <c r="AL326" s="456" t="str">
        <f t="shared" si="15"/>
        <v/>
      </c>
      <c r="AM326" s="456" t="str">
        <f t="shared" si="16"/>
        <v/>
      </c>
      <c r="AN326" s="457" t="str">
        <f t="shared" si="17"/>
        <v/>
      </c>
      <c r="AO326" s="477"/>
      <c r="AP326" s="438">
        <v>324</v>
      </c>
      <c r="AQ326" s="478"/>
      <c r="AR326" s="478"/>
      <c r="AS326" s="478"/>
      <c r="AT326" s="478"/>
      <c r="AU326" s="478"/>
      <c r="AV326" s="478"/>
      <c r="AW326" s="478"/>
      <c r="AX326" s="478"/>
      <c r="AY326" s="478"/>
      <c r="AZ326" s="478"/>
      <c r="BA326" s="478"/>
      <c r="BB326" s="478"/>
      <c r="BC326" s="478"/>
      <c r="BD326" s="478"/>
      <c r="BE326" s="478"/>
      <c r="BF326" s="478"/>
      <c r="BG326" s="478"/>
      <c r="BH326" s="478"/>
      <c r="BI326" s="478"/>
      <c r="BJ326" s="460" t="s">
        <v>4457</v>
      </c>
      <c r="BK326" s="478"/>
      <c r="BL326" s="478"/>
      <c r="BM326" s="478"/>
      <c r="BN326" s="478"/>
      <c r="BO326" s="478"/>
      <c r="BP326" s="478"/>
      <c r="BQ326" s="478"/>
      <c r="BR326" s="478"/>
      <c r="BS326" s="478"/>
      <c r="BT326" s="478"/>
      <c r="BU326" s="478"/>
      <c r="BV326" s="478"/>
      <c r="BW326" s="477"/>
      <c r="BX326" s="477"/>
      <c r="BY326" s="477"/>
      <c r="BZ326" s="479"/>
      <c r="CA326" s="479"/>
      <c r="CB326" s="479"/>
      <c r="CC326" s="479"/>
      <c r="CD326" s="479"/>
      <c r="CE326" s="479"/>
      <c r="CF326" s="479"/>
      <c r="CG326" s="479"/>
      <c r="CH326" s="479"/>
      <c r="CI326" s="479"/>
      <c r="CJ326" s="479"/>
      <c r="CK326" s="479"/>
      <c r="CL326" s="479"/>
      <c r="CM326" s="479"/>
      <c r="CN326" s="479"/>
      <c r="CO326" s="479"/>
      <c r="CP326" s="479"/>
      <c r="CQ326" s="479"/>
      <c r="CR326" s="479"/>
      <c r="CS326" s="462" t="s">
        <v>4458</v>
      </c>
      <c r="CT326" s="479"/>
      <c r="CU326" s="479"/>
      <c r="CV326" s="479"/>
      <c r="CW326" s="479"/>
      <c r="CX326" s="479"/>
      <c r="CY326" s="479"/>
      <c r="CZ326" s="479"/>
      <c r="DA326" s="479"/>
      <c r="DB326" s="479"/>
      <c r="DC326" s="479"/>
      <c r="DD326" s="479"/>
      <c r="DE326" s="479"/>
    </row>
    <row r="327" spans="34:109" ht="15" hidden="1" customHeight="1">
      <c r="AH327" s="468"/>
      <c r="AI327" s="468"/>
      <c r="AJ327" s="468"/>
      <c r="AK327" s="468"/>
      <c r="AL327" s="456" t="str">
        <f t="shared" si="15"/>
        <v/>
      </c>
      <c r="AM327" s="456" t="str">
        <f t="shared" si="16"/>
        <v/>
      </c>
      <c r="AN327" s="457" t="str">
        <f t="shared" si="17"/>
        <v/>
      </c>
      <c r="AO327" s="468"/>
      <c r="AP327" s="438">
        <v>325</v>
      </c>
      <c r="AQ327" s="469"/>
      <c r="AR327" s="469"/>
      <c r="AS327" s="469"/>
      <c r="AT327" s="469"/>
      <c r="AU327" s="469"/>
      <c r="AV327" s="469"/>
      <c r="AW327" s="469"/>
      <c r="AX327" s="469"/>
      <c r="AY327" s="469"/>
      <c r="AZ327" s="469"/>
      <c r="BA327" s="469"/>
      <c r="BB327" s="469"/>
      <c r="BC327" s="469"/>
      <c r="BD327" s="469"/>
      <c r="BE327" s="469"/>
      <c r="BF327" s="469"/>
      <c r="BG327" s="469"/>
      <c r="BH327" s="469"/>
      <c r="BI327" s="469"/>
      <c r="BJ327" s="460" t="s">
        <v>4459</v>
      </c>
      <c r="BK327" s="469"/>
      <c r="BL327" s="469"/>
      <c r="BM327" s="469"/>
      <c r="BN327" s="469"/>
      <c r="BO327" s="469"/>
      <c r="BP327" s="469"/>
      <c r="BQ327" s="469"/>
      <c r="BR327" s="469"/>
      <c r="BS327" s="469"/>
      <c r="BT327" s="469"/>
      <c r="BU327" s="469"/>
      <c r="BV327" s="469"/>
      <c r="BW327" s="468"/>
      <c r="BX327" s="468"/>
      <c r="BY327" s="468"/>
      <c r="BZ327" s="470"/>
      <c r="CA327" s="470"/>
      <c r="CB327" s="470"/>
      <c r="CC327" s="470"/>
      <c r="CD327" s="470"/>
      <c r="CE327" s="470"/>
      <c r="CF327" s="470"/>
      <c r="CG327" s="470"/>
      <c r="CH327" s="470"/>
      <c r="CI327" s="470"/>
      <c r="CJ327" s="470"/>
      <c r="CK327" s="470"/>
      <c r="CL327" s="470"/>
      <c r="CM327" s="470"/>
      <c r="CN327" s="470"/>
      <c r="CO327" s="470"/>
      <c r="CP327" s="470"/>
      <c r="CQ327" s="470"/>
      <c r="CR327" s="470"/>
      <c r="CS327" s="462" t="s">
        <v>4460</v>
      </c>
      <c r="CT327" s="470"/>
      <c r="CU327" s="470"/>
      <c r="CV327" s="470"/>
      <c r="CW327" s="470"/>
      <c r="CX327" s="470"/>
      <c r="CY327" s="470"/>
      <c r="CZ327" s="470"/>
      <c r="DA327" s="470"/>
      <c r="DB327" s="470"/>
      <c r="DC327" s="470"/>
      <c r="DD327" s="470"/>
      <c r="DE327" s="470"/>
    </row>
    <row r="328" spans="34:109" ht="15" hidden="1" customHeight="1">
      <c r="AH328" s="468"/>
      <c r="AI328" s="468"/>
      <c r="AJ328" s="468"/>
      <c r="AK328" s="468"/>
      <c r="AL328" s="456" t="str">
        <f t="shared" si="15"/>
        <v/>
      </c>
      <c r="AM328" s="456" t="str">
        <f t="shared" si="16"/>
        <v/>
      </c>
      <c r="AN328" s="457" t="str">
        <f t="shared" si="17"/>
        <v/>
      </c>
      <c r="AO328" s="468"/>
      <c r="AP328" s="438">
        <v>326</v>
      </c>
      <c r="AQ328" s="469"/>
      <c r="AR328" s="469"/>
      <c r="AS328" s="469"/>
      <c r="AT328" s="469"/>
      <c r="AU328" s="469"/>
      <c r="AV328" s="469"/>
      <c r="AW328" s="469"/>
      <c r="AX328" s="469"/>
      <c r="AY328" s="469"/>
      <c r="AZ328" s="469"/>
      <c r="BA328" s="469"/>
      <c r="BB328" s="469"/>
      <c r="BC328" s="469"/>
      <c r="BD328" s="469"/>
      <c r="BE328" s="469"/>
      <c r="BF328" s="469"/>
      <c r="BG328" s="469"/>
      <c r="BH328" s="469"/>
      <c r="BI328" s="469"/>
      <c r="BJ328" s="460" t="s">
        <v>4461</v>
      </c>
      <c r="BK328" s="469"/>
      <c r="BL328" s="469"/>
      <c r="BM328" s="469"/>
      <c r="BN328" s="469"/>
      <c r="BO328" s="469"/>
      <c r="BP328" s="469"/>
      <c r="BQ328" s="469"/>
      <c r="BR328" s="469"/>
      <c r="BS328" s="469"/>
      <c r="BT328" s="469"/>
      <c r="BU328" s="469"/>
      <c r="BV328" s="469"/>
      <c r="BW328" s="468"/>
      <c r="BX328" s="468"/>
      <c r="BY328" s="468"/>
      <c r="BZ328" s="470"/>
      <c r="CA328" s="470"/>
      <c r="CB328" s="470"/>
      <c r="CC328" s="470"/>
      <c r="CD328" s="470"/>
      <c r="CE328" s="470"/>
      <c r="CF328" s="470"/>
      <c r="CG328" s="470"/>
      <c r="CH328" s="470"/>
      <c r="CI328" s="470"/>
      <c r="CJ328" s="470"/>
      <c r="CK328" s="470"/>
      <c r="CL328" s="470"/>
      <c r="CM328" s="470"/>
      <c r="CN328" s="470"/>
      <c r="CO328" s="470"/>
      <c r="CP328" s="470"/>
      <c r="CQ328" s="470"/>
      <c r="CR328" s="470"/>
      <c r="CS328" s="462" t="s">
        <v>4462</v>
      </c>
      <c r="CT328" s="470"/>
      <c r="CU328" s="470"/>
      <c r="CV328" s="470"/>
      <c r="CW328" s="470"/>
      <c r="CX328" s="470"/>
      <c r="CY328" s="470"/>
      <c r="CZ328" s="470"/>
      <c r="DA328" s="470"/>
      <c r="DB328" s="470"/>
      <c r="DC328" s="470"/>
      <c r="DD328" s="470"/>
      <c r="DE328" s="470"/>
    </row>
    <row r="329" spans="34:109" ht="15" hidden="1" customHeight="1">
      <c r="AH329" s="468"/>
      <c r="AI329" s="468"/>
      <c r="AJ329" s="468"/>
      <c r="AK329" s="468"/>
      <c r="AL329" s="456" t="str">
        <f t="shared" si="15"/>
        <v/>
      </c>
      <c r="AM329" s="456" t="str">
        <f t="shared" si="16"/>
        <v/>
      </c>
      <c r="AN329" s="457" t="str">
        <f t="shared" si="17"/>
        <v/>
      </c>
      <c r="AO329" s="468"/>
      <c r="AP329" s="438">
        <v>327</v>
      </c>
      <c r="AQ329" s="469"/>
      <c r="AR329" s="469"/>
      <c r="AS329" s="469"/>
      <c r="AT329" s="469"/>
      <c r="AU329" s="469"/>
      <c r="AV329" s="469"/>
      <c r="AW329" s="469"/>
      <c r="AX329" s="469"/>
      <c r="AY329" s="469"/>
      <c r="AZ329" s="469"/>
      <c r="BA329" s="469"/>
      <c r="BB329" s="469"/>
      <c r="BC329" s="469"/>
      <c r="BD329" s="469"/>
      <c r="BE329" s="469"/>
      <c r="BF329" s="469"/>
      <c r="BG329" s="469"/>
      <c r="BH329" s="469"/>
      <c r="BI329" s="469"/>
      <c r="BJ329" s="460" t="s">
        <v>4463</v>
      </c>
      <c r="BK329" s="469"/>
      <c r="BL329" s="469"/>
      <c r="BM329" s="469"/>
      <c r="BN329" s="469"/>
      <c r="BO329" s="469"/>
      <c r="BP329" s="469"/>
      <c r="BQ329" s="469"/>
      <c r="BR329" s="469"/>
      <c r="BS329" s="469"/>
      <c r="BT329" s="469"/>
      <c r="BU329" s="469"/>
      <c r="BV329" s="469"/>
      <c r="BW329" s="468"/>
      <c r="BX329" s="468"/>
      <c r="BY329" s="468"/>
      <c r="BZ329" s="470"/>
      <c r="CA329" s="470"/>
      <c r="CB329" s="470"/>
      <c r="CC329" s="470"/>
      <c r="CD329" s="470"/>
      <c r="CE329" s="470"/>
      <c r="CF329" s="470"/>
      <c r="CG329" s="470"/>
      <c r="CH329" s="470"/>
      <c r="CI329" s="470"/>
      <c r="CJ329" s="470"/>
      <c r="CK329" s="470"/>
      <c r="CL329" s="470"/>
      <c r="CM329" s="470"/>
      <c r="CN329" s="470"/>
      <c r="CO329" s="470"/>
      <c r="CP329" s="470"/>
      <c r="CQ329" s="470"/>
      <c r="CR329" s="470"/>
      <c r="CS329" s="462" t="s">
        <v>4464</v>
      </c>
      <c r="CT329" s="470"/>
      <c r="CU329" s="470"/>
      <c r="CV329" s="470"/>
      <c r="CW329" s="470"/>
      <c r="CX329" s="470"/>
      <c r="CY329" s="470"/>
      <c r="CZ329" s="470"/>
      <c r="DA329" s="470"/>
      <c r="DB329" s="470"/>
      <c r="DC329" s="470"/>
      <c r="DD329" s="470"/>
      <c r="DE329" s="470"/>
    </row>
    <row r="330" spans="34:109" ht="15" hidden="1" customHeight="1">
      <c r="AH330" s="468"/>
      <c r="AI330" s="468"/>
      <c r="AJ330" s="468"/>
      <c r="AK330" s="468"/>
      <c r="AL330" s="456" t="str">
        <f t="shared" si="15"/>
        <v/>
      </c>
      <c r="AM330" s="456" t="str">
        <f t="shared" si="16"/>
        <v/>
      </c>
      <c r="AN330" s="457" t="str">
        <f t="shared" si="17"/>
        <v/>
      </c>
      <c r="AO330" s="468"/>
      <c r="AP330" s="438">
        <v>328</v>
      </c>
      <c r="AQ330" s="469"/>
      <c r="AR330" s="469"/>
      <c r="AS330" s="469"/>
      <c r="AT330" s="469"/>
      <c r="AU330" s="469"/>
      <c r="AV330" s="469"/>
      <c r="AW330" s="469"/>
      <c r="AX330" s="469"/>
      <c r="AY330" s="469"/>
      <c r="AZ330" s="469"/>
      <c r="BA330" s="469"/>
      <c r="BB330" s="469"/>
      <c r="BC330" s="469"/>
      <c r="BD330" s="469"/>
      <c r="BE330" s="469"/>
      <c r="BF330" s="469"/>
      <c r="BG330" s="469"/>
      <c r="BH330" s="469"/>
      <c r="BI330" s="469"/>
      <c r="BJ330" s="460" t="s">
        <v>4465</v>
      </c>
      <c r="BK330" s="469"/>
      <c r="BL330" s="469"/>
      <c r="BM330" s="469"/>
      <c r="BN330" s="469"/>
      <c r="BO330" s="469"/>
      <c r="BP330" s="469"/>
      <c r="BQ330" s="469"/>
      <c r="BR330" s="469"/>
      <c r="BS330" s="469"/>
      <c r="BT330" s="469"/>
      <c r="BU330" s="469"/>
      <c r="BV330" s="469"/>
      <c r="BW330" s="468"/>
      <c r="BX330" s="468"/>
      <c r="BY330" s="468"/>
      <c r="BZ330" s="470"/>
      <c r="CA330" s="470"/>
      <c r="CB330" s="470"/>
      <c r="CC330" s="470"/>
      <c r="CD330" s="470"/>
      <c r="CE330" s="470"/>
      <c r="CF330" s="470"/>
      <c r="CG330" s="470"/>
      <c r="CH330" s="470"/>
      <c r="CI330" s="470"/>
      <c r="CJ330" s="470"/>
      <c r="CK330" s="470"/>
      <c r="CL330" s="470"/>
      <c r="CM330" s="470"/>
      <c r="CN330" s="470"/>
      <c r="CO330" s="470"/>
      <c r="CP330" s="470"/>
      <c r="CQ330" s="470"/>
      <c r="CR330" s="470"/>
      <c r="CS330" s="462" t="s">
        <v>4466</v>
      </c>
      <c r="CT330" s="470"/>
      <c r="CU330" s="470"/>
      <c r="CV330" s="470"/>
      <c r="CW330" s="470"/>
      <c r="CX330" s="470"/>
      <c r="CY330" s="470"/>
      <c r="CZ330" s="470"/>
      <c r="DA330" s="470"/>
      <c r="DB330" s="470"/>
      <c r="DC330" s="470"/>
      <c r="DD330" s="470"/>
      <c r="DE330" s="470"/>
    </row>
    <row r="331" spans="34:109" ht="15" hidden="1" customHeight="1">
      <c r="AH331" s="468"/>
      <c r="AI331" s="468"/>
      <c r="AJ331" s="468"/>
      <c r="AK331" s="468"/>
      <c r="AL331" s="456" t="str">
        <f t="shared" si="15"/>
        <v/>
      </c>
      <c r="AM331" s="456" t="str">
        <f t="shared" si="16"/>
        <v/>
      </c>
      <c r="AN331" s="457" t="str">
        <f t="shared" si="17"/>
        <v/>
      </c>
      <c r="AO331" s="468"/>
      <c r="AP331" s="438">
        <v>329</v>
      </c>
      <c r="AQ331" s="469"/>
      <c r="AR331" s="469"/>
      <c r="AS331" s="469"/>
      <c r="AT331" s="469"/>
      <c r="AU331" s="469"/>
      <c r="AV331" s="469"/>
      <c r="AW331" s="469"/>
      <c r="AX331" s="469"/>
      <c r="AY331" s="469"/>
      <c r="AZ331" s="469"/>
      <c r="BA331" s="469"/>
      <c r="BB331" s="469"/>
      <c r="BC331" s="469"/>
      <c r="BD331" s="469"/>
      <c r="BE331" s="469"/>
      <c r="BF331" s="469"/>
      <c r="BG331" s="469"/>
      <c r="BH331" s="469"/>
      <c r="BI331" s="469"/>
      <c r="BJ331" s="460" t="s">
        <v>4467</v>
      </c>
      <c r="BK331" s="469"/>
      <c r="BL331" s="469"/>
      <c r="BM331" s="469"/>
      <c r="BN331" s="469"/>
      <c r="BO331" s="469"/>
      <c r="BP331" s="469"/>
      <c r="BQ331" s="469"/>
      <c r="BR331" s="469"/>
      <c r="BS331" s="469"/>
      <c r="BT331" s="469"/>
      <c r="BU331" s="469"/>
      <c r="BV331" s="469"/>
      <c r="BW331" s="468"/>
      <c r="BX331" s="468"/>
      <c r="BY331" s="468"/>
      <c r="BZ331" s="470"/>
      <c r="CA331" s="470"/>
      <c r="CB331" s="470"/>
      <c r="CC331" s="470"/>
      <c r="CD331" s="470"/>
      <c r="CE331" s="470"/>
      <c r="CF331" s="470"/>
      <c r="CG331" s="470"/>
      <c r="CH331" s="470"/>
      <c r="CI331" s="470"/>
      <c r="CJ331" s="470"/>
      <c r="CK331" s="470"/>
      <c r="CL331" s="470"/>
      <c r="CM331" s="470"/>
      <c r="CN331" s="470"/>
      <c r="CO331" s="470"/>
      <c r="CP331" s="470"/>
      <c r="CQ331" s="470"/>
      <c r="CR331" s="470"/>
      <c r="CS331" s="462" t="s">
        <v>4468</v>
      </c>
      <c r="CT331" s="470"/>
      <c r="CU331" s="470"/>
      <c r="CV331" s="470"/>
      <c r="CW331" s="470"/>
      <c r="CX331" s="470"/>
      <c r="CY331" s="470"/>
      <c r="CZ331" s="470"/>
      <c r="DA331" s="470"/>
      <c r="DB331" s="470"/>
      <c r="DC331" s="470"/>
      <c r="DD331" s="470"/>
      <c r="DE331" s="470"/>
    </row>
    <row r="332" spans="34:109" ht="15" hidden="1" customHeight="1">
      <c r="AH332" s="468"/>
      <c r="AI332" s="468"/>
      <c r="AJ332" s="468"/>
      <c r="AK332" s="468"/>
      <c r="AL332" s="456" t="str">
        <f t="shared" si="15"/>
        <v/>
      </c>
      <c r="AM332" s="456" t="str">
        <f t="shared" si="16"/>
        <v/>
      </c>
      <c r="AN332" s="457" t="str">
        <f t="shared" si="17"/>
        <v/>
      </c>
      <c r="AO332" s="468"/>
      <c r="AP332" s="438">
        <v>330</v>
      </c>
      <c r="AQ332" s="469"/>
      <c r="AR332" s="469"/>
      <c r="AS332" s="469"/>
      <c r="AT332" s="469"/>
      <c r="AU332" s="469"/>
      <c r="AV332" s="469"/>
      <c r="AW332" s="469"/>
      <c r="AX332" s="469"/>
      <c r="AY332" s="469"/>
      <c r="AZ332" s="469"/>
      <c r="BA332" s="469"/>
      <c r="BB332" s="469"/>
      <c r="BC332" s="469"/>
      <c r="BD332" s="469"/>
      <c r="BE332" s="469"/>
      <c r="BF332" s="469"/>
      <c r="BG332" s="469"/>
      <c r="BH332" s="469"/>
      <c r="BI332" s="469"/>
      <c r="BJ332" s="460" t="s">
        <v>4469</v>
      </c>
      <c r="BK332" s="469"/>
      <c r="BL332" s="469"/>
      <c r="BM332" s="469"/>
      <c r="BN332" s="469"/>
      <c r="BO332" s="469"/>
      <c r="BP332" s="469"/>
      <c r="BQ332" s="469"/>
      <c r="BR332" s="469"/>
      <c r="BS332" s="469"/>
      <c r="BT332" s="469"/>
      <c r="BU332" s="469"/>
      <c r="BV332" s="469"/>
      <c r="BW332" s="468"/>
      <c r="BX332" s="468"/>
      <c r="BY332" s="468"/>
      <c r="BZ332" s="470"/>
      <c r="CA332" s="470"/>
      <c r="CB332" s="470"/>
      <c r="CC332" s="470"/>
      <c r="CD332" s="470"/>
      <c r="CE332" s="470"/>
      <c r="CF332" s="470"/>
      <c r="CG332" s="470"/>
      <c r="CH332" s="470"/>
      <c r="CI332" s="470"/>
      <c r="CJ332" s="470"/>
      <c r="CK332" s="470"/>
      <c r="CL332" s="470"/>
      <c r="CM332" s="470"/>
      <c r="CN332" s="470"/>
      <c r="CO332" s="470"/>
      <c r="CP332" s="470"/>
      <c r="CQ332" s="470"/>
      <c r="CR332" s="470"/>
      <c r="CS332" s="462" t="s">
        <v>4470</v>
      </c>
      <c r="CT332" s="470"/>
      <c r="CU332" s="470"/>
      <c r="CV332" s="470"/>
      <c r="CW332" s="470"/>
      <c r="CX332" s="470"/>
      <c r="CY332" s="470"/>
      <c r="CZ332" s="470"/>
      <c r="DA332" s="470"/>
      <c r="DB332" s="470"/>
      <c r="DC332" s="470"/>
      <c r="DD332" s="470"/>
      <c r="DE332" s="470"/>
    </row>
    <row r="333" spans="34:109" ht="15" hidden="1" customHeight="1">
      <c r="AH333" s="468"/>
      <c r="AI333" s="468"/>
      <c r="AJ333" s="468"/>
      <c r="AK333" s="468"/>
      <c r="AL333" s="456" t="str">
        <f t="shared" si="15"/>
        <v/>
      </c>
      <c r="AM333" s="456" t="str">
        <f t="shared" si="16"/>
        <v/>
      </c>
      <c r="AN333" s="457" t="str">
        <f t="shared" si="17"/>
        <v/>
      </c>
      <c r="AO333" s="468"/>
      <c r="AP333" s="438">
        <v>331</v>
      </c>
      <c r="AQ333" s="469"/>
      <c r="AR333" s="469"/>
      <c r="AS333" s="469"/>
      <c r="AT333" s="469"/>
      <c r="AU333" s="469"/>
      <c r="AV333" s="469"/>
      <c r="AW333" s="469"/>
      <c r="AX333" s="469"/>
      <c r="AY333" s="469"/>
      <c r="AZ333" s="469"/>
      <c r="BA333" s="469"/>
      <c r="BB333" s="469"/>
      <c r="BC333" s="469"/>
      <c r="BD333" s="469"/>
      <c r="BE333" s="469"/>
      <c r="BF333" s="469"/>
      <c r="BG333" s="469"/>
      <c r="BH333" s="469"/>
      <c r="BI333" s="469"/>
      <c r="BJ333" s="460" t="s">
        <v>4471</v>
      </c>
      <c r="BK333" s="469"/>
      <c r="BL333" s="469"/>
      <c r="BM333" s="469"/>
      <c r="BN333" s="469"/>
      <c r="BO333" s="469"/>
      <c r="BP333" s="469"/>
      <c r="BQ333" s="469"/>
      <c r="BR333" s="469"/>
      <c r="BS333" s="469"/>
      <c r="BT333" s="469"/>
      <c r="BU333" s="469"/>
      <c r="BV333" s="469"/>
      <c r="BW333" s="468"/>
      <c r="BX333" s="468"/>
      <c r="BY333" s="468"/>
      <c r="BZ333" s="470"/>
      <c r="CA333" s="470"/>
      <c r="CB333" s="470"/>
      <c r="CC333" s="470"/>
      <c r="CD333" s="470"/>
      <c r="CE333" s="470"/>
      <c r="CF333" s="470"/>
      <c r="CG333" s="470"/>
      <c r="CH333" s="470"/>
      <c r="CI333" s="470"/>
      <c r="CJ333" s="470"/>
      <c r="CK333" s="470"/>
      <c r="CL333" s="470"/>
      <c r="CM333" s="470"/>
      <c r="CN333" s="470"/>
      <c r="CO333" s="470"/>
      <c r="CP333" s="470"/>
      <c r="CQ333" s="470"/>
      <c r="CR333" s="470"/>
      <c r="CS333" s="462" t="s">
        <v>4472</v>
      </c>
      <c r="CT333" s="470"/>
      <c r="CU333" s="470"/>
      <c r="CV333" s="470"/>
      <c r="CW333" s="470"/>
      <c r="CX333" s="470"/>
      <c r="CY333" s="470"/>
      <c r="CZ333" s="470"/>
      <c r="DA333" s="470"/>
      <c r="DB333" s="470"/>
      <c r="DC333" s="470"/>
      <c r="DD333" s="470"/>
      <c r="DE333" s="470"/>
    </row>
    <row r="334" spans="34:109" ht="15" hidden="1" customHeight="1">
      <c r="AH334" s="468"/>
      <c r="AI334" s="468"/>
      <c r="AJ334" s="468"/>
      <c r="AK334" s="468"/>
      <c r="AL334" s="456" t="str">
        <f t="shared" si="15"/>
        <v/>
      </c>
      <c r="AM334" s="456" t="str">
        <f t="shared" si="16"/>
        <v/>
      </c>
      <c r="AN334" s="457" t="str">
        <f t="shared" si="17"/>
        <v/>
      </c>
      <c r="AO334" s="468"/>
      <c r="AP334" s="438">
        <v>332</v>
      </c>
      <c r="AQ334" s="469"/>
      <c r="AR334" s="469"/>
      <c r="AS334" s="469"/>
      <c r="AT334" s="469"/>
      <c r="AU334" s="469"/>
      <c r="AV334" s="469"/>
      <c r="AW334" s="469"/>
      <c r="AX334" s="469"/>
      <c r="AY334" s="469"/>
      <c r="AZ334" s="469"/>
      <c r="BA334" s="469"/>
      <c r="BB334" s="469"/>
      <c r="BC334" s="469"/>
      <c r="BD334" s="469"/>
      <c r="BE334" s="469"/>
      <c r="BF334" s="469"/>
      <c r="BG334" s="469"/>
      <c r="BH334" s="469"/>
      <c r="BI334" s="469"/>
      <c r="BJ334" s="460" t="s">
        <v>4473</v>
      </c>
      <c r="BK334" s="469"/>
      <c r="BL334" s="469"/>
      <c r="BM334" s="469"/>
      <c r="BN334" s="469"/>
      <c r="BO334" s="469"/>
      <c r="BP334" s="469"/>
      <c r="BQ334" s="469"/>
      <c r="BR334" s="469"/>
      <c r="BS334" s="469"/>
      <c r="BT334" s="469"/>
      <c r="BU334" s="469"/>
      <c r="BV334" s="469"/>
      <c r="BW334" s="468"/>
      <c r="BX334" s="468"/>
      <c r="BY334" s="468"/>
      <c r="BZ334" s="470"/>
      <c r="CA334" s="470"/>
      <c r="CB334" s="470"/>
      <c r="CC334" s="470"/>
      <c r="CD334" s="470"/>
      <c r="CE334" s="470"/>
      <c r="CF334" s="470"/>
      <c r="CG334" s="470"/>
      <c r="CH334" s="470"/>
      <c r="CI334" s="470"/>
      <c r="CJ334" s="470"/>
      <c r="CK334" s="470"/>
      <c r="CL334" s="470"/>
      <c r="CM334" s="470"/>
      <c r="CN334" s="470"/>
      <c r="CO334" s="470"/>
      <c r="CP334" s="470"/>
      <c r="CQ334" s="470"/>
      <c r="CR334" s="470"/>
      <c r="CS334" s="462" t="s">
        <v>4474</v>
      </c>
      <c r="CT334" s="470"/>
      <c r="CU334" s="470"/>
      <c r="CV334" s="470"/>
      <c r="CW334" s="470"/>
      <c r="CX334" s="470"/>
      <c r="CY334" s="470"/>
      <c r="CZ334" s="470"/>
      <c r="DA334" s="470"/>
      <c r="DB334" s="470"/>
      <c r="DC334" s="470"/>
      <c r="DD334" s="470"/>
      <c r="DE334" s="470"/>
    </row>
    <row r="335" spans="34:109" ht="15" hidden="1" customHeight="1">
      <c r="AH335" s="468"/>
      <c r="AI335" s="468"/>
      <c r="AJ335" s="468"/>
      <c r="AK335" s="468"/>
      <c r="AL335" s="456" t="str">
        <f t="shared" si="15"/>
        <v/>
      </c>
      <c r="AM335" s="456" t="str">
        <f t="shared" si="16"/>
        <v/>
      </c>
      <c r="AN335" s="457" t="str">
        <f t="shared" si="17"/>
        <v/>
      </c>
      <c r="AO335" s="468"/>
      <c r="AP335" s="438">
        <v>333</v>
      </c>
      <c r="AQ335" s="469"/>
      <c r="AR335" s="469"/>
      <c r="AS335" s="469"/>
      <c r="AT335" s="469"/>
      <c r="AU335" s="469"/>
      <c r="AV335" s="469"/>
      <c r="AW335" s="469"/>
      <c r="AX335" s="469"/>
      <c r="AY335" s="469"/>
      <c r="AZ335" s="469"/>
      <c r="BA335" s="469"/>
      <c r="BB335" s="469"/>
      <c r="BC335" s="469"/>
      <c r="BD335" s="469"/>
      <c r="BE335" s="469"/>
      <c r="BF335" s="469"/>
      <c r="BG335" s="469"/>
      <c r="BH335" s="469"/>
      <c r="BI335" s="469"/>
      <c r="BJ335" s="460" t="s">
        <v>4475</v>
      </c>
      <c r="BK335" s="469"/>
      <c r="BL335" s="469"/>
      <c r="BM335" s="469"/>
      <c r="BN335" s="469"/>
      <c r="BO335" s="469"/>
      <c r="BP335" s="469"/>
      <c r="BQ335" s="469"/>
      <c r="BR335" s="469"/>
      <c r="BS335" s="469"/>
      <c r="BT335" s="469"/>
      <c r="BU335" s="469"/>
      <c r="BV335" s="469"/>
      <c r="BW335" s="468"/>
      <c r="BX335" s="468"/>
      <c r="BY335" s="468"/>
      <c r="BZ335" s="470"/>
      <c r="CA335" s="470"/>
      <c r="CB335" s="470"/>
      <c r="CC335" s="470"/>
      <c r="CD335" s="470"/>
      <c r="CE335" s="470"/>
      <c r="CF335" s="470"/>
      <c r="CG335" s="470"/>
      <c r="CH335" s="470"/>
      <c r="CI335" s="470"/>
      <c r="CJ335" s="470"/>
      <c r="CK335" s="470"/>
      <c r="CL335" s="470"/>
      <c r="CM335" s="470"/>
      <c r="CN335" s="470"/>
      <c r="CO335" s="470"/>
      <c r="CP335" s="470"/>
      <c r="CQ335" s="470"/>
      <c r="CR335" s="470"/>
      <c r="CS335" s="462" t="s">
        <v>4476</v>
      </c>
      <c r="CT335" s="470"/>
      <c r="CU335" s="470"/>
      <c r="CV335" s="470"/>
      <c r="CW335" s="470"/>
      <c r="CX335" s="470"/>
      <c r="CY335" s="470"/>
      <c r="CZ335" s="470"/>
      <c r="DA335" s="470"/>
      <c r="DB335" s="470"/>
      <c r="DC335" s="470"/>
      <c r="DD335" s="470"/>
      <c r="DE335" s="470"/>
    </row>
    <row r="336" spans="34:109" ht="15" hidden="1" customHeight="1">
      <c r="AH336" s="468"/>
      <c r="AI336" s="468"/>
      <c r="AJ336" s="468"/>
      <c r="AK336" s="468"/>
      <c r="AL336" s="456" t="str">
        <f t="shared" si="15"/>
        <v/>
      </c>
      <c r="AM336" s="456" t="str">
        <f t="shared" si="16"/>
        <v/>
      </c>
      <c r="AN336" s="457" t="str">
        <f t="shared" si="17"/>
        <v/>
      </c>
      <c r="AO336" s="468"/>
      <c r="AP336" s="438">
        <v>334</v>
      </c>
      <c r="AQ336" s="469"/>
      <c r="AR336" s="469"/>
      <c r="AS336" s="469"/>
      <c r="AT336" s="469"/>
      <c r="AU336" s="469"/>
      <c r="AV336" s="469"/>
      <c r="AW336" s="469"/>
      <c r="AX336" s="469"/>
      <c r="AY336" s="469"/>
      <c r="AZ336" s="469"/>
      <c r="BA336" s="469"/>
      <c r="BB336" s="469"/>
      <c r="BC336" s="469"/>
      <c r="BD336" s="469"/>
      <c r="BE336" s="469"/>
      <c r="BF336" s="469"/>
      <c r="BG336" s="469"/>
      <c r="BH336" s="469"/>
      <c r="BI336" s="469"/>
      <c r="BJ336" s="460" t="s">
        <v>4477</v>
      </c>
      <c r="BK336" s="469"/>
      <c r="BL336" s="469"/>
      <c r="BM336" s="469"/>
      <c r="BN336" s="469"/>
      <c r="BO336" s="469"/>
      <c r="BP336" s="469"/>
      <c r="BQ336" s="469"/>
      <c r="BR336" s="469"/>
      <c r="BS336" s="469"/>
      <c r="BT336" s="469"/>
      <c r="BU336" s="469"/>
      <c r="BV336" s="469"/>
      <c r="BW336" s="468"/>
      <c r="BX336" s="468"/>
      <c r="BY336" s="468"/>
      <c r="BZ336" s="470"/>
      <c r="CA336" s="470"/>
      <c r="CB336" s="470"/>
      <c r="CC336" s="470"/>
      <c r="CD336" s="470"/>
      <c r="CE336" s="470"/>
      <c r="CF336" s="470"/>
      <c r="CG336" s="470"/>
      <c r="CH336" s="470"/>
      <c r="CI336" s="470"/>
      <c r="CJ336" s="470"/>
      <c r="CK336" s="470"/>
      <c r="CL336" s="470"/>
      <c r="CM336" s="470"/>
      <c r="CN336" s="470"/>
      <c r="CO336" s="470"/>
      <c r="CP336" s="470"/>
      <c r="CQ336" s="470"/>
      <c r="CR336" s="470"/>
      <c r="CS336" s="462" t="s">
        <v>4478</v>
      </c>
      <c r="CT336" s="470"/>
      <c r="CU336" s="470"/>
      <c r="CV336" s="470"/>
      <c r="CW336" s="470"/>
      <c r="CX336" s="470"/>
      <c r="CY336" s="470"/>
      <c r="CZ336" s="470"/>
      <c r="DA336" s="470"/>
      <c r="DB336" s="470"/>
      <c r="DC336" s="470"/>
      <c r="DD336" s="470"/>
      <c r="DE336" s="470"/>
    </row>
    <row r="337" spans="34:109" ht="15" hidden="1" customHeight="1">
      <c r="AH337" s="468"/>
      <c r="AI337" s="468"/>
      <c r="AJ337" s="468"/>
      <c r="AK337" s="468"/>
      <c r="AL337" s="456" t="str">
        <f t="shared" si="15"/>
        <v/>
      </c>
      <c r="AM337" s="456" t="str">
        <f t="shared" si="16"/>
        <v/>
      </c>
      <c r="AN337" s="457" t="str">
        <f t="shared" si="17"/>
        <v/>
      </c>
      <c r="AO337" s="468"/>
      <c r="AP337" s="438">
        <v>335</v>
      </c>
      <c r="AQ337" s="469"/>
      <c r="AR337" s="469"/>
      <c r="AS337" s="469"/>
      <c r="AT337" s="469"/>
      <c r="AU337" s="469"/>
      <c r="AV337" s="469"/>
      <c r="AW337" s="469"/>
      <c r="AX337" s="469"/>
      <c r="AY337" s="469"/>
      <c r="AZ337" s="469"/>
      <c r="BA337" s="469"/>
      <c r="BB337" s="469"/>
      <c r="BC337" s="469"/>
      <c r="BD337" s="469"/>
      <c r="BE337" s="469"/>
      <c r="BF337" s="469"/>
      <c r="BG337" s="469"/>
      <c r="BH337" s="469"/>
      <c r="BI337" s="469"/>
      <c r="BJ337" s="460" t="s">
        <v>4479</v>
      </c>
      <c r="BK337" s="469"/>
      <c r="BL337" s="469"/>
      <c r="BM337" s="469"/>
      <c r="BN337" s="469"/>
      <c r="BO337" s="469"/>
      <c r="BP337" s="469"/>
      <c r="BQ337" s="469"/>
      <c r="BR337" s="469"/>
      <c r="BS337" s="469"/>
      <c r="BT337" s="469"/>
      <c r="BU337" s="469"/>
      <c r="BV337" s="469"/>
      <c r="BW337" s="468"/>
      <c r="BX337" s="468"/>
      <c r="BY337" s="468"/>
      <c r="BZ337" s="470"/>
      <c r="CA337" s="470"/>
      <c r="CB337" s="470"/>
      <c r="CC337" s="470"/>
      <c r="CD337" s="470"/>
      <c r="CE337" s="470"/>
      <c r="CF337" s="470"/>
      <c r="CG337" s="470"/>
      <c r="CH337" s="470"/>
      <c r="CI337" s="470"/>
      <c r="CJ337" s="470"/>
      <c r="CK337" s="470"/>
      <c r="CL337" s="470"/>
      <c r="CM337" s="470"/>
      <c r="CN337" s="470"/>
      <c r="CO337" s="470"/>
      <c r="CP337" s="470"/>
      <c r="CQ337" s="470"/>
      <c r="CR337" s="470"/>
      <c r="CS337" s="464" t="s">
        <v>4480</v>
      </c>
      <c r="CT337" s="470"/>
      <c r="CU337" s="470"/>
      <c r="CV337" s="470"/>
      <c r="CW337" s="470"/>
      <c r="CX337" s="470"/>
      <c r="CY337" s="470"/>
      <c r="CZ337" s="470"/>
      <c r="DA337" s="470"/>
      <c r="DB337" s="470"/>
      <c r="DC337" s="470"/>
      <c r="DD337" s="470"/>
      <c r="DE337" s="470"/>
    </row>
    <row r="338" spans="34:109" ht="15" hidden="1" customHeight="1">
      <c r="AH338" s="468"/>
      <c r="AI338" s="468"/>
      <c r="AJ338" s="468"/>
      <c r="AK338" s="468"/>
      <c r="AL338" s="456" t="str">
        <f t="shared" si="15"/>
        <v/>
      </c>
      <c r="AM338" s="456" t="str">
        <f t="shared" si="16"/>
        <v/>
      </c>
      <c r="AN338" s="457" t="str">
        <f t="shared" si="17"/>
        <v/>
      </c>
      <c r="AO338" s="468"/>
      <c r="AP338" s="438">
        <v>336</v>
      </c>
      <c r="AQ338" s="469"/>
      <c r="AR338" s="469"/>
      <c r="AS338" s="469"/>
      <c r="AT338" s="469"/>
      <c r="AU338" s="469"/>
      <c r="AV338" s="469"/>
      <c r="AW338" s="469"/>
      <c r="AX338" s="469"/>
      <c r="AY338" s="469"/>
      <c r="AZ338" s="469"/>
      <c r="BA338" s="469"/>
      <c r="BB338" s="469"/>
      <c r="BC338" s="469"/>
      <c r="BD338" s="469"/>
      <c r="BE338" s="469"/>
      <c r="BF338" s="469"/>
      <c r="BG338" s="469"/>
      <c r="BH338" s="469"/>
      <c r="BI338" s="469"/>
      <c r="BJ338" s="460" t="s">
        <v>4481</v>
      </c>
      <c r="BK338" s="469"/>
      <c r="BL338" s="469"/>
      <c r="BM338" s="469"/>
      <c r="BN338" s="469"/>
      <c r="BO338" s="469"/>
      <c r="BP338" s="469"/>
      <c r="BQ338" s="469"/>
      <c r="BR338" s="469"/>
      <c r="BS338" s="469"/>
      <c r="BT338" s="469"/>
      <c r="BU338" s="469"/>
      <c r="BV338" s="469"/>
      <c r="BW338" s="468"/>
      <c r="BX338" s="468"/>
      <c r="BY338" s="468"/>
      <c r="BZ338" s="470"/>
      <c r="CA338" s="470"/>
      <c r="CB338" s="470"/>
      <c r="CC338" s="470"/>
      <c r="CD338" s="470"/>
      <c r="CE338" s="470"/>
      <c r="CF338" s="470"/>
      <c r="CG338" s="470"/>
      <c r="CH338" s="470"/>
      <c r="CI338" s="470"/>
      <c r="CJ338" s="470"/>
      <c r="CK338" s="470"/>
      <c r="CL338" s="470"/>
      <c r="CM338" s="470"/>
      <c r="CN338" s="470"/>
      <c r="CO338" s="470"/>
      <c r="CP338" s="470"/>
      <c r="CQ338" s="470"/>
      <c r="CR338" s="470"/>
      <c r="CS338" s="462" t="s">
        <v>4482</v>
      </c>
      <c r="CT338" s="470"/>
      <c r="CU338" s="470"/>
      <c r="CV338" s="470"/>
      <c r="CW338" s="470"/>
      <c r="CX338" s="470"/>
      <c r="CY338" s="470"/>
      <c r="CZ338" s="470"/>
      <c r="DA338" s="470"/>
      <c r="DB338" s="470"/>
      <c r="DC338" s="470"/>
      <c r="DD338" s="470"/>
      <c r="DE338" s="470"/>
    </row>
    <row r="339" spans="34:109" ht="15" hidden="1" customHeight="1">
      <c r="AH339" s="468"/>
      <c r="AI339" s="468"/>
      <c r="AJ339" s="468"/>
      <c r="AK339" s="468"/>
      <c r="AL339" s="456" t="str">
        <f t="shared" si="15"/>
        <v/>
      </c>
      <c r="AM339" s="456" t="str">
        <f t="shared" si="16"/>
        <v/>
      </c>
      <c r="AN339" s="457" t="str">
        <f t="shared" si="17"/>
        <v/>
      </c>
      <c r="AO339" s="468"/>
      <c r="AP339" s="438">
        <v>337</v>
      </c>
      <c r="AQ339" s="469"/>
      <c r="AR339" s="469"/>
      <c r="AS339" s="469"/>
      <c r="AT339" s="469"/>
      <c r="AU339" s="469"/>
      <c r="AV339" s="469"/>
      <c r="AW339" s="469"/>
      <c r="AX339" s="469"/>
      <c r="AY339" s="469"/>
      <c r="AZ339" s="469"/>
      <c r="BA339" s="469"/>
      <c r="BB339" s="469"/>
      <c r="BC339" s="469"/>
      <c r="BD339" s="469"/>
      <c r="BE339" s="469"/>
      <c r="BF339" s="469"/>
      <c r="BG339" s="469"/>
      <c r="BH339" s="469"/>
      <c r="BI339" s="469"/>
      <c r="BJ339" s="460" t="s">
        <v>4483</v>
      </c>
      <c r="BK339" s="469"/>
      <c r="BL339" s="469"/>
      <c r="BM339" s="469"/>
      <c r="BN339" s="469"/>
      <c r="BO339" s="469"/>
      <c r="BP339" s="469"/>
      <c r="BQ339" s="469"/>
      <c r="BR339" s="469"/>
      <c r="BS339" s="469"/>
      <c r="BT339" s="469"/>
      <c r="BU339" s="469"/>
      <c r="BV339" s="469"/>
      <c r="BW339" s="468"/>
      <c r="BX339" s="468"/>
      <c r="BY339" s="468"/>
      <c r="BZ339" s="470"/>
      <c r="CA339" s="470"/>
      <c r="CB339" s="470"/>
      <c r="CC339" s="470"/>
      <c r="CD339" s="470"/>
      <c r="CE339" s="470"/>
      <c r="CF339" s="470"/>
      <c r="CG339" s="470"/>
      <c r="CH339" s="470"/>
      <c r="CI339" s="470"/>
      <c r="CJ339" s="470"/>
      <c r="CK339" s="470"/>
      <c r="CL339" s="470"/>
      <c r="CM339" s="470"/>
      <c r="CN339" s="470"/>
      <c r="CO339" s="470"/>
      <c r="CP339" s="470"/>
      <c r="CQ339" s="470"/>
      <c r="CR339" s="470"/>
      <c r="CS339" s="462" t="s">
        <v>4484</v>
      </c>
      <c r="CT339" s="470"/>
      <c r="CU339" s="470"/>
      <c r="CV339" s="470"/>
      <c r="CW339" s="470"/>
      <c r="CX339" s="470"/>
      <c r="CY339" s="470"/>
      <c r="CZ339" s="470"/>
      <c r="DA339" s="470"/>
      <c r="DB339" s="470"/>
      <c r="DC339" s="470"/>
      <c r="DD339" s="470"/>
      <c r="DE339" s="470"/>
    </row>
    <row r="340" spans="34:109" ht="15" hidden="1" customHeight="1">
      <c r="AH340" s="468"/>
      <c r="AI340" s="468"/>
      <c r="AJ340" s="468"/>
      <c r="AK340" s="468"/>
      <c r="AL340" s="456" t="str">
        <f t="shared" si="15"/>
        <v/>
      </c>
      <c r="AM340" s="456" t="str">
        <f t="shared" si="16"/>
        <v/>
      </c>
      <c r="AN340" s="457" t="str">
        <f t="shared" si="17"/>
        <v/>
      </c>
      <c r="AO340" s="468"/>
      <c r="AP340" s="438">
        <v>338</v>
      </c>
      <c r="AQ340" s="469"/>
      <c r="AR340" s="469"/>
      <c r="AS340" s="469"/>
      <c r="AT340" s="469"/>
      <c r="AU340" s="469"/>
      <c r="AV340" s="469"/>
      <c r="AW340" s="469"/>
      <c r="AX340" s="469"/>
      <c r="AY340" s="469"/>
      <c r="AZ340" s="469"/>
      <c r="BA340" s="469"/>
      <c r="BB340" s="469"/>
      <c r="BC340" s="469"/>
      <c r="BD340" s="469"/>
      <c r="BE340" s="469"/>
      <c r="BF340" s="469"/>
      <c r="BG340" s="469"/>
      <c r="BH340" s="469"/>
      <c r="BI340" s="469"/>
      <c r="BJ340" s="460" t="s">
        <v>4485</v>
      </c>
      <c r="BK340" s="469"/>
      <c r="BL340" s="469"/>
      <c r="BM340" s="469"/>
      <c r="BN340" s="469"/>
      <c r="BO340" s="469"/>
      <c r="BP340" s="469"/>
      <c r="BQ340" s="469"/>
      <c r="BR340" s="469"/>
      <c r="BS340" s="469"/>
      <c r="BT340" s="469"/>
      <c r="BU340" s="469"/>
      <c r="BV340" s="469"/>
      <c r="BW340" s="468"/>
      <c r="BX340" s="468"/>
      <c r="BY340" s="468"/>
      <c r="BZ340" s="470"/>
      <c r="CA340" s="470"/>
      <c r="CB340" s="470"/>
      <c r="CC340" s="470"/>
      <c r="CD340" s="470"/>
      <c r="CE340" s="470"/>
      <c r="CF340" s="470"/>
      <c r="CG340" s="470"/>
      <c r="CH340" s="470"/>
      <c r="CI340" s="470"/>
      <c r="CJ340" s="470"/>
      <c r="CK340" s="470"/>
      <c r="CL340" s="470"/>
      <c r="CM340" s="470"/>
      <c r="CN340" s="470"/>
      <c r="CO340" s="470"/>
      <c r="CP340" s="470"/>
      <c r="CQ340" s="470"/>
      <c r="CR340" s="470"/>
      <c r="CS340" s="462" t="s">
        <v>4486</v>
      </c>
      <c r="CT340" s="470"/>
      <c r="CU340" s="470"/>
      <c r="CV340" s="470"/>
      <c r="CW340" s="470"/>
      <c r="CX340" s="470"/>
      <c r="CY340" s="470"/>
      <c r="CZ340" s="470"/>
      <c r="DA340" s="470"/>
      <c r="DB340" s="470"/>
      <c r="DC340" s="470"/>
      <c r="DD340" s="470"/>
      <c r="DE340" s="470"/>
    </row>
    <row r="341" spans="34:109" ht="15" hidden="1" customHeight="1">
      <c r="AH341" s="468"/>
      <c r="AI341" s="468"/>
      <c r="AJ341" s="468"/>
      <c r="AK341" s="468"/>
      <c r="AL341" s="456" t="str">
        <f t="shared" si="15"/>
        <v/>
      </c>
      <c r="AM341" s="456" t="str">
        <f t="shared" si="16"/>
        <v/>
      </c>
      <c r="AN341" s="457" t="str">
        <f t="shared" si="17"/>
        <v/>
      </c>
      <c r="AO341" s="468"/>
      <c r="AP341" s="438">
        <v>339</v>
      </c>
      <c r="AQ341" s="469"/>
      <c r="AR341" s="469"/>
      <c r="AS341" s="469"/>
      <c r="AT341" s="469"/>
      <c r="AU341" s="469"/>
      <c r="AV341" s="469"/>
      <c r="AW341" s="469"/>
      <c r="AX341" s="469"/>
      <c r="AY341" s="469"/>
      <c r="AZ341" s="469"/>
      <c r="BA341" s="469"/>
      <c r="BB341" s="469"/>
      <c r="BC341" s="469"/>
      <c r="BD341" s="469"/>
      <c r="BE341" s="469"/>
      <c r="BF341" s="469"/>
      <c r="BG341" s="469"/>
      <c r="BH341" s="469"/>
      <c r="BI341" s="469"/>
      <c r="BJ341" s="460" t="s">
        <v>4487</v>
      </c>
      <c r="BK341" s="469"/>
      <c r="BL341" s="469"/>
      <c r="BM341" s="469"/>
      <c r="BN341" s="469"/>
      <c r="BO341" s="469"/>
      <c r="BP341" s="469"/>
      <c r="BQ341" s="469"/>
      <c r="BR341" s="469"/>
      <c r="BS341" s="469"/>
      <c r="BT341" s="469"/>
      <c r="BU341" s="469"/>
      <c r="BV341" s="469"/>
      <c r="BW341" s="468"/>
      <c r="BX341" s="468"/>
      <c r="BY341" s="468"/>
      <c r="BZ341" s="470"/>
      <c r="CA341" s="470"/>
      <c r="CB341" s="470"/>
      <c r="CC341" s="470"/>
      <c r="CD341" s="470"/>
      <c r="CE341" s="470"/>
      <c r="CF341" s="470"/>
      <c r="CG341" s="470"/>
      <c r="CH341" s="470"/>
      <c r="CI341" s="470"/>
      <c r="CJ341" s="470"/>
      <c r="CK341" s="470"/>
      <c r="CL341" s="470"/>
      <c r="CM341" s="470"/>
      <c r="CN341" s="470"/>
      <c r="CO341" s="470"/>
      <c r="CP341" s="470"/>
      <c r="CQ341" s="470"/>
      <c r="CR341" s="470"/>
      <c r="CS341" s="462" t="s">
        <v>4488</v>
      </c>
      <c r="CT341" s="470"/>
      <c r="CU341" s="470"/>
      <c r="CV341" s="470"/>
      <c r="CW341" s="470"/>
      <c r="CX341" s="470"/>
      <c r="CY341" s="470"/>
      <c r="CZ341" s="470"/>
      <c r="DA341" s="470"/>
      <c r="DB341" s="470"/>
      <c r="DC341" s="470"/>
      <c r="DD341" s="470"/>
      <c r="DE341" s="470"/>
    </row>
    <row r="342" spans="34:109" ht="15" hidden="1" customHeight="1">
      <c r="AH342" s="468"/>
      <c r="AI342" s="468"/>
      <c r="AJ342" s="468"/>
      <c r="AK342" s="468"/>
      <c r="AL342" s="456" t="str">
        <f t="shared" si="15"/>
        <v/>
      </c>
      <c r="AM342" s="456" t="str">
        <f t="shared" si="16"/>
        <v/>
      </c>
      <c r="AN342" s="457" t="str">
        <f t="shared" si="17"/>
        <v/>
      </c>
      <c r="AO342" s="468"/>
      <c r="AP342" s="438">
        <v>340</v>
      </c>
      <c r="AQ342" s="469"/>
      <c r="AR342" s="469"/>
      <c r="AS342" s="469"/>
      <c r="AT342" s="469"/>
      <c r="AU342" s="469"/>
      <c r="AV342" s="469"/>
      <c r="AW342" s="469"/>
      <c r="AX342" s="469"/>
      <c r="AY342" s="469"/>
      <c r="AZ342" s="469"/>
      <c r="BA342" s="469"/>
      <c r="BB342" s="469"/>
      <c r="BC342" s="469"/>
      <c r="BD342" s="469"/>
      <c r="BE342" s="469"/>
      <c r="BF342" s="469"/>
      <c r="BG342" s="469"/>
      <c r="BH342" s="469"/>
      <c r="BI342" s="469"/>
      <c r="BJ342" s="460" t="s">
        <v>4489</v>
      </c>
      <c r="BK342" s="469"/>
      <c r="BL342" s="469"/>
      <c r="BM342" s="469"/>
      <c r="BN342" s="469"/>
      <c r="BO342" s="469"/>
      <c r="BP342" s="469"/>
      <c r="BQ342" s="469"/>
      <c r="BR342" s="469"/>
      <c r="BS342" s="469"/>
      <c r="BT342" s="469"/>
      <c r="BU342" s="469"/>
      <c r="BV342" s="469"/>
      <c r="BW342" s="468"/>
      <c r="BX342" s="468"/>
      <c r="BY342" s="468"/>
      <c r="BZ342" s="470"/>
      <c r="CA342" s="470"/>
      <c r="CB342" s="470"/>
      <c r="CC342" s="470"/>
      <c r="CD342" s="470"/>
      <c r="CE342" s="470"/>
      <c r="CF342" s="470"/>
      <c r="CG342" s="470"/>
      <c r="CH342" s="470"/>
      <c r="CI342" s="470"/>
      <c r="CJ342" s="470"/>
      <c r="CK342" s="470"/>
      <c r="CL342" s="470"/>
      <c r="CM342" s="470"/>
      <c r="CN342" s="470"/>
      <c r="CO342" s="470"/>
      <c r="CP342" s="470"/>
      <c r="CQ342" s="470"/>
      <c r="CR342" s="470"/>
      <c r="CS342" s="462" t="s">
        <v>4490</v>
      </c>
      <c r="CT342" s="470"/>
      <c r="CU342" s="470"/>
      <c r="CV342" s="470"/>
      <c r="CW342" s="470"/>
      <c r="CX342" s="470"/>
      <c r="CY342" s="470"/>
      <c r="CZ342" s="470"/>
      <c r="DA342" s="470"/>
      <c r="DB342" s="470"/>
      <c r="DC342" s="470"/>
      <c r="DD342" s="470"/>
      <c r="DE342" s="470"/>
    </row>
    <row r="343" spans="34:109" ht="15" hidden="1" customHeight="1">
      <c r="AH343" s="468"/>
      <c r="AI343" s="468"/>
      <c r="AJ343" s="468"/>
      <c r="AK343" s="468"/>
      <c r="AL343" s="456" t="str">
        <f t="shared" si="15"/>
        <v/>
      </c>
      <c r="AM343" s="456" t="str">
        <f t="shared" si="16"/>
        <v/>
      </c>
      <c r="AN343" s="457" t="str">
        <f t="shared" si="17"/>
        <v/>
      </c>
      <c r="AO343" s="468"/>
      <c r="AP343" s="438">
        <v>341</v>
      </c>
      <c r="AQ343" s="469"/>
      <c r="AR343" s="469"/>
      <c r="AS343" s="469"/>
      <c r="AT343" s="469"/>
      <c r="AU343" s="469"/>
      <c r="AV343" s="469"/>
      <c r="AW343" s="469"/>
      <c r="AX343" s="469"/>
      <c r="AY343" s="469"/>
      <c r="AZ343" s="469"/>
      <c r="BA343" s="469"/>
      <c r="BB343" s="469"/>
      <c r="BC343" s="469"/>
      <c r="BD343" s="469"/>
      <c r="BE343" s="469"/>
      <c r="BF343" s="469"/>
      <c r="BG343" s="469"/>
      <c r="BH343" s="469"/>
      <c r="BI343" s="469"/>
      <c r="BJ343" s="460" t="s">
        <v>4491</v>
      </c>
      <c r="BK343" s="469"/>
      <c r="BL343" s="469"/>
      <c r="BM343" s="469"/>
      <c r="BN343" s="469"/>
      <c r="BO343" s="469"/>
      <c r="BP343" s="469"/>
      <c r="BQ343" s="469"/>
      <c r="BR343" s="469"/>
      <c r="BS343" s="469"/>
      <c r="BT343" s="469"/>
      <c r="BU343" s="469"/>
      <c r="BV343" s="469"/>
      <c r="BW343" s="468"/>
      <c r="BX343" s="468"/>
      <c r="BY343" s="468"/>
      <c r="BZ343" s="470"/>
      <c r="CA343" s="470"/>
      <c r="CB343" s="470"/>
      <c r="CC343" s="470"/>
      <c r="CD343" s="470"/>
      <c r="CE343" s="470"/>
      <c r="CF343" s="470"/>
      <c r="CG343" s="470"/>
      <c r="CH343" s="470"/>
      <c r="CI343" s="470"/>
      <c r="CJ343" s="470"/>
      <c r="CK343" s="470"/>
      <c r="CL343" s="470"/>
      <c r="CM343" s="470"/>
      <c r="CN343" s="470"/>
      <c r="CO343" s="470"/>
      <c r="CP343" s="470"/>
      <c r="CQ343" s="470"/>
      <c r="CR343" s="470"/>
      <c r="CS343" s="462" t="s">
        <v>4492</v>
      </c>
      <c r="CT343" s="470"/>
      <c r="CU343" s="470"/>
      <c r="CV343" s="470"/>
      <c r="CW343" s="470"/>
      <c r="CX343" s="470"/>
      <c r="CY343" s="470"/>
      <c r="CZ343" s="470"/>
      <c r="DA343" s="470"/>
      <c r="DB343" s="470"/>
      <c r="DC343" s="470"/>
      <c r="DD343" s="470"/>
      <c r="DE343" s="470"/>
    </row>
    <row r="344" spans="34:109" ht="15" hidden="1" customHeight="1">
      <c r="AH344" s="468"/>
      <c r="AI344" s="468"/>
      <c r="AJ344" s="468"/>
      <c r="AK344" s="468"/>
      <c r="AL344" s="456" t="str">
        <f t="shared" si="15"/>
        <v/>
      </c>
      <c r="AM344" s="456" t="str">
        <f t="shared" si="16"/>
        <v/>
      </c>
      <c r="AN344" s="457" t="str">
        <f t="shared" si="17"/>
        <v/>
      </c>
      <c r="AO344" s="468"/>
      <c r="AP344" s="438">
        <v>342</v>
      </c>
      <c r="AQ344" s="469"/>
      <c r="AR344" s="469"/>
      <c r="AS344" s="469"/>
      <c r="AT344" s="469"/>
      <c r="AU344" s="469"/>
      <c r="AV344" s="469"/>
      <c r="AW344" s="469"/>
      <c r="AX344" s="469"/>
      <c r="AY344" s="469"/>
      <c r="AZ344" s="469"/>
      <c r="BA344" s="469"/>
      <c r="BB344" s="469"/>
      <c r="BC344" s="469"/>
      <c r="BD344" s="469"/>
      <c r="BE344" s="469"/>
      <c r="BF344" s="469"/>
      <c r="BG344" s="469"/>
      <c r="BH344" s="469"/>
      <c r="BI344" s="469"/>
      <c r="BJ344" s="460" t="s">
        <v>4493</v>
      </c>
      <c r="BK344" s="469"/>
      <c r="BL344" s="469"/>
      <c r="BM344" s="469"/>
      <c r="BN344" s="469"/>
      <c r="BO344" s="469"/>
      <c r="BP344" s="469"/>
      <c r="BQ344" s="469"/>
      <c r="BR344" s="469"/>
      <c r="BS344" s="469"/>
      <c r="BT344" s="469"/>
      <c r="BU344" s="469"/>
      <c r="BV344" s="469"/>
      <c r="BW344" s="468"/>
      <c r="BX344" s="468"/>
      <c r="BY344" s="468"/>
      <c r="BZ344" s="470"/>
      <c r="CA344" s="470"/>
      <c r="CB344" s="470"/>
      <c r="CC344" s="470"/>
      <c r="CD344" s="470"/>
      <c r="CE344" s="470"/>
      <c r="CF344" s="470"/>
      <c r="CG344" s="470"/>
      <c r="CH344" s="470"/>
      <c r="CI344" s="470"/>
      <c r="CJ344" s="470"/>
      <c r="CK344" s="470"/>
      <c r="CL344" s="470"/>
      <c r="CM344" s="470"/>
      <c r="CN344" s="470"/>
      <c r="CO344" s="470"/>
      <c r="CP344" s="470"/>
      <c r="CQ344" s="470"/>
      <c r="CR344" s="470"/>
      <c r="CS344" s="462" t="s">
        <v>4494</v>
      </c>
      <c r="CT344" s="470"/>
      <c r="CU344" s="470"/>
      <c r="CV344" s="470"/>
      <c r="CW344" s="470"/>
      <c r="CX344" s="470"/>
      <c r="CY344" s="470"/>
      <c r="CZ344" s="470"/>
      <c r="DA344" s="470"/>
      <c r="DB344" s="470"/>
      <c r="DC344" s="470"/>
      <c r="DD344" s="470"/>
      <c r="DE344" s="470"/>
    </row>
    <row r="345" spans="34:109" ht="15" hidden="1" customHeight="1">
      <c r="AH345" s="468"/>
      <c r="AI345" s="468"/>
      <c r="AJ345" s="468"/>
      <c r="AK345" s="468"/>
      <c r="AL345" s="456" t="str">
        <f t="shared" si="15"/>
        <v/>
      </c>
      <c r="AM345" s="456" t="str">
        <f t="shared" si="16"/>
        <v/>
      </c>
      <c r="AN345" s="457" t="str">
        <f t="shared" si="17"/>
        <v/>
      </c>
      <c r="AO345" s="468"/>
      <c r="AP345" s="438">
        <v>343</v>
      </c>
      <c r="AQ345" s="469"/>
      <c r="AR345" s="469"/>
      <c r="AS345" s="469"/>
      <c r="AT345" s="469"/>
      <c r="AU345" s="469"/>
      <c r="AV345" s="469"/>
      <c r="AW345" s="469"/>
      <c r="AX345" s="469"/>
      <c r="AY345" s="469"/>
      <c r="AZ345" s="469"/>
      <c r="BA345" s="469"/>
      <c r="BB345" s="469"/>
      <c r="BC345" s="469"/>
      <c r="BD345" s="469"/>
      <c r="BE345" s="469"/>
      <c r="BF345" s="469"/>
      <c r="BG345" s="469"/>
      <c r="BH345" s="469"/>
      <c r="BI345" s="469"/>
      <c r="BJ345" s="460" t="s">
        <v>4495</v>
      </c>
      <c r="BK345" s="469"/>
      <c r="BL345" s="469"/>
      <c r="BM345" s="469"/>
      <c r="BN345" s="469"/>
      <c r="BO345" s="469"/>
      <c r="BP345" s="469"/>
      <c r="BQ345" s="469"/>
      <c r="BR345" s="469"/>
      <c r="BS345" s="469"/>
      <c r="BT345" s="469"/>
      <c r="BU345" s="469"/>
      <c r="BV345" s="469"/>
      <c r="BW345" s="468"/>
      <c r="BX345" s="468"/>
      <c r="BY345" s="468"/>
      <c r="BZ345" s="470"/>
      <c r="CA345" s="470"/>
      <c r="CB345" s="470"/>
      <c r="CC345" s="470"/>
      <c r="CD345" s="470"/>
      <c r="CE345" s="470"/>
      <c r="CF345" s="470"/>
      <c r="CG345" s="470"/>
      <c r="CH345" s="470"/>
      <c r="CI345" s="470"/>
      <c r="CJ345" s="470"/>
      <c r="CK345" s="470"/>
      <c r="CL345" s="470"/>
      <c r="CM345" s="470"/>
      <c r="CN345" s="470"/>
      <c r="CO345" s="470"/>
      <c r="CP345" s="470"/>
      <c r="CQ345" s="470"/>
      <c r="CR345" s="470"/>
      <c r="CS345" s="462" t="s">
        <v>4496</v>
      </c>
      <c r="CT345" s="470"/>
      <c r="CU345" s="470"/>
      <c r="CV345" s="470"/>
      <c r="CW345" s="470"/>
      <c r="CX345" s="470"/>
      <c r="CY345" s="470"/>
      <c r="CZ345" s="470"/>
      <c r="DA345" s="470"/>
      <c r="DB345" s="470"/>
      <c r="DC345" s="470"/>
      <c r="DD345" s="470"/>
      <c r="DE345" s="470"/>
    </row>
    <row r="346" spans="34:109" ht="15" hidden="1" customHeight="1">
      <c r="AH346" s="468"/>
      <c r="AI346" s="468"/>
      <c r="AJ346" s="468"/>
      <c r="AK346" s="468"/>
      <c r="AL346" s="456" t="str">
        <f t="shared" si="15"/>
        <v/>
      </c>
      <c r="AM346" s="456" t="str">
        <f t="shared" si="16"/>
        <v/>
      </c>
      <c r="AN346" s="457" t="str">
        <f t="shared" si="17"/>
        <v/>
      </c>
      <c r="AO346" s="468"/>
      <c r="AP346" s="438">
        <v>344</v>
      </c>
      <c r="AQ346" s="469"/>
      <c r="AR346" s="469"/>
      <c r="AS346" s="469"/>
      <c r="AT346" s="469"/>
      <c r="AU346" s="469"/>
      <c r="AV346" s="469"/>
      <c r="AW346" s="469"/>
      <c r="AX346" s="469"/>
      <c r="AY346" s="469"/>
      <c r="AZ346" s="469"/>
      <c r="BA346" s="469"/>
      <c r="BB346" s="469"/>
      <c r="BC346" s="469"/>
      <c r="BD346" s="469"/>
      <c r="BE346" s="469"/>
      <c r="BF346" s="469"/>
      <c r="BG346" s="469"/>
      <c r="BH346" s="469"/>
      <c r="BI346" s="469"/>
      <c r="BJ346" s="460" t="s">
        <v>4497</v>
      </c>
      <c r="BK346" s="469"/>
      <c r="BL346" s="469"/>
      <c r="BM346" s="469"/>
      <c r="BN346" s="469"/>
      <c r="BO346" s="469"/>
      <c r="BP346" s="469"/>
      <c r="BQ346" s="469"/>
      <c r="BR346" s="469"/>
      <c r="BS346" s="469"/>
      <c r="BT346" s="469"/>
      <c r="BU346" s="469"/>
      <c r="BV346" s="469"/>
      <c r="BW346" s="468"/>
      <c r="BX346" s="468"/>
      <c r="BY346" s="468"/>
      <c r="BZ346" s="470"/>
      <c r="CA346" s="470"/>
      <c r="CB346" s="470"/>
      <c r="CC346" s="470"/>
      <c r="CD346" s="470"/>
      <c r="CE346" s="470"/>
      <c r="CF346" s="470"/>
      <c r="CG346" s="470"/>
      <c r="CH346" s="470"/>
      <c r="CI346" s="470"/>
      <c r="CJ346" s="470"/>
      <c r="CK346" s="470"/>
      <c r="CL346" s="470"/>
      <c r="CM346" s="470"/>
      <c r="CN346" s="470"/>
      <c r="CO346" s="470"/>
      <c r="CP346" s="470"/>
      <c r="CQ346" s="470"/>
      <c r="CR346" s="470"/>
      <c r="CS346" s="462" t="s">
        <v>4498</v>
      </c>
      <c r="CT346" s="470"/>
      <c r="CU346" s="470"/>
      <c r="CV346" s="470"/>
      <c r="CW346" s="470"/>
      <c r="CX346" s="470"/>
      <c r="CY346" s="470"/>
      <c r="CZ346" s="470"/>
      <c r="DA346" s="470"/>
      <c r="DB346" s="470"/>
      <c r="DC346" s="470"/>
      <c r="DD346" s="470"/>
      <c r="DE346" s="470"/>
    </row>
    <row r="347" spans="34:109" ht="15" hidden="1" customHeight="1">
      <c r="AH347" s="468"/>
      <c r="AI347" s="468"/>
      <c r="AJ347" s="468"/>
      <c r="AK347" s="468"/>
      <c r="AL347" s="456" t="str">
        <f t="shared" si="15"/>
        <v/>
      </c>
      <c r="AM347" s="456" t="str">
        <f t="shared" si="16"/>
        <v/>
      </c>
      <c r="AN347" s="457" t="str">
        <f t="shared" si="17"/>
        <v/>
      </c>
      <c r="AO347" s="468"/>
      <c r="AP347" s="438">
        <v>345</v>
      </c>
      <c r="AQ347" s="469"/>
      <c r="AR347" s="469"/>
      <c r="AS347" s="469"/>
      <c r="AT347" s="469"/>
      <c r="AU347" s="469"/>
      <c r="AV347" s="469"/>
      <c r="AW347" s="469"/>
      <c r="AX347" s="469"/>
      <c r="AY347" s="469"/>
      <c r="AZ347" s="469"/>
      <c r="BA347" s="469"/>
      <c r="BB347" s="469"/>
      <c r="BC347" s="469"/>
      <c r="BD347" s="469"/>
      <c r="BE347" s="469"/>
      <c r="BF347" s="469"/>
      <c r="BG347" s="469"/>
      <c r="BH347" s="469"/>
      <c r="BI347" s="469"/>
      <c r="BJ347" s="460" t="s">
        <v>4499</v>
      </c>
      <c r="BK347" s="469"/>
      <c r="BL347" s="469"/>
      <c r="BM347" s="469"/>
      <c r="BN347" s="469"/>
      <c r="BO347" s="469"/>
      <c r="BP347" s="469"/>
      <c r="BQ347" s="469"/>
      <c r="BR347" s="469"/>
      <c r="BS347" s="469"/>
      <c r="BT347" s="469"/>
      <c r="BU347" s="469"/>
      <c r="BV347" s="469"/>
      <c r="BW347" s="468"/>
      <c r="BX347" s="468"/>
      <c r="BY347" s="468"/>
      <c r="BZ347" s="470"/>
      <c r="CA347" s="470"/>
      <c r="CB347" s="470"/>
      <c r="CC347" s="470"/>
      <c r="CD347" s="470"/>
      <c r="CE347" s="470"/>
      <c r="CF347" s="470"/>
      <c r="CG347" s="470"/>
      <c r="CH347" s="470"/>
      <c r="CI347" s="470"/>
      <c r="CJ347" s="470"/>
      <c r="CK347" s="470"/>
      <c r="CL347" s="470"/>
      <c r="CM347" s="470"/>
      <c r="CN347" s="470"/>
      <c r="CO347" s="470"/>
      <c r="CP347" s="470"/>
      <c r="CQ347" s="470"/>
      <c r="CR347" s="470"/>
      <c r="CS347" s="462" t="s">
        <v>4500</v>
      </c>
      <c r="CT347" s="470"/>
      <c r="CU347" s="470"/>
      <c r="CV347" s="470"/>
      <c r="CW347" s="470"/>
      <c r="CX347" s="470"/>
      <c r="CY347" s="470"/>
      <c r="CZ347" s="470"/>
      <c r="DA347" s="470"/>
      <c r="DB347" s="470"/>
      <c r="DC347" s="470"/>
      <c r="DD347" s="470"/>
      <c r="DE347" s="470"/>
    </row>
    <row r="348" spans="34:109" ht="15" hidden="1" customHeight="1">
      <c r="AH348" s="468"/>
      <c r="AI348" s="468"/>
      <c r="AJ348" s="468"/>
      <c r="AK348" s="468"/>
      <c r="AL348" s="456" t="str">
        <f t="shared" si="15"/>
        <v/>
      </c>
      <c r="AM348" s="456" t="str">
        <f t="shared" si="16"/>
        <v/>
      </c>
      <c r="AN348" s="457" t="str">
        <f t="shared" si="17"/>
        <v/>
      </c>
      <c r="AO348" s="468"/>
      <c r="AP348" s="438">
        <v>346</v>
      </c>
      <c r="AQ348" s="469"/>
      <c r="AR348" s="469"/>
      <c r="AS348" s="469"/>
      <c r="AT348" s="469"/>
      <c r="AU348" s="469"/>
      <c r="AV348" s="469"/>
      <c r="AW348" s="469"/>
      <c r="AX348" s="469"/>
      <c r="AY348" s="469"/>
      <c r="AZ348" s="469"/>
      <c r="BA348" s="469"/>
      <c r="BB348" s="469"/>
      <c r="BC348" s="469"/>
      <c r="BD348" s="469"/>
      <c r="BE348" s="469"/>
      <c r="BF348" s="469"/>
      <c r="BG348" s="469"/>
      <c r="BH348" s="469"/>
      <c r="BI348" s="469"/>
      <c r="BJ348" s="460" t="s">
        <v>4501</v>
      </c>
      <c r="BK348" s="469"/>
      <c r="BL348" s="469"/>
      <c r="BM348" s="469"/>
      <c r="BN348" s="469"/>
      <c r="BO348" s="469"/>
      <c r="BP348" s="469"/>
      <c r="BQ348" s="469"/>
      <c r="BR348" s="469"/>
      <c r="BS348" s="469"/>
      <c r="BT348" s="469"/>
      <c r="BU348" s="469"/>
      <c r="BV348" s="469"/>
      <c r="BW348" s="468"/>
      <c r="BX348" s="468"/>
      <c r="BY348" s="468"/>
      <c r="BZ348" s="470"/>
      <c r="CA348" s="470"/>
      <c r="CB348" s="470"/>
      <c r="CC348" s="470"/>
      <c r="CD348" s="470"/>
      <c r="CE348" s="470"/>
      <c r="CF348" s="470"/>
      <c r="CG348" s="470"/>
      <c r="CH348" s="470"/>
      <c r="CI348" s="470"/>
      <c r="CJ348" s="470"/>
      <c r="CK348" s="470"/>
      <c r="CL348" s="470"/>
      <c r="CM348" s="470"/>
      <c r="CN348" s="470"/>
      <c r="CO348" s="470"/>
      <c r="CP348" s="470"/>
      <c r="CQ348" s="470"/>
      <c r="CR348" s="470"/>
      <c r="CS348" s="462" t="s">
        <v>4502</v>
      </c>
      <c r="CT348" s="470"/>
      <c r="CU348" s="470"/>
      <c r="CV348" s="470"/>
      <c r="CW348" s="470"/>
      <c r="CX348" s="470"/>
      <c r="CY348" s="470"/>
      <c r="CZ348" s="470"/>
      <c r="DA348" s="470"/>
      <c r="DB348" s="470"/>
      <c r="DC348" s="470"/>
      <c r="DD348" s="470"/>
      <c r="DE348" s="470"/>
    </row>
    <row r="349" spans="34:109" ht="15" hidden="1" customHeight="1">
      <c r="AH349" s="468"/>
      <c r="AI349" s="468"/>
      <c r="AJ349" s="468"/>
      <c r="AK349" s="468"/>
      <c r="AL349" s="456" t="str">
        <f t="shared" si="15"/>
        <v/>
      </c>
      <c r="AM349" s="456" t="str">
        <f t="shared" si="16"/>
        <v/>
      </c>
      <c r="AN349" s="457" t="str">
        <f t="shared" si="17"/>
        <v/>
      </c>
      <c r="AO349" s="468"/>
      <c r="AP349" s="438">
        <v>347</v>
      </c>
      <c r="AQ349" s="469"/>
      <c r="AR349" s="469"/>
      <c r="AS349" s="469"/>
      <c r="AT349" s="469"/>
      <c r="AU349" s="469"/>
      <c r="AV349" s="469"/>
      <c r="AW349" s="469"/>
      <c r="AX349" s="469"/>
      <c r="AY349" s="469"/>
      <c r="AZ349" s="469"/>
      <c r="BA349" s="469"/>
      <c r="BB349" s="469"/>
      <c r="BC349" s="469"/>
      <c r="BD349" s="469"/>
      <c r="BE349" s="469"/>
      <c r="BF349" s="469"/>
      <c r="BG349" s="469"/>
      <c r="BH349" s="469"/>
      <c r="BI349" s="469"/>
      <c r="BJ349" s="460" t="s">
        <v>4503</v>
      </c>
      <c r="BK349" s="469"/>
      <c r="BL349" s="469"/>
      <c r="BM349" s="469"/>
      <c r="BN349" s="469"/>
      <c r="BO349" s="469"/>
      <c r="BP349" s="469"/>
      <c r="BQ349" s="469"/>
      <c r="BR349" s="469"/>
      <c r="BS349" s="469"/>
      <c r="BT349" s="469"/>
      <c r="BU349" s="469"/>
      <c r="BV349" s="469"/>
      <c r="BW349" s="468"/>
      <c r="BX349" s="468"/>
      <c r="BY349" s="468"/>
      <c r="BZ349" s="470"/>
      <c r="CA349" s="470"/>
      <c r="CB349" s="470"/>
      <c r="CC349" s="470"/>
      <c r="CD349" s="470"/>
      <c r="CE349" s="470"/>
      <c r="CF349" s="470"/>
      <c r="CG349" s="470"/>
      <c r="CH349" s="470"/>
      <c r="CI349" s="470"/>
      <c r="CJ349" s="470"/>
      <c r="CK349" s="470"/>
      <c r="CL349" s="470"/>
      <c r="CM349" s="470"/>
      <c r="CN349" s="470"/>
      <c r="CO349" s="470"/>
      <c r="CP349" s="470"/>
      <c r="CQ349" s="470"/>
      <c r="CR349" s="470"/>
      <c r="CS349" s="462" t="s">
        <v>4504</v>
      </c>
      <c r="CT349" s="470"/>
      <c r="CU349" s="470"/>
      <c r="CV349" s="470"/>
      <c r="CW349" s="470"/>
      <c r="CX349" s="470"/>
      <c r="CY349" s="470"/>
      <c r="CZ349" s="470"/>
      <c r="DA349" s="470"/>
      <c r="DB349" s="470"/>
      <c r="DC349" s="470"/>
      <c r="DD349" s="470"/>
      <c r="DE349" s="470"/>
    </row>
    <row r="350" spans="34:109" ht="15" hidden="1" customHeight="1">
      <c r="AH350" s="468"/>
      <c r="AI350" s="468"/>
      <c r="AJ350" s="468"/>
      <c r="AK350" s="468"/>
      <c r="AL350" s="456" t="str">
        <f t="shared" si="15"/>
        <v/>
      </c>
      <c r="AM350" s="456" t="str">
        <f t="shared" si="16"/>
        <v/>
      </c>
      <c r="AN350" s="457" t="str">
        <f t="shared" si="17"/>
        <v/>
      </c>
      <c r="AO350" s="468"/>
      <c r="AP350" s="438">
        <v>348</v>
      </c>
      <c r="AQ350" s="469"/>
      <c r="AR350" s="469"/>
      <c r="AS350" s="469"/>
      <c r="AT350" s="469"/>
      <c r="AU350" s="469"/>
      <c r="AV350" s="469"/>
      <c r="AW350" s="469"/>
      <c r="AX350" s="469"/>
      <c r="AY350" s="469"/>
      <c r="AZ350" s="469"/>
      <c r="BA350" s="469"/>
      <c r="BB350" s="469"/>
      <c r="BC350" s="469"/>
      <c r="BD350" s="469"/>
      <c r="BE350" s="469"/>
      <c r="BF350" s="469"/>
      <c r="BG350" s="469"/>
      <c r="BH350" s="469"/>
      <c r="BI350" s="469"/>
      <c r="BJ350" s="460" t="s">
        <v>4505</v>
      </c>
      <c r="BK350" s="469"/>
      <c r="BL350" s="469"/>
      <c r="BM350" s="469"/>
      <c r="BN350" s="469"/>
      <c r="BO350" s="469"/>
      <c r="BP350" s="469"/>
      <c r="BQ350" s="469"/>
      <c r="BR350" s="469"/>
      <c r="BS350" s="469"/>
      <c r="BT350" s="469"/>
      <c r="BU350" s="469"/>
      <c r="BV350" s="469"/>
      <c r="BW350" s="468"/>
      <c r="BX350" s="468"/>
      <c r="BY350" s="468"/>
      <c r="BZ350" s="470"/>
      <c r="CA350" s="470"/>
      <c r="CB350" s="470"/>
      <c r="CC350" s="470"/>
      <c r="CD350" s="470"/>
      <c r="CE350" s="470"/>
      <c r="CF350" s="470"/>
      <c r="CG350" s="470"/>
      <c r="CH350" s="470"/>
      <c r="CI350" s="470"/>
      <c r="CJ350" s="470"/>
      <c r="CK350" s="470"/>
      <c r="CL350" s="470"/>
      <c r="CM350" s="470"/>
      <c r="CN350" s="470"/>
      <c r="CO350" s="470"/>
      <c r="CP350" s="470"/>
      <c r="CQ350" s="470"/>
      <c r="CR350" s="470"/>
      <c r="CS350" s="462" t="s">
        <v>4506</v>
      </c>
      <c r="CT350" s="470"/>
      <c r="CU350" s="470"/>
      <c r="CV350" s="470"/>
      <c r="CW350" s="470"/>
      <c r="CX350" s="470"/>
      <c r="CY350" s="470"/>
      <c r="CZ350" s="470"/>
      <c r="DA350" s="470"/>
      <c r="DB350" s="470"/>
      <c r="DC350" s="470"/>
      <c r="DD350" s="470"/>
      <c r="DE350" s="470"/>
    </row>
    <row r="351" spans="34:109" ht="15" hidden="1" customHeight="1">
      <c r="AH351" s="468"/>
      <c r="AI351" s="468"/>
      <c r="AJ351" s="468"/>
      <c r="AK351" s="468"/>
      <c r="AL351" s="456" t="str">
        <f t="shared" si="15"/>
        <v/>
      </c>
      <c r="AM351" s="456" t="str">
        <f t="shared" si="16"/>
        <v/>
      </c>
      <c r="AN351" s="457" t="str">
        <f t="shared" si="17"/>
        <v/>
      </c>
      <c r="AO351" s="468"/>
      <c r="AP351" s="438">
        <v>349</v>
      </c>
      <c r="AQ351" s="469"/>
      <c r="AR351" s="469"/>
      <c r="AS351" s="469"/>
      <c r="AT351" s="469"/>
      <c r="AU351" s="469"/>
      <c r="AV351" s="469"/>
      <c r="AW351" s="469"/>
      <c r="AX351" s="469"/>
      <c r="AY351" s="469"/>
      <c r="AZ351" s="469"/>
      <c r="BA351" s="469"/>
      <c r="BB351" s="469"/>
      <c r="BC351" s="469"/>
      <c r="BD351" s="469"/>
      <c r="BE351" s="469"/>
      <c r="BF351" s="469"/>
      <c r="BG351" s="469"/>
      <c r="BH351" s="469"/>
      <c r="BI351" s="469"/>
      <c r="BJ351" s="460" t="s">
        <v>4507</v>
      </c>
      <c r="BK351" s="469"/>
      <c r="BL351" s="469"/>
      <c r="BM351" s="469"/>
      <c r="BN351" s="469"/>
      <c r="BO351" s="469"/>
      <c r="BP351" s="469"/>
      <c r="BQ351" s="469"/>
      <c r="BR351" s="469"/>
      <c r="BS351" s="469"/>
      <c r="BT351" s="469"/>
      <c r="BU351" s="469"/>
      <c r="BV351" s="469"/>
      <c r="BW351" s="468"/>
      <c r="BX351" s="468"/>
      <c r="BY351" s="468"/>
      <c r="BZ351" s="470"/>
      <c r="CA351" s="470"/>
      <c r="CB351" s="470"/>
      <c r="CC351" s="470"/>
      <c r="CD351" s="470"/>
      <c r="CE351" s="470"/>
      <c r="CF351" s="470"/>
      <c r="CG351" s="470"/>
      <c r="CH351" s="470"/>
      <c r="CI351" s="470"/>
      <c r="CJ351" s="470"/>
      <c r="CK351" s="470"/>
      <c r="CL351" s="470"/>
      <c r="CM351" s="470"/>
      <c r="CN351" s="470"/>
      <c r="CO351" s="470"/>
      <c r="CP351" s="470"/>
      <c r="CQ351" s="470"/>
      <c r="CR351" s="470"/>
      <c r="CS351" s="462" t="s">
        <v>4508</v>
      </c>
      <c r="CT351" s="470"/>
      <c r="CU351" s="470"/>
      <c r="CV351" s="470"/>
      <c r="CW351" s="470"/>
      <c r="CX351" s="470"/>
      <c r="CY351" s="470"/>
      <c r="CZ351" s="470"/>
      <c r="DA351" s="470"/>
      <c r="DB351" s="470"/>
      <c r="DC351" s="470"/>
      <c r="DD351" s="470"/>
      <c r="DE351" s="470"/>
    </row>
    <row r="352" spans="34:109" ht="15" hidden="1" customHeight="1">
      <c r="AH352" s="468"/>
      <c r="AI352" s="468"/>
      <c r="AJ352" s="468"/>
      <c r="AK352" s="468"/>
      <c r="AL352" s="456" t="str">
        <f t="shared" si="15"/>
        <v/>
      </c>
      <c r="AM352" s="456" t="str">
        <f t="shared" si="16"/>
        <v/>
      </c>
      <c r="AN352" s="457" t="str">
        <f t="shared" si="17"/>
        <v/>
      </c>
      <c r="AO352" s="468"/>
      <c r="AP352" s="438">
        <v>350</v>
      </c>
      <c r="AQ352" s="469"/>
      <c r="AR352" s="469"/>
      <c r="AS352" s="469"/>
      <c r="AT352" s="469"/>
      <c r="AU352" s="469"/>
      <c r="AV352" s="469"/>
      <c r="AW352" s="469"/>
      <c r="AX352" s="469"/>
      <c r="AY352" s="469"/>
      <c r="AZ352" s="469"/>
      <c r="BA352" s="469"/>
      <c r="BB352" s="469"/>
      <c r="BC352" s="469"/>
      <c r="BD352" s="469"/>
      <c r="BE352" s="469"/>
      <c r="BF352" s="469"/>
      <c r="BG352" s="469"/>
      <c r="BH352" s="469"/>
      <c r="BI352" s="469"/>
      <c r="BJ352" s="460" t="s">
        <v>4509</v>
      </c>
      <c r="BK352" s="469"/>
      <c r="BL352" s="469"/>
      <c r="BM352" s="469"/>
      <c r="BN352" s="469"/>
      <c r="BO352" s="469"/>
      <c r="BP352" s="469"/>
      <c r="BQ352" s="469"/>
      <c r="BR352" s="469"/>
      <c r="BS352" s="469"/>
      <c r="BT352" s="469"/>
      <c r="BU352" s="469"/>
      <c r="BV352" s="469"/>
      <c r="BW352" s="468"/>
      <c r="BX352" s="468"/>
      <c r="BY352" s="468"/>
      <c r="BZ352" s="470"/>
      <c r="CA352" s="470"/>
      <c r="CB352" s="470"/>
      <c r="CC352" s="470"/>
      <c r="CD352" s="470"/>
      <c r="CE352" s="470"/>
      <c r="CF352" s="470"/>
      <c r="CG352" s="470"/>
      <c r="CH352" s="470"/>
      <c r="CI352" s="470"/>
      <c r="CJ352" s="470"/>
      <c r="CK352" s="470"/>
      <c r="CL352" s="470"/>
      <c r="CM352" s="470"/>
      <c r="CN352" s="470"/>
      <c r="CO352" s="470"/>
      <c r="CP352" s="470"/>
      <c r="CQ352" s="470"/>
      <c r="CR352" s="470"/>
      <c r="CS352" s="462" t="s">
        <v>4510</v>
      </c>
      <c r="CT352" s="470"/>
      <c r="CU352" s="470"/>
      <c r="CV352" s="470"/>
      <c r="CW352" s="470"/>
      <c r="CX352" s="470"/>
      <c r="CY352" s="470"/>
      <c r="CZ352" s="470"/>
      <c r="DA352" s="470"/>
      <c r="DB352" s="470"/>
      <c r="DC352" s="470"/>
      <c r="DD352" s="470"/>
      <c r="DE352" s="470"/>
    </row>
    <row r="353" spans="34:109" ht="15" hidden="1" customHeight="1">
      <c r="AH353" s="438"/>
      <c r="AI353" s="438"/>
      <c r="AJ353" s="438"/>
      <c r="AK353" s="438"/>
      <c r="AL353" s="456" t="str">
        <f t="shared" si="15"/>
        <v/>
      </c>
      <c r="AM353" s="456" t="str">
        <f t="shared" si="16"/>
        <v/>
      </c>
      <c r="AN353" s="457" t="str">
        <f t="shared" si="17"/>
        <v/>
      </c>
      <c r="AO353" s="438"/>
      <c r="AP353" s="438">
        <v>351</v>
      </c>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t="s">
        <v>4511</v>
      </c>
      <c r="BK353" s="460"/>
      <c r="BL353" s="460"/>
      <c r="BM353" s="460"/>
      <c r="BN353" s="460"/>
      <c r="BO353" s="460"/>
      <c r="BP353" s="460"/>
      <c r="BQ353" s="460"/>
      <c r="BR353" s="460"/>
      <c r="BS353" s="460"/>
      <c r="BT353" s="460"/>
      <c r="BU353" s="460"/>
      <c r="BV353" s="460"/>
      <c r="BW353" s="438"/>
      <c r="BX353" s="438"/>
      <c r="BY353" s="438"/>
      <c r="BZ353" s="462"/>
      <c r="CA353" s="462"/>
      <c r="CB353" s="462"/>
      <c r="CC353" s="462"/>
      <c r="CD353" s="462"/>
      <c r="CE353" s="462"/>
      <c r="CF353" s="462"/>
      <c r="CG353" s="462"/>
      <c r="CH353" s="462"/>
      <c r="CI353" s="462"/>
      <c r="CJ353" s="462"/>
      <c r="CK353" s="462"/>
      <c r="CL353" s="462"/>
      <c r="CM353" s="462"/>
      <c r="CN353" s="462"/>
      <c r="CO353" s="462"/>
      <c r="CP353" s="462"/>
      <c r="CQ353" s="462"/>
      <c r="CR353" s="462"/>
      <c r="CS353" s="462" t="s">
        <v>4512</v>
      </c>
      <c r="CT353" s="462"/>
      <c r="CU353" s="462"/>
      <c r="CV353" s="462"/>
      <c r="CW353" s="462"/>
      <c r="CX353" s="462"/>
      <c r="CY353" s="462"/>
      <c r="CZ353" s="462"/>
      <c r="DA353" s="462"/>
      <c r="DB353" s="462"/>
      <c r="DC353" s="462"/>
      <c r="DD353" s="462"/>
      <c r="DE353" s="462"/>
    </row>
    <row r="354" spans="34:109" ht="15" hidden="1" customHeight="1">
      <c r="AH354" s="438"/>
      <c r="AI354" s="438"/>
      <c r="AJ354" s="438"/>
      <c r="AK354" s="438"/>
      <c r="AL354" s="456" t="str">
        <f t="shared" si="15"/>
        <v/>
      </c>
      <c r="AM354" s="456" t="str">
        <f t="shared" si="16"/>
        <v/>
      </c>
      <c r="AN354" s="457" t="str">
        <f t="shared" si="17"/>
        <v/>
      </c>
      <c r="AO354" s="438"/>
      <c r="AP354" s="438">
        <v>352</v>
      </c>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t="s">
        <v>4513</v>
      </c>
      <c r="BK354" s="460"/>
      <c r="BL354" s="460"/>
      <c r="BM354" s="460"/>
      <c r="BN354" s="460"/>
      <c r="BO354" s="460"/>
      <c r="BP354" s="460"/>
      <c r="BQ354" s="460"/>
      <c r="BR354" s="460"/>
      <c r="BS354" s="460"/>
      <c r="BT354" s="460"/>
      <c r="BU354" s="460"/>
      <c r="BV354" s="460"/>
      <c r="BW354" s="438"/>
      <c r="BX354" s="438"/>
      <c r="BY354" s="438"/>
      <c r="BZ354" s="462"/>
      <c r="CA354" s="462"/>
      <c r="CB354" s="462"/>
      <c r="CC354" s="462"/>
      <c r="CD354" s="462"/>
      <c r="CE354" s="462"/>
      <c r="CF354" s="462"/>
      <c r="CG354" s="462"/>
      <c r="CH354" s="462"/>
      <c r="CI354" s="462"/>
      <c r="CJ354" s="462"/>
      <c r="CK354" s="462"/>
      <c r="CL354" s="462"/>
      <c r="CM354" s="462"/>
      <c r="CN354" s="462"/>
      <c r="CO354" s="462"/>
      <c r="CP354" s="462"/>
      <c r="CQ354" s="462"/>
      <c r="CR354" s="462"/>
      <c r="CS354" s="462" t="s">
        <v>4514</v>
      </c>
      <c r="CT354" s="462"/>
      <c r="CU354" s="462"/>
      <c r="CV354" s="462"/>
      <c r="CW354" s="462"/>
      <c r="CX354" s="462"/>
      <c r="CY354" s="462"/>
      <c r="CZ354" s="462"/>
      <c r="DA354" s="462"/>
      <c r="DB354" s="462"/>
      <c r="DC354" s="462"/>
      <c r="DD354" s="462"/>
      <c r="DE354" s="462"/>
    </row>
    <row r="355" spans="34:109" ht="15" hidden="1" customHeight="1">
      <c r="AH355" s="438"/>
      <c r="AI355" s="438"/>
      <c r="AJ355" s="438"/>
      <c r="AK355" s="438"/>
      <c r="AL355" s="456" t="str">
        <f t="shared" si="15"/>
        <v/>
      </c>
      <c r="AM355" s="456" t="str">
        <f t="shared" si="16"/>
        <v/>
      </c>
      <c r="AN355" s="457" t="str">
        <f t="shared" si="17"/>
        <v/>
      </c>
      <c r="AO355" s="438"/>
      <c r="AP355" s="438">
        <v>353</v>
      </c>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t="s">
        <v>4515</v>
      </c>
      <c r="BK355" s="460"/>
      <c r="BL355" s="460"/>
      <c r="BM355" s="460"/>
      <c r="BN355" s="460"/>
      <c r="BO355" s="460"/>
      <c r="BP355" s="460"/>
      <c r="BQ355" s="460"/>
      <c r="BR355" s="460"/>
      <c r="BS355" s="460"/>
      <c r="BT355" s="460"/>
      <c r="BU355" s="460"/>
      <c r="BV355" s="460"/>
      <c r="BW355" s="438"/>
      <c r="BX355" s="438"/>
      <c r="BY355" s="438"/>
      <c r="BZ355" s="462"/>
      <c r="CA355" s="462"/>
      <c r="CB355" s="462"/>
      <c r="CC355" s="462"/>
      <c r="CD355" s="462"/>
      <c r="CE355" s="462"/>
      <c r="CF355" s="462"/>
      <c r="CG355" s="462"/>
      <c r="CH355" s="462"/>
      <c r="CI355" s="462"/>
      <c r="CJ355" s="462"/>
      <c r="CK355" s="462"/>
      <c r="CL355" s="462"/>
      <c r="CM355" s="462"/>
      <c r="CN355" s="462"/>
      <c r="CO355" s="462"/>
      <c r="CP355" s="462"/>
      <c r="CQ355" s="462"/>
      <c r="CR355" s="462"/>
      <c r="CS355" s="462" t="s">
        <v>4516</v>
      </c>
      <c r="CT355" s="462"/>
      <c r="CU355" s="462"/>
      <c r="CV355" s="462"/>
      <c r="CW355" s="462"/>
      <c r="CX355" s="462"/>
      <c r="CY355" s="462"/>
      <c r="CZ355" s="462"/>
      <c r="DA355" s="462"/>
      <c r="DB355" s="462"/>
      <c r="DC355" s="462"/>
      <c r="DD355" s="462"/>
      <c r="DE355" s="462"/>
    </row>
    <row r="356" spans="34:109" ht="15" hidden="1" customHeight="1">
      <c r="AH356" s="468"/>
      <c r="AI356" s="468"/>
      <c r="AJ356" s="468"/>
      <c r="AK356" s="468"/>
      <c r="AL356" s="456" t="str">
        <f t="shared" si="15"/>
        <v/>
      </c>
      <c r="AM356" s="456" t="str">
        <f t="shared" si="16"/>
        <v/>
      </c>
      <c r="AN356" s="457" t="str">
        <f t="shared" si="17"/>
        <v/>
      </c>
      <c r="AO356" s="468"/>
      <c r="AP356" s="438">
        <v>354</v>
      </c>
      <c r="AQ356" s="469"/>
      <c r="AR356" s="469"/>
      <c r="AS356" s="469"/>
      <c r="AT356" s="469"/>
      <c r="AU356" s="469"/>
      <c r="AV356" s="469"/>
      <c r="AW356" s="469"/>
      <c r="AX356" s="469"/>
      <c r="AY356" s="469"/>
      <c r="AZ356" s="469"/>
      <c r="BA356" s="469"/>
      <c r="BB356" s="469"/>
      <c r="BC356" s="469"/>
      <c r="BD356" s="469"/>
      <c r="BE356" s="469"/>
      <c r="BF356" s="469"/>
      <c r="BG356" s="469"/>
      <c r="BH356" s="469"/>
      <c r="BI356" s="469"/>
      <c r="BJ356" s="460" t="s">
        <v>4517</v>
      </c>
      <c r="BK356" s="469"/>
      <c r="BL356" s="469"/>
      <c r="BM356" s="469"/>
      <c r="BN356" s="469"/>
      <c r="BO356" s="469"/>
      <c r="BP356" s="469"/>
      <c r="BQ356" s="469"/>
      <c r="BR356" s="469"/>
      <c r="BS356" s="469"/>
      <c r="BT356" s="469"/>
      <c r="BU356" s="469"/>
      <c r="BV356" s="469"/>
      <c r="BW356" s="468"/>
      <c r="BX356" s="468"/>
      <c r="BY356" s="468"/>
      <c r="BZ356" s="470"/>
      <c r="CA356" s="470"/>
      <c r="CB356" s="470"/>
      <c r="CC356" s="470"/>
      <c r="CD356" s="470"/>
      <c r="CE356" s="470"/>
      <c r="CF356" s="470"/>
      <c r="CG356" s="470"/>
      <c r="CH356" s="470"/>
      <c r="CI356" s="470"/>
      <c r="CJ356" s="470"/>
      <c r="CK356" s="470"/>
      <c r="CL356" s="470"/>
      <c r="CM356" s="470"/>
      <c r="CN356" s="470"/>
      <c r="CO356" s="470"/>
      <c r="CP356" s="470"/>
      <c r="CQ356" s="470"/>
      <c r="CR356" s="470"/>
      <c r="CS356" s="462" t="s">
        <v>2556</v>
      </c>
      <c r="CT356" s="470"/>
      <c r="CU356" s="470"/>
      <c r="CV356" s="470"/>
      <c r="CW356" s="470"/>
      <c r="CX356" s="470"/>
      <c r="CY356" s="470"/>
      <c r="CZ356" s="470"/>
      <c r="DA356" s="470"/>
      <c r="DB356" s="470"/>
      <c r="DC356" s="470"/>
      <c r="DD356" s="470"/>
      <c r="DE356" s="470"/>
    </row>
    <row r="357" spans="34:109" ht="15" hidden="1" customHeight="1">
      <c r="AH357" s="468"/>
      <c r="AI357" s="468"/>
      <c r="AJ357" s="468"/>
      <c r="AK357" s="468"/>
      <c r="AL357" s="456" t="str">
        <f t="shared" si="15"/>
        <v/>
      </c>
      <c r="AM357" s="456" t="str">
        <f t="shared" si="16"/>
        <v/>
      </c>
      <c r="AN357" s="457" t="str">
        <f t="shared" si="17"/>
        <v/>
      </c>
      <c r="AO357" s="468"/>
      <c r="AP357" s="438">
        <v>355</v>
      </c>
      <c r="AQ357" s="469"/>
      <c r="AR357" s="469"/>
      <c r="AS357" s="469"/>
      <c r="AT357" s="469"/>
      <c r="AU357" s="469"/>
      <c r="AV357" s="469"/>
      <c r="AW357" s="469"/>
      <c r="AX357" s="469"/>
      <c r="AY357" s="469"/>
      <c r="AZ357" s="469"/>
      <c r="BA357" s="469"/>
      <c r="BB357" s="469"/>
      <c r="BC357" s="469"/>
      <c r="BD357" s="469"/>
      <c r="BE357" s="469"/>
      <c r="BF357" s="469"/>
      <c r="BG357" s="469"/>
      <c r="BH357" s="469"/>
      <c r="BI357" s="469"/>
      <c r="BJ357" s="460" t="s">
        <v>4518</v>
      </c>
      <c r="BK357" s="469"/>
      <c r="BL357" s="469"/>
      <c r="BM357" s="469"/>
      <c r="BN357" s="469"/>
      <c r="BO357" s="469"/>
      <c r="BP357" s="469"/>
      <c r="BQ357" s="469"/>
      <c r="BR357" s="469"/>
      <c r="BS357" s="469"/>
      <c r="BT357" s="469"/>
      <c r="BU357" s="469"/>
      <c r="BV357" s="469"/>
      <c r="BW357" s="468"/>
      <c r="BX357" s="468"/>
      <c r="BY357" s="468"/>
      <c r="BZ357" s="470"/>
      <c r="CA357" s="470"/>
      <c r="CB357" s="470"/>
      <c r="CC357" s="470"/>
      <c r="CD357" s="470"/>
      <c r="CE357" s="470"/>
      <c r="CF357" s="470"/>
      <c r="CG357" s="470"/>
      <c r="CH357" s="470"/>
      <c r="CI357" s="470"/>
      <c r="CJ357" s="470"/>
      <c r="CK357" s="470"/>
      <c r="CL357" s="470"/>
      <c r="CM357" s="470"/>
      <c r="CN357" s="470"/>
      <c r="CO357" s="470"/>
      <c r="CP357" s="470"/>
      <c r="CQ357" s="470"/>
      <c r="CR357" s="470"/>
      <c r="CS357" s="462" t="s">
        <v>4519</v>
      </c>
      <c r="CT357" s="470"/>
      <c r="CU357" s="470"/>
      <c r="CV357" s="470"/>
      <c r="CW357" s="470"/>
      <c r="CX357" s="470"/>
      <c r="CY357" s="470"/>
      <c r="CZ357" s="470"/>
      <c r="DA357" s="470"/>
      <c r="DB357" s="470"/>
      <c r="DC357" s="470"/>
      <c r="DD357" s="470"/>
      <c r="DE357" s="470"/>
    </row>
    <row r="358" spans="34:109" ht="15" hidden="1" customHeight="1">
      <c r="AH358" s="468"/>
      <c r="AI358" s="468"/>
      <c r="AJ358" s="468"/>
      <c r="AK358" s="468"/>
      <c r="AL358" s="456" t="str">
        <f t="shared" si="15"/>
        <v/>
      </c>
      <c r="AM358" s="456" t="str">
        <f t="shared" si="16"/>
        <v/>
      </c>
      <c r="AN358" s="457" t="str">
        <f t="shared" si="17"/>
        <v/>
      </c>
      <c r="AO358" s="468"/>
      <c r="AP358" s="438">
        <v>356</v>
      </c>
      <c r="AQ358" s="469"/>
      <c r="AR358" s="469"/>
      <c r="AS358" s="469"/>
      <c r="AT358" s="469"/>
      <c r="AU358" s="469"/>
      <c r="AV358" s="469"/>
      <c r="AW358" s="469"/>
      <c r="AX358" s="469"/>
      <c r="AY358" s="469"/>
      <c r="AZ358" s="469"/>
      <c r="BA358" s="469"/>
      <c r="BB358" s="469"/>
      <c r="BC358" s="469"/>
      <c r="BD358" s="469"/>
      <c r="BE358" s="469"/>
      <c r="BF358" s="469"/>
      <c r="BG358" s="469"/>
      <c r="BH358" s="469"/>
      <c r="BI358" s="469"/>
      <c r="BJ358" s="460" t="s">
        <v>4520</v>
      </c>
      <c r="BK358" s="469"/>
      <c r="BL358" s="469"/>
      <c r="BM358" s="469"/>
      <c r="BN358" s="469"/>
      <c r="BO358" s="469"/>
      <c r="BP358" s="469"/>
      <c r="BQ358" s="469"/>
      <c r="BR358" s="469"/>
      <c r="BS358" s="469"/>
      <c r="BT358" s="469"/>
      <c r="BU358" s="469"/>
      <c r="BV358" s="469"/>
      <c r="BW358" s="468"/>
      <c r="BX358" s="468"/>
      <c r="BY358" s="468"/>
      <c r="BZ358" s="470"/>
      <c r="CA358" s="470"/>
      <c r="CB358" s="470"/>
      <c r="CC358" s="470"/>
      <c r="CD358" s="470"/>
      <c r="CE358" s="470"/>
      <c r="CF358" s="470"/>
      <c r="CG358" s="470"/>
      <c r="CH358" s="470"/>
      <c r="CI358" s="470"/>
      <c r="CJ358" s="470"/>
      <c r="CK358" s="470"/>
      <c r="CL358" s="470"/>
      <c r="CM358" s="470"/>
      <c r="CN358" s="470"/>
      <c r="CO358" s="470"/>
      <c r="CP358" s="470"/>
      <c r="CQ358" s="470"/>
      <c r="CR358" s="470"/>
      <c r="CS358" s="462" t="s">
        <v>4521</v>
      </c>
      <c r="CT358" s="470"/>
      <c r="CU358" s="470"/>
      <c r="CV358" s="470"/>
      <c r="CW358" s="470"/>
      <c r="CX358" s="470"/>
      <c r="CY358" s="470"/>
      <c r="CZ358" s="470"/>
      <c r="DA358" s="470"/>
      <c r="DB358" s="470"/>
      <c r="DC358" s="470"/>
      <c r="DD358" s="470"/>
      <c r="DE358" s="470"/>
    </row>
    <row r="359" spans="34:109" ht="15" hidden="1" customHeight="1">
      <c r="AH359" s="468"/>
      <c r="AI359" s="468"/>
      <c r="AJ359" s="468"/>
      <c r="AK359" s="468"/>
      <c r="AL359" s="456" t="str">
        <f t="shared" si="15"/>
        <v/>
      </c>
      <c r="AM359" s="456" t="str">
        <f t="shared" si="16"/>
        <v/>
      </c>
      <c r="AN359" s="457" t="str">
        <f t="shared" si="17"/>
        <v/>
      </c>
      <c r="AO359" s="468"/>
      <c r="AP359" s="438">
        <v>357</v>
      </c>
      <c r="AQ359" s="469"/>
      <c r="AR359" s="469"/>
      <c r="AS359" s="469"/>
      <c r="AT359" s="469"/>
      <c r="AU359" s="469"/>
      <c r="AV359" s="469"/>
      <c r="AW359" s="469"/>
      <c r="AX359" s="469"/>
      <c r="AY359" s="469"/>
      <c r="AZ359" s="469"/>
      <c r="BA359" s="469"/>
      <c r="BB359" s="469"/>
      <c r="BC359" s="469"/>
      <c r="BD359" s="469"/>
      <c r="BE359" s="469"/>
      <c r="BF359" s="469"/>
      <c r="BG359" s="469"/>
      <c r="BH359" s="469"/>
      <c r="BI359" s="469"/>
      <c r="BJ359" s="460" t="s">
        <v>4522</v>
      </c>
      <c r="BK359" s="469"/>
      <c r="BL359" s="469"/>
      <c r="BM359" s="469"/>
      <c r="BN359" s="469"/>
      <c r="BO359" s="469"/>
      <c r="BP359" s="469"/>
      <c r="BQ359" s="469"/>
      <c r="BR359" s="469"/>
      <c r="BS359" s="469"/>
      <c r="BT359" s="469"/>
      <c r="BU359" s="469"/>
      <c r="BV359" s="469"/>
      <c r="BW359" s="468"/>
      <c r="BX359" s="468"/>
      <c r="BY359" s="468"/>
      <c r="BZ359" s="470"/>
      <c r="CA359" s="470"/>
      <c r="CB359" s="470"/>
      <c r="CC359" s="470"/>
      <c r="CD359" s="470"/>
      <c r="CE359" s="470"/>
      <c r="CF359" s="470"/>
      <c r="CG359" s="470"/>
      <c r="CH359" s="470"/>
      <c r="CI359" s="470"/>
      <c r="CJ359" s="470"/>
      <c r="CK359" s="470"/>
      <c r="CL359" s="470"/>
      <c r="CM359" s="470"/>
      <c r="CN359" s="470"/>
      <c r="CO359" s="470"/>
      <c r="CP359" s="470"/>
      <c r="CQ359" s="470"/>
      <c r="CR359" s="470"/>
      <c r="CS359" s="462" t="s">
        <v>4523</v>
      </c>
      <c r="CT359" s="470"/>
      <c r="CU359" s="470"/>
      <c r="CV359" s="470"/>
      <c r="CW359" s="470"/>
      <c r="CX359" s="470"/>
      <c r="CY359" s="470"/>
      <c r="CZ359" s="470"/>
      <c r="DA359" s="470"/>
      <c r="DB359" s="470"/>
      <c r="DC359" s="470"/>
      <c r="DD359" s="470"/>
      <c r="DE359" s="470"/>
    </row>
    <row r="360" spans="34:109" ht="15" hidden="1" customHeight="1">
      <c r="AH360" s="468"/>
      <c r="AI360" s="468"/>
      <c r="AJ360" s="468"/>
      <c r="AK360" s="468"/>
      <c r="AL360" s="456" t="str">
        <f t="shared" si="15"/>
        <v/>
      </c>
      <c r="AM360" s="456" t="str">
        <f t="shared" si="16"/>
        <v/>
      </c>
      <c r="AN360" s="457" t="str">
        <f t="shared" si="17"/>
        <v/>
      </c>
      <c r="AO360" s="468"/>
      <c r="AP360" s="438">
        <v>358</v>
      </c>
      <c r="AQ360" s="469"/>
      <c r="AR360" s="469"/>
      <c r="AS360" s="469"/>
      <c r="AT360" s="469"/>
      <c r="AU360" s="469"/>
      <c r="AV360" s="469"/>
      <c r="AW360" s="469"/>
      <c r="AX360" s="469"/>
      <c r="AY360" s="469"/>
      <c r="AZ360" s="469"/>
      <c r="BA360" s="469"/>
      <c r="BB360" s="469"/>
      <c r="BC360" s="469"/>
      <c r="BD360" s="469"/>
      <c r="BE360" s="469"/>
      <c r="BF360" s="469"/>
      <c r="BG360" s="469"/>
      <c r="BH360" s="469"/>
      <c r="BI360" s="469"/>
      <c r="BJ360" s="460" t="s">
        <v>4524</v>
      </c>
      <c r="BK360" s="469"/>
      <c r="BL360" s="469"/>
      <c r="BM360" s="469"/>
      <c r="BN360" s="469"/>
      <c r="BO360" s="469"/>
      <c r="BP360" s="469"/>
      <c r="BQ360" s="469"/>
      <c r="BR360" s="469"/>
      <c r="BS360" s="469"/>
      <c r="BT360" s="469"/>
      <c r="BU360" s="469"/>
      <c r="BV360" s="469"/>
      <c r="BW360" s="468"/>
      <c r="BX360" s="468"/>
      <c r="BY360" s="468"/>
      <c r="BZ360" s="470"/>
      <c r="CA360" s="470"/>
      <c r="CB360" s="470"/>
      <c r="CC360" s="470"/>
      <c r="CD360" s="470"/>
      <c r="CE360" s="470"/>
      <c r="CF360" s="470"/>
      <c r="CG360" s="470"/>
      <c r="CH360" s="470"/>
      <c r="CI360" s="470"/>
      <c r="CJ360" s="470"/>
      <c r="CK360" s="470"/>
      <c r="CL360" s="470"/>
      <c r="CM360" s="470"/>
      <c r="CN360" s="470"/>
      <c r="CO360" s="470"/>
      <c r="CP360" s="470"/>
      <c r="CQ360" s="470"/>
      <c r="CR360" s="470"/>
      <c r="CS360" s="462" t="s">
        <v>4525</v>
      </c>
      <c r="CT360" s="470"/>
      <c r="CU360" s="470"/>
      <c r="CV360" s="470"/>
      <c r="CW360" s="470"/>
      <c r="CX360" s="470"/>
      <c r="CY360" s="470"/>
      <c r="CZ360" s="470"/>
      <c r="DA360" s="470"/>
      <c r="DB360" s="470"/>
      <c r="DC360" s="470"/>
      <c r="DD360" s="470"/>
      <c r="DE360" s="470"/>
    </row>
    <row r="361" spans="34:109" ht="15" hidden="1" customHeight="1">
      <c r="AH361" s="468"/>
      <c r="AI361" s="468"/>
      <c r="AJ361" s="468"/>
      <c r="AK361" s="468"/>
      <c r="AL361" s="456" t="str">
        <f t="shared" si="15"/>
        <v/>
      </c>
      <c r="AM361" s="456" t="str">
        <f t="shared" si="16"/>
        <v/>
      </c>
      <c r="AN361" s="457" t="str">
        <f t="shared" si="17"/>
        <v/>
      </c>
      <c r="AO361" s="468"/>
      <c r="AP361" s="438">
        <v>359</v>
      </c>
      <c r="AQ361" s="469"/>
      <c r="AR361" s="469"/>
      <c r="AS361" s="469"/>
      <c r="AT361" s="469"/>
      <c r="AU361" s="469"/>
      <c r="AV361" s="469"/>
      <c r="AW361" s="469"/>
      <c r="AX361" s="469"/>
      <c r="AY361" s="469"/>
      <c r="AZ361" s="469"/>
      <c r="BA361" s="469"/>
      <c r="BB361" s="469"/>
      <c r="BC361" s="469"/>
      <c r="BD361" s="469"/>
      <c r="BE361" s="469"/>
      <c r="BF361" s="469"/>
      <c r="BG361" s="469"/>
      <c r="BH361" s="469"/>
      <c r="BI361" s="469"/>
      <c r="BJ361" s="460" t="s">
        <v>4526</v>
      </c>
      <c r="BK361" s="469"/>
      <c r="BL361" s="469"/>
      <c r="BM361" s="469"/>
      <c r="BN361" s="469"/>
      <c r="BO361" s="469"/>
      <c r="BP361" s="469"/>
      <c r="BQ361" s="469"/>
      <c r="BR361" s="469"/>
      <c r="BS361" s="469"/>
      <c r="BT361" s="469"/>
      <c r="BU361" s="469"/>
      <c r="BV361" s="469"/>
      <c r="BW361" s="468"/>
      <c r="BX361" s="468"/>
      <c r="BY361" s="468"/>
      <c r="BZ361" s="470"/>
      <c r="CA361" s="470"/>
      <c r="CB361" s="470"/>
      <c r="CC361" s="470"/>
      <c r="CD361" s="470"/>
      <c r="CE361" s="470"/>
      <c r="CF361" s="470"/>
      <c r="CG361" s="470"/>
      <c r="CH361" s="470"/>
      <c r="CI361" s="470"/>
      <c r="CJ361" s="470"/>
      <c r="CK361" s="470"/>
      <c r="CL361" s="470"/>
      <c r="CM361" s="470"/>
      <c r="CN361" s="470"/>
      <c r="CO361" s="470"/>
      <c r="CP361" s="470"/>
      <c r="CQ361" s="470"/>
      <c r="CR361" s="470"/>
      <c r="CS361" s="462" t="s">
        <v>4527</v>
      </c>
      <c r="CT361" s="470"/>
      <c r="CU361" s="470"/>
      <c r="CV361" s="470"/>
      <c r="CW361" s="470"/>
      <c r="CX361" s="470"/>
      <c r="CY361" s="470"/>
      <c r="CZ361" s="470"/>
      <c r="DA361" s="470"/>
      <c r="DB361" s="470"/>
      <c r="DC361" s="470"/>
      <c r="DD361" s="470"/>
      <c r="DE361" s="470"/>
    </row>
    <row r="362" spans="34:109" ht="15" hidden="1" customHeight="1">
      <c r="AH362" s="468"/>
      <c r="AI362" s="468"/>
      <c r="AJ362" s="468"/>
      <c r="AK362" s="468"/>
      <c r="AL362" s="456" t="str">
        <f t="shared" si="15"/>
        <v/>
      </c>
      <c r="AM362" s="456" t="str">
        <f t="shared" si="16"/>
        <v/>
      </c>
      <c r="AN362" s="457" t="str">
        <f t="shared" si="17"/>
        <v/>
      </c>
      <c r="AO362" s="468"/>
      <c r="AP362" s="438">
        <v>360</v>
      </c>
      <c r="AQ362" s="469"/>
      <c r="AR362" s="469"/>
      <c r="AS362" s="469"/>
      <c r="AT362" s="469"/>
      <c r="AU362" s="469"/>
      <c r="AV362" s="469"/>
      <c r="AW362" s="469"/>
      <c r="AX362" s="469"/>
      <c r="AY362" s="469"/>
      <c r="AZ362" s="469"/>
      <c r="BA362" s="469"/>
      <c r="BB362" s="469"/>
      <c r="BC362" s="469"/>
      <c r="BD362" s="469"/>
      <c r="BE362" s="469"/>
      <c r="BF362" s="469"/>
      <c r="BG362" s="469"/>
      <c r="BH362" s="469"/>
      <c r="BI362" s="469"/>
      <c r="BJ362" s="460" t="s">
        <v>4528</v>
      </c>
      <c r="BK362" s="469"/>
      <c r="BL362" s="469"/>
      <c r="BM362" s="469"/>
      <c r="BN362" s="469"/>
      <c r="BO362" s="469"/>
      <c r="BP362" s="469"/>
      <c r="BQ362" s="469"/>
      <c r="BR362" s="469"/>
      <c r="BS362" s="469"/>
      <c r="BT362" s="469"/>
      <c r="BU362" s="469"/>
      <c r="BV362" s="469"/>
      <c r="BW362" s="468"/>
      <c r="BX362" s="468"/>
      <c r="BY362" s="468"/>
      <c r="BZ362" s="470"/>
      <c r="CA362" s="470"/>
      <c r="CB362" s="470"/>
      <c r="CC362" s="470"/>
      <c r="CD362" s="470"/>
      <c r="CE362" s="470"/>
      <c r="CF362" s="470"/>
      <c r="CG362" s="470"/>
      <c r="CH362" s="470"/>
      <c r="CI362" s="470"/>
      <c r="CJ362" s="470"/>
      <c r="CK362" s="470"/>
      <c r="CL362" s="470"/>
      <c r="CM362" s="470"/>
      <c r="CN362" s="470"/>
      <c r="CO362" s="470"/>
      <c r="CP362" s="470"/>
      <c r="CQ362" s="470"/>
      <c r="CR362" s="470"/>
      <c r="CS362" s="462" t="s">
        <v>4529</v>
      </c>
      <c r="CT362" s="470"/>
      <c r="CU362" s="470"/>
      <c r="CV362" s="470"/>
      <c r="CW362" s="470"/>
      <c r="CX362" s="470"/>
      <c r="CY362" s="470"/>
      <c r="CZ362" s="470"/>
      <c r="DA362" s="470"/>
      <c r="DB362" s="470"/>
      <c r="DC362" s="470"/>
      <c r="DD362" s="470"/>
      <c r="DE362" s="470"/>
    </row>
    <row r="363" spans="34:109" ht="15" hidden="1" customHeight="1">
      <c r="AH363" s="468"/>
      <c r="AI363" s="468"/>
      <c r="AJ363" s="468"/>
      <c r="AK363" s="468"/>
      <c r="AL363" s="456" t="str">
        <f t="shared" si="15"/>
        <v/>
      </c>
      <c r="AM363" s="456" t="str">
        <f t="shared" si="16"/>
        <v/>
      </c>
      <c r="AN363" s="457" t="str">
        <f t="shared" si="17"/>
        <v/>
      </c>
      <c r="AO363" s="468"/>
      <c r="AP363" s="438">
        <v>361</v>
      </c>
      <c r="AQ363" s="469"/>
      <c r="AR363" s="469"/>
      <c r="AS363" s="469"/>
      <c r="AT363" s="469"/>
      <c r="AU363" s="469"/>
      <c r="AV363" s="469"/>
      <c r="AW363" s="469"/>
      <c r="AX363" s="469"/>
      <c r="AY363" s="469"/>
      <c r="AZ363" s="469"/>
      <c r="BA363" s="469"/>
      <c r="BB363" s="469"/>
      <c r="BC363" s="469"/>
      <c r="BD363" s="469"/>
      <c r="BE363" s="469"/>
      <c r="BF363" s="469"/>
      <c r="BG363" s="469"/>
      <c r="BH363" s="469"/>
      <c r="BI363" s="469"/>
      <c r="BJ363" s="460" t="s">
        <v>4530</v>
      </c>
      <c r="BK363" s="469"/>
      <c r="BL363" s="469"/>
      <c r="BM363" s="469"/>
      <c r="BN363" s="469"/>
      <c r="BO363" s="469"/>
      <c r="BP363" s="469"/>
      <c r="BQ363" s="469"/>
      <c r="BR363" s="469"/>
      <c r="BS363" s="469"/>
      <c r="BT363" s="469"/>
      <c r="BU363" s="469"/>
      <c r="BV363" s="469"/>
      <c r="BW363" s="468"/>
      <c r="BX363" s="468"/>
      <c r="BY363" s="468"/>
      <c r="BZ363" s="470"/>
      <c r="CA363" s="470"/>
      <c r="CB363" s="470"/>
      <c r="CC363" s="470"/>
      <c r="CD363" s="470"/>
      <c r="CE363" s="470"/>
      <c r="CF363" s="470"/>
      <c r="CG363" s="470"/>
      <c r="CH363" s="470"/>
      <c r="CI363" s="470"/>
      <c r="CJ363" s="470"/>
      <c r="CK363" s="470"/>
      <c r="CL363" s="470"/>
      <c r="CM363" s="470"/>
      <c r="CN363" s="470"/>
      <c r="CO363" s="470"/>
      <c r="CP363" s="470"/>
      <c r="CQ363" s="470"/>
      <c r="CR363" s="470"/>
      <c r="CS363" s="462" t="s">
        <v>4531</v>
      </c>
      <c r="CT363" s="470"/>
      <c r="CU363" s="470"/>
      <c r="CV363" s="470"/>
      <c r="CW363" s="470"/>
      <c r="CX363" s="470"/>
      <c r="CY363" s="470"/>
      <c r="CZ363" s="470"/>
      <c r="DA363" s="470"/>
      <c r="DB363" s="470"/>
      <c r="DC363" s="470"/>
      <c r="DD363" s="470"/>
      <c r="DE363" s="470"/>
    </row>
    <row r="364" spans="34:109" ht="15" hidden="1" customHeight="1">
      <c r="AH364" s="468"/>
      <c r="AI364" s="468"/>
      <c r="AJ364" s="468"/>
      <c r="AK364" s="468"/>
      <c r="AL364" s="456" t="str">
        <f t="shared" si="15"/>
        <v/>
      </c>
      <c r="AM364" s="456" t="str">
        <f t="shared" si="16"/>
        <v/>
      </c>
      <c r="AN364" s="457" t="str">
        <f t="shared" si="17"/>
        <v/>
      </c>
      <c r="AO364" s="468"/>
      <c r="AP364" s="438">
        <v>362</v>
      </c>
      <c r="AQ364" s="469"/>
      <c r="AR364" s="469"/>
      <c r="AS364" s="469"/>
      <c r="AT364" s="469"/>
      <c r="AU364" s="469"/>
      <c r="AV364" s="469"/>
      <c r="AW364" s="469"/>
      <c r="AX364" s="469"/>
      <c r="AY364" s="469"/>
      <c r="AZ364" s="469"/>
      <c r="BA364" s="469"/>
      <c r="BB364" s="469"/>
      <c r="BC364" s="469"/>
      <c r="BD364" s="469"/>
      <c r="BE364" s="469"/>
      <c r="BF364" s="469"/>
      <c r="BG364" s="469"/>
      <c r="BH364" s="469"/>
      <c r="BI364" s="469"/>
      <c r="BJ364" s="460" t="s">
        <v>4532</v>
      </c>
      <c r="BK364" s="469"/>
      <c r="BL364" s="469"/>
      <c r="BM364" s="469"/>
      <c r="BN364" s="469"/>
      <c r="BO364" s="469"/>
      <c r="BP364" s="469"/>
      <c r="BQ364" s="469"/>
      <c r="BR364" s="469"/>
      <c r="BS364" s="469"/>
      <c r="BT364" s="469"/>
      <c r="BU364" s="469"/>
      <c r="BV364" s="469"/>
      <c r="BW364" s="468"/>
      <c r="BX364" s="468"/>
      <c r="BY364" s="468"/>
      <c r="BZ364" s="470"/>
      <c r="CA364" s="470"/>
      <c r="CB364" s="470"/>
      <c r="CC364" s="470"/>
      <c r="CD364" s="470"/>
      <c r="CE364" s="470"/>
      <c r="CF364" s="470"/>
      <c r="CG364" s="470"/>
      <c r="CH364" s="470"/>
      <c r="CI364" s="470"/>
      <c r="CJ364" s="470"/>
      <c r="CK364" s="470"/>
      <c r="CL364" s="470"/>
      <c r="CM364" s="470"/>
      <c r="CN364" s="470"/>
      <c r="CO364" s="470"/>
      <c r="CP364" s="470"/>
      <c r="CQ364" s="470"/>
      <c r="CR364" s="470"/>
      <c r="CS364" s="462" t="s">
        <v>4533</v>
      </c>
      <c r="CT364" s="470"/>
      <c r="CU364" s="470"/>
      <c r="CV364" s="470"/>
      <c r="CW364" s="470"/>
      <c r="CX364" s="470"/>
      <c r="CY364" s="470"/>
      <c r="CZ364" s="470"/>
      <c r="DA364" s="470"/>
      <c r="DB364" s="470"/>
      <c r="DC364" s="470"/>
      <c r="DD364" s="470"/>
      <c r="DE364" s="470"/>
    </row>
    <row r="365" spans="34:109" ht="15" hidden="1" customHeight="1">
      <c r="AH365" s="468"/>
      <c r="AI365" s="468"/>
      <c r="AJ365" s="468"/>
      <c r="AK365" s="468"/>
      <c r="AL365" s="456" t="str">
        <f t="shared" si="15"/>
        <v/>
      </c>
      <c r="AM365" s="456" t="str">
        <f t="shared" si="16"/>
        <v/>
      </c>
      <c r="AN365" s="457" t="str">
        <f t="shared" si="17"/>
        <v/>
      </c>
      <c r="AO365" s="468"/>
      <c r="AP365" s="438">
        <v>363</v>
      </c>
      <c r="AQ365" s="469"/>
      <c r="AR365" s="469"/>
      <c r="AS365" s="469"/>
      <c r="AT365" s="469"/>
      <c r="AU365" s="469"/>
      <c r="AV365" s="469"/>
      <c r="AW365" s="469"/>
      <c r="AX365" s="469"/>
      <c r="AY365" s="469"/>
      <c r="AZ365" s="469"/>
      <c r="BA365" s="469"/>
      <c r="BB365" s="469"/>
      <c r="BC365" s="469"/>
      <c r="BD365" s="469"/>
      <c r="BE365" s="469"/>
      <c r="BF365" s="469"/>
      <c r="BG365" s="469"/>
      <c r="BH365" s="469"/>
      <c r="BI365" s="469"/>
      <c r="BJ365" s="460" t="s">
        <v>4534</v>
      </c>
      <c r="BK365" s="469"/>
      <c r="BL365" s="469"/>
      <c r="BM365" s="469"/>
      <c r="BN365" s="469"/>
      <c r="BO365" s="469"/>
      <c r="BP365" s="469"/>
      <c r="BQ365" s="469"/>
      <c r="BR365" s="469"/>
      <c r="BS365" s="469"/>
      <c r="BT365" s="469"/>
      <c r="BU365" s="469"/>
      <c r="BV365" s="469"/>
      <c r="BW365" s="468"/>
      <c r="BX365" s="468"/>
      <c r="BY365" s="468"/>
      <c r="BZ365" s="470"/>
      <c r="CA365" s="470"/>
      <c r="CB365" s="470"/>
      <c r="CC365" s="470"/>
      <c r="CD365" s="470"/>
      <c r="CE365" s="470"/>
      <c r="CF365" s="470"/>
      <c r="CG365" s="470"/>
      <c r="CH365" s="470"/>
      <c r="CI365" s="470"/>
      <c r="CJ365" s="470"/>
      <c r="CK365" s="470"/>
      <c r="CL365" s="470"/>
      <c r="CM365" s="470"/>
      <c r="CN365" s="470"/>
      <c r="CO365" s="470"/>
      <c r="CP365" s="470"/>
      <c r="CQ365" s="470"/>
      <c r="CR365" s="470"/>
      <c r="CS365" s="462" t="s">
        <v>4535</v>
      </c>
      <c r="CT365" s="470"/>
      <c r="CU365" s="470"/>
      <c r="CV365" s="470"/>
      <c r="CW365" s="470"/>
      <c r="CX365" s="470"/>
      <c r="CY365" s="470"/>
      <c r="CZ365" s="470"/>
      <c r="DA365" s="470"/>
      <c r="DB365" s="470"/>
      <c r="DC365" s="470"/>
      <c r="DD365" s="470"/>
      <c r="DE365" s="470"/>
    </row>
    <row r="366" spans="34:109" ht="15" hidden="1" customHeight="1">
      <c r="AH366" s="468"/>
      <c r="AI366" s="468"/>
      <c r="AJ366" s="468"/>
      <c r="AK366" s="468"/>
      <c r="AL366" s="456" t="str">
        <f t="shared" si="15"/>
        <v/>
      </c>
      <c r="AM366" s="456" t="str">
        <f t="shared" si="16"/>
        <v/>
      </c>
      <c r="AN366" s="457" t="str">
        <f t="shared" si="17"/>
        <v/>
      </c>
      <c r="AO366" s="468"/>
      <c r="AP366" s="438">
        <v>364</v>
      </c>
      <c r="AQ366" s="469"/>
      <c r="AR366" s="469"/>
      <c r="AS366" s="469"/>
      <c r="AT366" s="469"/>
      <c r="AU366" s="469"/>
      <c r="AV366" s="469"/>
      <c r="AW366" s="469"/>
      <c r="AX366" s="469"/>
      <c r="AY366" s="469"/>
      <c r="AZ366" s="469"/>
      <c r="BA366" s="469"/>
      <c r="BB366" s="469"/>
      <c r="BC366" s="469"/>
      <c r="BD366" s="469"/>
      <c r="BE366" s="469"/>
      <c r="BF366" s="469"/>
      <c r="BG366" s="469"/>
      <c r="BH366" s="469"/>
      <c r="BI366" s="469"/>
      <c r="BJ366" s="460" t="s">
        <v>4536</v>
      </c>
      <c r="BK366" s="469"/>
      <c r="BL366" s="469"/>
      <c r="BM366" s="469"/>
      <c r="BN366" s="469"/>
      <c r="BO366" s="469"/>
      <c r="BP366" s="469"/>
      <c r="BQ366" s="469"/>
      <c r="BR366" s="469"/>
      <c r="BS366" s="469"/>
      <c r="BT366" s="469"/>
      <c r="BU366" s="469"/>
      <c r="BV366" s="469"/>
      <c r="BW366" s="468"/>
      <c r="BX366" s="468"/>
      <c r="BY366" s="468"/>
      <c r="BZ366" s="470"/>
      <c r="CA366" s="470"/>
      <c r="CB366" s="470"/>
      <c r="CC366" s="470"/>
      <c r="CD366" s="470"/>
      <c r="CE366" s="470"/>
      <c r="CF366" s="470"/>
      <c r="CG366" s="470"/>
      <c r="CH366" s="470"/>
      <c r="CI366" s="470"/>
      <c r="CJ366" s="470"/>
      <c r="CK366" s="470"/>
      <c r="CL366" s="470"/>
      <c r="CM366" s="470"/>
      <c r="CN366" s="470"/>
      <c r="CO366" s="470"/>
      <c r="CP366" s="470"/>
      <c r="CQ366" s="470"/>
      <c r="CR366" s="470"/>
      <c r="CS366" s="462" t="s">
        <v>4537</v>
      </c>
      <c r="CT366" s="470"/>
      <c r="CU366" s="470"/>
      <c r="CV366" s="470"/>
      <c r="CW366" s="470"/>
      <c r="CX366" s="470"/>
      <c r="CY366" s="470"/>
      <c r="CZ366" s="470"/>
      <c r="DA366" s="470"/>
      <c r="DB366" s="470"/>
      <c r="DC366" s="470"/>
      <c r="DD366" s="470"/>
      <c r="DE366" s="470"/>
    </row>
    <row r="367" spans="34:109" ht="15" hidden="1" customHeight="1">
      <c r="AH367" s="468"/>
      <c r="AI367" s="468"/>
      <c r="AJ367" s="468"/>
      <c r="AK367" s="468"/>
      <c r="AL367" s="456" t="str">
        <f t="shared" si="15"/>
        <v/>
      </c>
      <c r="AM367" s="456" t="str">
        <f t="shared" si="16"/>
        <v/>
      </c>
      <c r="AN367" s="457" t="str">
        <f t="shared" si="17"/>
        <v/>
      </c>
      <c r="AO367" s="468"/>
      <c r="AP367" s="438">
        <v>365</v>
      </c>
      <c r="AQ367" s="469"/>
      <c r="AR367" s="469"/>
      <c r="AS367" s="469"/>
      <c r="AT367" s="469"/>
      <c r="AU367" s="469"/>
      <c r="AV367" s="469"/>
      <c r="AW367" s="469"/>
      <c r="AX367" s="469"/>
      <c r="AY367" s="469"/>
      <c r="AZ367" s="469"/>
      <c r="BA367" s="469"/>
      <c r="BB367" s="469"/>
      <c r="BC367" s="469"/>
      <c r="BD367" s="469"/>
      <c r="BE367" s="469"/>
      <c r="BF367" s="469"/>
      <c r="BG367" s="469"/>
      <c r="BH367" s="469"/>
      <c r="BI367" s="469"/>
      <c r="BJ367" s="460" t="s">
        <v>4538</v>
      </c>
      <c r="BK367" s="469"/>
      <c r="BL367" s="469"/>
      <c r="BM367" s="469"/>
      <c r="BN367" s="469"/>
      <c r="BO367" s="469"/>
      <c r="BP367" s="469"/>
      <c r="BQ367" s="469"/>
      <c r="BR367" s="469"/>
      <c r="BS367" s="469"/>
      <c r="BT367" s="469"/>
      <c r="BU367" s="469"/>
      <c r="BV367" s="469"/>
      <c r="BW367" s="468"/>
      <c r="BX367" s="468"/>
      <c r="BY367" s="468"/>
      <c r="BZ367" s="470"/>
      <c r="CA367" s="470"/>
      <c r="CB367" s="470"/>
      <c r="CC367" s="470"/>
      <c r="CD367" s="470"/>
      <c r="CE367" s="470"/>
      <c r="CF367" s="470"/>
      <c r="CG367" s="470"/>
      <c r="CH367" s="470"/>
      <c r="CI367" s="470"/>
      <c r="CJ367" s="470"/>
      <c r="CK367" s="470"/>
      <c r="CL367" s="470"/>
      <c r="CM367" s="470"/>
      <c r="CN367" s="470"/>
      <c r="CO367" s="470"/>
      <c r="CP367" s="470"/>
      <c r="CQ367" s="470"/>
      <c r="CR367" s="470"/>
      <c r="CS367" s="462" t="s">
        <v>4539</v>
      </c>
      <c r="CT367" s="470"/>
      <c r="CU367" s="470"/>
      <c r="CV367" s="470"/>
      <c r="CW367" s="470"/>
      <c r="CX367" s="470"/>
      <c r="CY367" s="470"/>
      <c r="CZ367" s="470"/>
      <c r="DA367" s="470"/>
      <c r="DB367" s="470"/>
      <c r="DC367" s="470"/>
      <c r="DD367" s="470"/>
      <c r="DE367" s="470"/>
    </row>
    <row r="368" spans="34:109" ht="15" hidden="1" customHeight="1">
      <c r="AH368" s="468"/>
      <c r="AI368" s="468"/>
      <c r="AJ368" s="468"/>
      <c r="AK368" s="468"/>
      <c r="AL368" s="456" t="str">
        <f t="shared" si="15"/>
        <v/>
      </c>
      <c r="AM368" s="456" t="str">
        <f t="shared" si="16"/>
        <v/>
      </c>
      <c r="AN368" s="457" t="str">
        <f t="shared" si="17"/>
        <v/>
      </c>
      <c r="AO368" s="468"/>
      <c r="AP368" s="438">
        <v>366</v>
      </c>
      <c r="AQ368" s="469"/>
      <c r="AR368" s="469"/>
      <c r="AS368" s="469"/>
      <c r="AT368" s="469"/>
      <c r="AU368" s="469"/>
      <c r="AV368" s="469"/>
      <c r="AW368" s="469"/>
      <c r="AX368" s="469"/>
      <c r="AY368" s="469"/>
      <c r="AZ368" s="469"/>
      <c r="BA368" s="469"/>
      <c r="BB368" s="469"/>
      <c r="BC368" s="469"/>
      <c r="BD368" s="469"/>
      <c r="BE368" s="469"/>
      <c r="BF368" s="469"/>
      <c r="BG368" s="469"/>
      <c r="BH368" s="469"/>
      <c r="BI368" s="469"/>
      <c r="BJ368" s="460" t="s">
        <v>4540</v>
      </c>
      <c r="BK368" s="469"/>
      <c r="BL368" s="469"/>
      <c r="BM368" s="469"/>
      <c r="BN368" s="469"/>
      <c r="BO368" s="469"/>
      <c r="BP368" s="469"/>
      <c r="BQ368" s="469"/>
      <c r="BR368" s="469"/>
      <c r="BS368" s="469"/>
      <c r="BT368" s="469"/>
      <c r="BU368" s="469"/>
      <c r="BV368" s="469"/>
      <c r="BW368" s="468"/>
      <c r="BX368" s="468"/>
      <c r="BY368" s="468"/>
      <c r="BZ368" s="470"/>
      <c r="CA368" s="470"/>
      <c r="CB368" s="470"/>
      <c r="CC368" s="470"/>
      <c r="CD368" s="470"/>
      <c r="CE368" s="470"/>
      <c r="CF368" s="470"/>
      <c r="CG368" s="470"/>
      <c r="CH368" s="470"/>
      <c r="CI368" s="470"/>
      <c r="CJ368" s="470"/>
      <c r="CK368" s="470"/>
      <c r="CL368" s="470"/>
      <c r="CM368" s="470"/>
      <c r="CN368" s="470"/>
      <c r="CO368" s="470"/>
      <c r="CP368" s="470"/>
      <c r="CQ368" s="470"/>
      <c r="CR368" s="470"/>
      <c r="CS368" s="462" t="s">
        <v>4541</v>
      </c>
      <c r="CT368" s="470"/>
      <c r="CU368" s="470"/>
      <c r="CV368" s="470"/>
      <c r="CW368" s="470"/>
      <c r="CX368" s="470"/>
      <c r="CY368" s="470"/>
      <c r="CZ368" s="470"/>
      <c r="DA368" s="470"/>
      <c r="DB368" s="470"/>
      <c r="DC368" s="470"/>
      <c r="DD368" s="470"/>
      <c r="DE368" s="470"/>
    </row>
    <row r="369" spans="34:109" ht="15" hidden="1" customHeight="1">
      <c r="AH369" s="468"/>
      <c r="AI369" s="468"/>
      <c r="AJ369" s="468"/>
      <c r="AK369" s="468"/>
      <c r="AL369" s="456" t="str">
        <f t="shared" si="15"/>
        <v/>
      </c>
      <c r="AM369" s="456" t="str">
        <f t="shared" si="16"/>
        <v/>
      </c>
      <c r="AN369" s="457" t="str">
        <f t="shared" si="17"/>
        <v/>
      </c>
      <c r="AO369" s="468"/>
      <c r="AP369" s="438">
        <v>367</v>
      </c>
      <c r="AQ369" s="469"/>
      <c r="AR369" s="469"/>
      <c r="AS369" s="469"/>
      <c r="AT369" s="469"/>
      <c r="AU369" s="469"/>
      <c r="AV369" s="469"/>
      <c r="AW369" s="469"/>
      <c r="AX369" s="469"/>
      <c r="AY369" s="469"/>
      <c r="AZ369" s="469"/>
      <c r="BA369" s="469"/>
      <c r="BB369" s="469"/>
      <c r="BC369" s="469"/>
      <c r="BD369" s="469"/>
      <c r="BE369" s="469"/>
      <c r="BF369" s="469"/>
      <c r="BG369" s="469"/>
      <c r="BH369" s="469"/>
      <c r="BI369" s="469"/>
      <c r="BJ369" s="460" t="s">
        <v>4542</v>
      </c>
      <c r="BK369" s="469"/>
      <c r="BL369" s="469"/>
      <c r="BM369" s="469"/>
      <c r="BN369" s="469"/>
      <c r="BO369" s="469"/>
      <c r="BP369" s="469"/>
      <c r="BQ369" s="469"/>
      <c r="BR369" s="469"/>
      <c r="BS369" s="469"/>
      <c r="BT369" s="469"/>
      <c r="BU369" s="469"/>
      <c r="BV369" s="469"/>
      <c r="BW369" s="468"/>
      <c r="BX369" s="468"/>
      <c r="BY369" s="468"/>
      <c r="BZ369" s="470"/>
      <c r="CA369" s="470"/>
      <c r="CB369" s="470"/>
      <c r="CC369" s="470"/>
      <c r="CD369" s="470"/>
      <c r="CE369" s="470"/>
      <c r="CF369" s="470"/>
      <c r="CG369" s="470"/>
      <c r="CH369" s="470"/>
      <c r="CI369" s="470"/>
      <c r="CJ369" s="470"/>
      <c r="CK369" s="470"/>
      <c r="CL369" s="470"/>
      <c r="CM369" s="470"/>
      <c r="CN369" s="470"/>
      <c r="CO369" s="470"/>
      <c r="CP369" s="470"/>
      <c r="CQ369" s="470"/>
      <c r="CR369" s="470"/>
      <c r="CS369" s="462" t="s">
        <v>4543</v>
      </c>
      <c r="CT369" s="470"/>
      <c r="CU369" s="470"/>
      <c r="CV369" s="470"/>
      <c r="CW369" s="470"/>
      <c r="CX369" s="470"/>
      <c r="CY369" s="470"/>
      <c r="CZ369" s="470"/>
      <c r="DA369" s="470"/>
      <c r="DB369" s="470"/>
      <c r="DC369" s="470"/>
      <c r="DD369" s="470"/>
      <c r="DE369" s="470"/>
    </row>
    <row r="370" spans="34:109" ht="15" hidden="1" customHeight="1">
      <c r="AH370" s="468"/>
      <c r="AI370" s="468"/>
      <c r="AJ370" s="468"/>
      <c r="AK370" s="468"/>
      <c r="AL370" s="456" t="str">
        <f t="shared" si="15"/>
        <v/>
      </c>
      <c r="AM370" s="456" t="str">
        <f t="shared" si="16"/>
        <v/>
      </c>
      <c r="AN370" s="457" t="str">
        <f t="shared" si="17"/>
        <v/>
      </c>
      <c r="AO370" s="468"/>
      <c r="AP370" s="438">
        <v>368</v>
      </c>
      <c r="AQ370" s="469"/>
      <c r="AR370" s="469"/>
      <c r="AS370" s="469"/>
      <c r="AT370" s="469"/>
      <c r="AU370" s="469"/>
      <c r="AV370" s="469"/>
      <c r="AW370" s="469"/>
      <c r="AX370" s="469"/>
      <c r="AY370" s="469"/>
      <c r="AZ370" s="469"/>
      <c r="BA370" s="469"/>
      <c r="BB370" s="469"/>
      <c r="BC370" s="469"/>
      <c r="BD370" s="469"/>
      <c r="BE370" s="469"/>
      <c r="BF370" s="469"/>
      <c r="BG370" s="469"/>
      <c r="BH370" s="469"/>
      <c r="BI370" s="469"/>
      <c r="BJ370" s="460" t="s">
        <v>4544</v>
      </c>
      <c r="BK370" s="469"/>
      <c r="BL370" s="469"/>
      <c r="BM370" s="469"/>
      <c r="BN370" s="469"/>
      <c r="BO370" s="469"/>
      <c r="BP370" s="469"/>
      <c r="BQ370" s="469"/>
      <c r="BR370" s="469"/>
      <c r="BS370" s="469"/>
      <c r="BT370" s="469"/>
      <c r="BU370" s="469"/>
      <c r="BV370" s="469"/>
      <c r="BW370" s="468"/>
      <c r="BX370" s="468"/>
      <c r="BY370" s="468"/>
      <c r="BZ370" s="470"/>
      <c r="CA370" s="470"/>
      <c r="CB370" s="470"/>
      <c r="CC370" s="470"/>
      <c r="CD370" s="470"/>
      <c r="CE370" s="470"/>
      <c r="CF370" s="470"/>
      <c r="CG370" s="470"/>
      <c r="CH370" s="470"/>
      <c r="CI370" s="470"/>
      <c r="CJ370" s="470"/>
      <c r="CK370" s="470"/>
      <c r="CL370" s="470"/>
      <c r="CM370" s="470"/>
      <c r="CN370" s="470"/>
      <c r="CO370" s="470"/>
      <c r="CP370" s="470"/>
      <c r="CQ370" s="470"/>
      <c r="CR370" s="470"/>
      <c r="CS370" s="462" t="s">
        <v>4545</v>
      </c>
      <c r="CT370" s="470"/>
      <c r="CU370" s="470"/>
      <c r="CV370" s="470"/>
      <c r="CW370" s="470"/>
      <c r="CX370" s="470"/>
      <c r="CY370" s="470"/>
      <c r="CZ370" s="470"/>
      <c r="DA370" s="470"/>
      <c r="DB370" s="470"/>
      <c r="DC370" s="470"/>
      <c r="DD370" s="470"/>
      <c r="DE370" s="470"/>
    </row>
    <row r="371" spans="34:109" ht="15" hidden="1" customHeight="1">
      <c r="AH371" s="468"/>
      <c r="AI371" s="468"/>
      <c r="AJ371" s="468"/>
      <c r="AK371" s="468"/>
      <c r="AL371" s="456" t="str">
        <f t="shared" si="15"/>
        <v/>
      </c>
      <c r="AM371" s="456" t="str">
        <f t="shared" si="16"/>
        <v/>
      </c>
      <c r="AN371" s="457" t="str">
        <f t="shared" si="17"/>
        <v/>
      </c>
      <c r="AO371" s="468"/>
      <c r="AP371" s="438">
        <v>369</v>
      </c>
      <c r="AQ371" s="469"/>
      <c r="AR371" s="469"/>
      <c r="AS371" s="469"/>
      <c r="AT371" s="469"/>
      <c r="AU371" s="469"/>
      <c r="AV371" s="469"/>
      <c r="AW371" s="469"/>
      <c r="AX371" s="469"/>
      <c r="AY371" s="469"/>
      <c r="AZ371" s="469"/>
      <c r="BA371" s="469"/>
      <c r="BB371" s="469"/>
      <c r="BC371" s="469"/>
      <c r="BD371" s="469"/>
      <c r="BE371" s="469"/>
      <c r="BF371" s="469"/>
      <c r="BG371" s="469"/>
      <c r="BH371" s="469"/>
      <c r="BI371" s="469"/>
      <c r="BJ371" s="460" t="s">
        <v>4546</v>
      </c>
      <c r="BK371" s="469"/>
      <c r="BL371" s="469"/>
      <c r="BM371" s="469"/>
      <c r="BN371" s="469"/>
      <c r="BO371" s="469"/>
      <c r="BP371" s="469"/>
      <c r="BQ371" s="469"/>
      <c r="BR371" s="469"/>
      <c r="BS371" s="469"/>
      <c r="BT371" s="469"/>
      <c r="BU371" s="469"/>
      <c r="BV371" s="469"/>
      <c r="BW371" s="468"/>
      <c r="BX371" s="468"/>
      <c r="BY371" s="468"/>
      <c r="BZ371" s="470"/>
      <c r="CA371" s="470"/>
      <c r="CB371" s="470"/>
      <c r="CC371" s="470"/>
      <c r="CD371" s="470"/>
      <c r="CE371" s="470"/>
      <c r="CF371" s="470"/>
      <c r="CG371" s="470"/>
      <c r="CH371" s="470"/>
      <c r="CI371" s="470"/>
      <c r="CJ371" s="470"/>
      <c r="CK371" s="470"/>
      <c r="CL371" s="470"/>
      <c r="CM371" s="470"/>
      <c r="CN371" s="470"/>
      <c r="CO371" s="470"/>
      <c r="CP371" s="470"/>
      <c r="CQ371" s="470"/>
      <c r="CR371" s="470"/>
      <c r="CS371" s="462" t="s">
        <v>4547</v>
      </c>
      <c r="CT371" s="470"/>
      <c r="CU371" s="470"/>
      <c r="CV371" s="470"/>
      <c r="CW371" s="470"/>
      <c r="CX371" s="470"/>
      <c r="CY371" s="470"/>
      <c r="CZ371" s="470"/>
      <c r="DA371" s="470"/>
      <c r="DB371" s="470"/>
      <c r="DC371" s="470"/>
      <c r="DD371" s="470"/>
      <c r="DE371" s="470"/>
    </row>
    <row r="372" spans="34:109" ht="15" hidden="1" customHeight="1">
      <c r="AH372" s="468"/>
      <c r="AI372" s="468"/>
      <c r="AJ372" s="468"/>
      <c r="AK372" s="468"/>
      <c r="AL372" s="456" t="str">
        <f t="shared" si="15"/>
        <v/>
      </c>
      <c r="AM372" s="456" t="str">
        <f t="shared" si="16"/>
        <v/>
      </c>
      <c r="AN372" s="457" t="str">
        <f t="shared" si="17"/>
        <v/>
      </c>
      <c r="AO372" s="468"/>
      <c r="AP372" s="438">
        <v>370</v>
      </c>
      <c r="AQ372" s="469"/>
      <c r="AR372" s="469"/>
      <c r="AS372" s="469"/>
      <c r="AT372" s="469"/>
      <c r="AU372" s="469"/>
      <c r="AV372" s="469"/>
      <c r="AW372" s="469"/>
      <c r="AX372" s="469"/>
      <c r="AY372" s="469"/>
      <c r="AZ372" s="469"/>
      <c r="BA372" s="469"/>
      <c r="BB372" s="469"/>
      <c r="BC372" s="469"/>
      <c r="BD372" s="469"/>
      <c r="BE372" s="469"/>
      <c r="BF372" s="469"/>
      <c r="BG372" s="469"/>
      <c r="BH372" s="469"/>
      <c r="BI372" s="469"/>
      <c r="BJ372" s="460" t="s">
        <v>4548</v>
      </c>
      <c r="BK372" s="469"/>
      <c r="BL372" s="469"/>
      <c r="BM372" s="469"/>
      <c r="BN372" s="469"/>
      <c r="BO372" s="469"/>
      <c r="BP372" s="469"/>
      <c r="BQ372" s="469"/>
      <c r="BR372" s="469"/>
      <c r="BS372" s="469"/>
      <c r="BT372" s="469"/>
      <c r="BU372" s="469"/>
      <c r="BV372" s="469"/>
      <c r="BW372" s="468"/>
      <c r="BX372" s="468"/>
      <c r="BY372" s="468"/>
      <c r="BZ372" s="470"/>
      <c r="CA372" s="470"/>
      <c r="CB372" s="470"/>
      <c r="CC372" s="470"/>
      <c r="CD372" s="470"/>
      <c r="CE372" s="470"/>
      <c r="CF372" s="470"/>
      <c r="CG372" s="470"/>
      <c r="CH372" s="470"/>
      <c r="CI372" s="470"/>
      <c r="CJ372" s="470"/>
      <c r="CK372" s="470"/>
      <c r="CL372" s="470"/>
      <c r="CM372" s="470"/>
      <c r="CN372" s="470"/>
      <c r="CO372" s="470"/>
      <c r="CP372" s="470"/>
      <c r="CQ372" s="470"/>
      <c r="CR372" s="470"/>
      <c r="CS372" s="462" t="s">
        <v>4549</v>
      </c>
      <c r="CT372" s="470"/>
      <c r="CU372" s="470"/>
      <c r="CV372" s="470"/>
      <c r="CW372" s="470"/>
      <c r="CX372" s="470"/>
      <c r="CY372" s="470"/>
      <c r="CZ372" s="470"/>
      <c r="DA372" s="470"/>
      <c r="DB372" s="470"/>
      <c r="DC372" s="470"/>
      <c r="DD372" s="470"/>
      <c r="DE372" s="470"/>
    </row>
    <row r="373" spans="34:109" ht="15" hidden="1" customHeight="1">
      <c r="AH373" s="468"/>
      <c r="AI373" s="468"/>
      <c r="AJ373" s="468"/>
      <c r="AK373" s="468"/>
      <c r="AL373" s="456" t="str">
        <f t="shared" si="15"/>
        <v/>
      </c>
      <c r="AM373" s="456" t="str">
        <f t="shared" si="16"/>
        <v/>
      </c>
      <c r="AN373" s="457" t="str">
        <f t="shared" si="17"/>
        <v/>
      </c>
      <c r="AO373" s="468"/>
      <c r="AP373" s="438">
        <v>371</v>
      </c>
      <c r="AQ373" s="469"/>
      <c r="AR373" s="469"/>
      <c r="AS373" s="469"/>
      <c r="AT373" s="469"/>
      <c r="AU373" s="469"/>
      <c r="AV373" s="469"/>
      <c r="AW373" s="469"/>
      <c r="AX373" s="469"/>
      <c r="AY373" s="469"/>
      <c r="AZ373" s="469"/>
      <c r="BA373" s="469"/>
      <c r="BB373" s="469"/>
      <c r="BC373" s="469"/>
      <c r="BD373" s="469"/>
      <c r="BE373" s="469"/>
      <c r="BF373" s="469"/>
      <c r="BG373" s="469"/>
      <c r="BH373" s="469"/>
      <c r="BI373" s="469"/>
      <c r="BJ373" s="460" t="s">
        <v>4550</v>
      </c>
      <c r="BK373" s="469"/>
      <c r="BL373" s="469"/>
      <c r="BM373" s="469"/>
      <c r="BN373" s="469"/>
      <c r="BO373" s="469"/>
      <c r="BP373" s="469"/>
      <c r="BQ373" s="469"/>
      <c r="BR373" s="469"/>
      <c r="BS373" s="469"/>
      <c r="BT373" s="469"/>
      <c r="BU373" s="469"/>
      <c r="BV373" s="469"/>
      <c r="BW373" s="468"/>
      <c r="BX373" s="468"/>
      <c r="BY373" s="468"/>
      <c r="BZ373" s="470"/>
      <c r="CA373" s="470"/>
      <c r="CB373" s="470"/>
      <c r="CC373" s="470"/>
      <c r="CD373" s="470"/>
      <c r="CE373" s="470"/>
      <c r="CF373" s="470"/>
      <c r="CG373" s="470"/>
      <c r="CH373" s="470"/>
      <c r="CI373" s="470"/>
      <c r="CJ373" s="470"/>
      <c r="CK373" s="470"/>
      <c r="CL373" s="470"/>
      <c r="CM373" s="470"/>
      <c r="CN373" s="470"/>
      <c r="CO373" s="470"/>
      <c r="CP373" s="470"/>
      <c r="CQ373" s="470"/>
      <c r="CR373" s="470"/>
      <c r="CS373" s="462" t="s">
        <v>4551</v>
      </c>
      <c r="CT373" s="470"/>
      <c r="CU373" s="470"/>
      <c r="CV373" s="470"/>
      <c r="CW373" s="470"/>
      <c r="CX373" s="470"/>
      <c r="CY373" s="470"/>
      <c r="CZ373" s="470"/>
      <c r="DA373" s="470"/>
      <c r="DB373" s="470"/>
      <c r="DC373" s="470"/>
      <c r="DD373" s="470"/>
      <c r="DE373" s="470"/>
    </row>
    <row r="374" spans="34:109" ht="15" hidden="1" customHeight="1">
      <c r="AH374" s="468"/>
      <c r="AI374" s="468"/>
      <c r="AJ374" s="468"/>
      <c r="AK374" s="468"/>
      <c r="AL374" s="456" t="str">
        <f t="shared" si="15"/>
        <v/>
      </c>
      <c r="AM374" s="456" t="str">
        <f t="shared" si="16"/>
        <v/>
      </c>
      <c r="AN374" s="457" t="str">
        <f t="shared" si="17"/>
        <v/>
      </c>
      <c r="AO374" s="468"/>
      <c r="AP374" s="438">
        <v>372</v>
      </c>
      <c r="AQ374" s="469"/>
      <c r="AR374" s="469"/>
      <c r="AS374" s="469"/>
      <c r="AT374" s="469"/>
      <c r="AU374" s="469"/>
      <c r="AV374" s="469"/>
      <c r="AW374" s="469"/>
      <c r="AX374" s="469"/>
      <c r="AY374" s="469"/>
      <c r="AZ374" s="469"/>
      <c r="BA374" s="469"/>
      <c r="BB374" s="469"/>
      <c r="BC374" s="469"/>
      <c r="BD374" s="469"/>
      <c r="BE374" s="469"/>
      <c r="BF374" s="469"/>
      <c r="BG374" s="469"/>
      <c r="BH374" s="469"/>
      <c r="BI374" s="469"/>
      <c r="BJ374" s="460" t="s">
        <v>4552</v>
      </c>
      <c r="BK374" s="469"/>
      <c r="BL374" s="469"/>
      <c r="BM374" s="469"/>
      <c r="BN374" s="469"/>
      <c r="BO374" s="469"/>
      <c r="BP374" s="469"/>
      <c r="BQ374" s="469"/>
      <c r="BR374" s="469"/>
      <c r="BS374" s="469"/>
      <c r="BT374" s="469"/>
      <c r="BU374" s="469"/>
      <c r="BV374" s="469"/>
      <c r="BW374" s="468"/>
      <c r="BX374" s="468"/>
      <c r="BY374" s="468"/>
      <c r="BZ374" s="470"/>
      <c r="CA374" s="470"/>
      <c r="CB374" s="470"/>
      <c r="CC374" s="470"/>
      <c r="CD374" s="470"/>
      <c r="CE374" s="470"/>
      <c r="CF374" s="470"/>
      <c r="CG374" s="470"/>
      <c r="CH374" s="470"/>
      <c r="CI374" s="470"/>
      <c r="CJ374" s="470"/>
      <c r="CK374" s="470"/>
      <c r="CL374" s="470"/>
      <c r="CM374" s="470"/>
      <c r="CN374" s="470"/>
      <c r="CO374" s="470"/>
      <c r="CP374" s="470"/>
      <c r="CQ374" s="470"/>
      <c r="CR374" s="470"/>
      <c r="CS374" s="462" t="s">
        <v>4553</v>
      </c>
      <c r="CT374" s="470"/>
      <c r="CU374" s="470"/>
      <c r="CV374" s="470"/>
      <c r="CW374" s="470"/>
      <c r="CX374" s="470"/>
      <c r="CY374" s="470"/>
      <c r="CZ374" s="470"/>
      <c r="DA374" s="470"/>
      <c r="DB374" s="470"/>
      <c r="DC374" s="470"/>
      <c r="DD374" s="470"/>
      <c r="DE374" s="470"/>
    </row>
    <row r="375" spans="34:109" ht="15" hidden="1" customHeight="1">
      <c r="AH375" s="438"/>
      <c r="AI375" s="438"/>
      <c r="AJ375" s="438"/>
      <c r="AK375" s="438"/>
      <c r="AL375" s="456" t="str">
        <f t="shared" si="15"/>
        <v/>
      </c>
      <c r="AM375" s="456" t="str">
        <f t="shared" si="16"/>
        <v/>
      </c>
      <c r="AN375" s="457" t="str">
        <f t="shared" si="17"/>
        <v/>
      </c>
      <c r="AO375" s="438"/>
      <c r="AP375" s="438">
        <v>373</v>
      </c>
      <c r="AQ375" s="460"/>
      <c r="AR375" s="460"/>
      <c r="AS375" s="460"/>
      <c r="AT375" s="460"/>
      <c r="AU375" s="460"/>
      <c r="AV375" s="460"/>
      <c r="AW375" s="460"/>
      <c r="AX375" s="460"/>
      <c r="AY375" s="460"/>
      <c r="AZ375" s="460"/>
      <c r="BA375" s="460"/>
      <c r="BB375" s="460"/>
      <c r="BC375" s="460"/>
      <c r="BD375" s="460"/>
      <c r="BE375" s="460"/>
      <c r="BF375" s="460"/>
      <c r="BG375" s="460"/>
      <c r="BH375" s="460"/>
      <c r="BI375" s="460"/>
      <c r="BJ375" s="460" t="s">
        <v>4554</v>
      </c>
      <c r="BK375" s="460"/>
      <c r="BL375" s="460"/>
      <c r="BM375" s="460"/>
      <c r="BN375" s="460"/>
      <c r="BO375" s="460"/>
      <c r="BP375" s="460"/>
      <c r="BQ375" s="460"/>
      <c r="BR375" s="460"/>
      <c r="BS375" s="460"/>
      <c r="BT375" s="460"/>
      <c r="BU375" s="460"/>
      <c r="BV375" s="460"/>
      <c r="BW375" s="438"/>
      <c r="BX375" s="438"/>
      <c r="BY375" s="438"/>
      <c r="BZ375" s="462"/>
      <c r="CA375" s="462"/>
      <c r="CB375" s="462"/>
      <c r="CC375" s="462"/>
      <c r="CD375" s="462"/>
      <c r="CE375" s="462"/>
      <c r="CF375" s="462"/>
      <c r="CG375" s="462"/>
      <c r="CH375" s="462"/>
      <c r="CI375" s="462"/>
      <c r="CJ375" s="462"/>
      <c r="CK375" s="462"/>
      <c r="CL375" s="462"/>
      <c r="CM375" s="462"/>
      <c r="CN375" s="462"/>
      <c r="CO375" s="462"/>
      <c r="CP375" s="462"/>
      <c r="CQ375" s="462"/>
      <c r="CR375" s="462"/>
      <c r="CS375" s="462" t="s">
        <v>4555</v>
      </c>
      <c r="CT375" s="462"/>
      <c r="CU375" s="462"/>
      <c r="CV375" s="462"/>
      <c r="CW375" s="462"/>
      <c r="CX375" s="462"/>
      <c r="CY375" s="462"/>
      <c r="CZ375" s="462"/>
      <c r="DA375" s="462"/>
      <c r="DB375" s="462"/>
      <c r="DC375" s="462"/>
      <c r="DD375" s="462"/>
      <c r="DE375" s="462"/>
    </row>
    <row r="376" spans="34:109" ht="15" hidden="1" customHeight="1">
      <c r="AH376" s="438"/>
      <c r="AI376" s="438"/>
      <c r="AJ376" s="438"/>
      <c r="AK376" s="438"/>
      <c r="AL376" s="456" t="str">
        <f t="shared" si="15"/>
        <v/>
      </c>
      <c r="AM376" s="456" t="str">
        <f t="shared" si="16"/>
        <v/>
      </c>
      <c r="AN376" s="457" t="str">
        <f t="shared" si="17"/>
        <v/>
      </c>
      <c r="AO376" s="438"/>
      <c r="AP376" s="438">
        <v>374</v>
      </c>
      <c r="AQ376" s="460"/>
      <c r="AR376" s="460"/>
      <c r="AS376" s="460"/>
      <c r="AT376" s="460"/>
      <c r="AU376" s="460"/>
      <c r="AV376" s="460"/>
      <c r="AW376" s="460"/>
      <c r="AX376" s="460"/>
      <c r="AY376" s="460"/>
      <c r="AZ376" s="460"/>
      <c r="BA376" s="460"/>
      <c r="BB376" s="460"/>
      <c r="BC376" s="460"/>
      <c r="BD376" s="460"/>
      <c r="BE376" s="460"/>
      <c r="BF376" s="460"/>
      <c r="BG376" s="460"/>
      <c r="BH376" s="460"/>
      <c r="BI376" s="460"/>
      <c r="BJ376" s="460" t="s">
        <v>4556</v>
      </c>
      <c r="BK376" s="460"/>
      <c r="BL376" s="460"/>
      <c r="BM376" s="460"/>
      <c r="BN376" s="460"/>
      <c r="BO376" s="460"/>
      <c r="BP376" s="460"/>
      <c r="BQ376" s="460"/>
      <c r="BR376" s="460"/>
      <c r="BS376" s="460"/>
      <c r="BT376" s="460"/>
      <c r="BU376" s="460"/>
      <c r="BV376" s="460"/>
      <c r="BW376" s="438"/>
      <c r="BX376" s="438"/>
      <c r="BY376" s="438"/>
      <c r="BZ376" s="462"/>
      <c r="CA376" s="462"/>
      <c r="CB376" s="462"/>
      <c r="CC376" s="462"/>
      <c r="CD376" s="462"/>
      <c r="CE376" s="462"/>
      <c r="CF376" s="462"/>
      <c r="CG376" s="462"/>
      <c r="CH376" s="462"/>
      <c r="CI376" s="462"/>
      <c r="CJ376" s="462"/>
      <c r="CK376" s="462"/>
      <c r="CL376" s="462"/>
      <c r="CM376" s="462"/>
      <c r="CN376" s="462"/>
      <c r="CO376" s="462"/>
      <c r="CP376" s="462"/>
      <c r="CQ376" s="462"/>
      <c r="CR376" s="462"/>
      <c r="CS376" s="462" t="s">
        <v>4557</v>
      </c>
      <c r="CT376" s="462"/>
      <c r="CU376" s="462"/>
      <c r="CV376" s="462"/>
      <c r="CW376" s="462"/>
      <c r="CX376" s="462"/>
      <c r="CY376" s="462"/>
      <c r="CZ376" s="462"/>
      <c r="DA376" s="462"/>
      <c r="DB376" s="462"/>
      <c r="DC376" s="462"/>
      <c r="DD376" s="462"/>
      <c r="DE376" s="462"/>
    </row>
    <row r="377" spans="34:109" ht="15" hidden="1" customHeight="1">
      <c r="AH377" s="468"/>
      <c r="AI377" s="468"/>
      <c r="AJ377" s="468"/>
      <c r="AK377" s="468"/>
      <c r="AL377" s="456" t="str">
        <f t="shared" si="15"/>
        <v/>
      </c>
      <c r="AM377" s="456" t="str">
        <f t="shared" si="16"/>
        <v/>
      </c>
      <c r="AN377" s="457" t="str">
        <f t="shared" si="17"/>
        <v/>
      </c>
      <c r="AO377" s="468"/>
      <c r="AP377" s="438">
        <v>375</v>
      </c>
      <c r="AQ377" s="469"/>
      <c r="AR377" s="469"/>
      <c r="AS377" s="469"/>
      <c r="AT377" s="469"/>
      <c r="AU377" s="469"/>
      <c r="AV377" s="469"/>
      <c r="AW377" s="469"/>
      <c r="AX377" s="469"/>
      <c r="AY377" s="469"/>
      <c r="AZ377" s="469"/>
      <c r="BA377" s="469"/>
      <c r="BB377" s="469"/>
      <c r="BC377" s="469"/>
      <c r="BD377" s="469"/>
      <c r="BE377" s="469"/>
      <c r="BF377" s="469"/>
      <c r="BG377" s="469"/>
      <c r="BH377" s="469"/>
      <c r="BI377" s="469"/>
      <c r="BJ377" s="460" t="s">
        <v>4558</v>
      </c>
      <c r="BK377" s="469"/>
      <c r="BL377" s="469"/>
      <c r="BM377" s="469"/>
      <c r="BN377" s="469"/>
      <c r="BO377" s="469"/>
      <c r="BP377" s="469"/>
      <c r="BQ377" s="469"/>
      <c r="BR377" s="469"/>
      <c r="BS377" s="469"/>
      <c r="BT377" s="469"/>
      <c r="BU377" s="469"/>
      <c r="BV377" s="469"/>
      <c r="BW377" s="468"/>
      <c r="BX377" s="468"/>
      <c r="BY377" s="468"/>
      <c r="BZ377" s="470"/>
      <c r="CA377" s="470"/>
      <c r="CB377" s="470"/>
      <c r="CC377" s="470"/>
      <c r="CD377" s="470"/>
      <c r="CE377" s="470"/>
      <c r="CF377" s="470"/>
      <c r="CG377" s="470"/>
      <c r="CH377" s="470"/>
      <c r="CI377" s="470"/>
      <c r="CJ377" s="470"/>
      <c r="CK377" s="470"/>
      <c r="CL377" s="470"/>
      <c r="CM377" s="470"/>
      <c r="CN377" s="470"/>
      <c r="CO377" s="470"/>
      <c r="CP377" s="470"/>
      <c r="CQ377" s="470"/>
      <c r="CR377" s="470"/>
      <c r="CS377" s="462" t="s">
        <v>4559</v>
      </c>
      <c r="CT377" s="470"/>
      <c r="CU377" s="470"/>
      <c r="CV377" s="470"/>
      <c r="CW377" s="470"/>
      <c r="CX377" s="470"/>
      <c r="CY377" s="470"/>
      <c r="CZ377" s="470"/>
      <c r="DA377" s="470"/>
      <c r="DB377" s="470"/>
      <c r="DC377" s="470"/>
      <c r="DD377" s="470"/>
      <c r="DE377" s="470"/>
    </row>
    <row r="378" spans="34:109" ht="15" hidden="1" customHeight="1">
      <c r="AH378" s="468"/>
      <c r="AI378" s="468"/>
      <c r="AJ378" s="468"/>
      <c r="AK378" s="468"/>
      <c r="AL378" s="456" t="str">
        <f t="shared" si="15"/>
        <v/>
      </c>
      <c r="AM378" s="456" t="str">
        <f t="shared" si="16"/>
        <v/>
      </c>
      <c r="AN378" s="457" t="str">
        <f t="shared" si="17"/>
        <v/>
      </c>
      <c r="AO378" s="468"/>
      <c r="AP378" s="438">
        <v>376</v>
      </c>
      <c r="AQ378" s="469"/>
      <c r="AR378" s="469"/>
      <c r="AS378" s="469"/>
      <c r="AT378" s="469"/>
      <c r="AU378" s="469"/>
      <c r="AV378" s="469"/>
      <c r="AW378" s="469"/>
      <c r="AX378" s="469"/>
      <c r="AY378" s="469"/>
      <c r="AZ378" s="469"/>
      <c r="BA378" s="469"/>
      <c r="BB378" s="469"/>
      <c r="BC378" s="469"/>
      <c r="BD378" s="469"/>
      <c r="BE378" s="469"/>
      <c r="BF378" s="469"/>
      <c r="BG378" s="469"/>
      <c r="BH378" s="469"/>
      <c r="BI378" s="469"/>
      <c r="BJ378" s="460" t="s">
        <v>4560</v>
      </c>
      <c r="BK378" s="469"/>
      <c r="BL378" s="469"/>
      <c r="BM378" s="469"/>
      <c r="BN378" s="469"/>
      <c r="BO378" s="469"/>
      <c r="BP378" s="469"/>
      <c r="BQ378" s="469"/>
      <c r="BR378" s="469"/>
      <c r="BS378" s="469"/>
      <c r="BT378" s="469"/>
      <c r="BU378" s="469"/>
      <c r="BV378" s="469"/>
      <c r="BW378" s="468"/>
      <c r="BX378" s="468"/>
      <c r="BY378" s="468"/>
      <c r="BZ378" s="470"/>
      <c r="CA378" s="470"/>
      <c r="CB378" s="470"/>
      <c r="CC378" s="470"/>
      <c r="CD378" s="470"/>
      <c r="CE378" s="470"/>
      <c r="CF378" s="470"/>
      <c r="CG378" s="470"/>
      <c r="CH378" s="470"/>
      <c r="CI378" s="470"/>
      <c r="CJ378" s="470"/>
      <c r="CK378" s="470"/>
      <c r="CL378" s="470"/>
      <c r="CM378" s="470"/>
      <c r="CN378" s="470"/>
      <c r="CO378" s="470"/>
      <c r="CP378" s="470"/>
      <c r="CQ378" s="470"/>
      <c r="CR378" s="470"/>
      <c r="CS378" s="462" t="s">
        <v>4561</v>
      </c>
      <c r="CT378" s="470"/>
      <c r="CU378" s="470"/>
      <c r="CV378" s="470"/>
      <c r="CW378" s="470"/>
      <c r="CX378" s="470"/>
      <c r="CY378" s="470"/>
      <c r="CZ378" s="470"/>
      <c r="DA378" s="470"/>
      <c r="DB378" s="470"/>
      <c r="DC378" s="470"/>
      <c r="DD378" s="470"/>
      <c r="DE378" s="470"/>
    </row>
    <row r="379" spans="34:109" ht="15" hidden="1" customHeight="1">
      <c r="AH379" s="468"/>
      <c r="AI379" s="468"/>
      <c r="AJ379" s="468"/>
      <c r="AK379" s="468"/>
      <c r="AL379" s="456" t="str">
        <f t="shared" si="15"/>
        <v/>
      </c>
      <c r="AM379" s="456" t="str">
        <f t="shared" si="16"/>
        <v/>
      </c>
      <c r="AN379" s="457" t="str">
        <f t="shared" si="17"/>
        <v/>
      </c>
      <c r="AO379" s="468"/>
      <c r="AP379" s="438">
        <v>377</v>
      </c>
      <c r="AQ379" s="469"/>
      <c r="AR379" s="469"/>
      <c r="AS379" s="469"/>
      <c r="AT379" s="469"/>
      <c r="AU379" s="469"/>
      <c r="AV379" s="469"/>
      <c r="AW379" s="469"/>
      <c r="AX379" s="469"/>
      <c r="AY379" s="469"/>
      <c r="AZ379" s="469"/>
      <c r="BA379" s="469"/>
      <c r="BB379" s="469"/>
      <c r="BC379" s="469"/>
      <c r="BD379" s="469"/>
      <c r="BE379" s="469"/>
      <c r="BF379" s="469"/>
      <c r="BG379" s="469"/>
      <c r="BH379" s="469"/>
      <c r="BI379" s="469"/>
      <c r="BJ379" s="460" t="s">
        <v>4562</v>
      </c>
      <c r="BK379" s="469"/>
      <c r="BL379" s="469"/>
      <c r="BM379" s="469"/>
      <c r="BN379" s="469"/>
      <c r="BO379" s="469"/>
      <c r="BP379" s="469"/>
      <c r="BQ379" s="469"/>
      <c r="BR379" s="469"/>
      <c r="BS379" s="469"/>
      <c r="BT379" s="469"/>
      <c r="BU379" s="469"/>
      <c r="BV379" s="469"/>
      <c r="BW379" s="468"/>
      <c r="BX379" s="468"/>
      <c r="BY379" s="468"/>
      <c r="BZ379" s="470"/>
      <c r="CA379" s="470"/>
      <c r="CB379" s="470"/>
      <c r="CC379" s="470"/>
      <c r="CD379" s="470"/>
      <c r="CE379" s="470"/>
      <c r="CF379" s="470"/>
      <c r="CG379" s="470"/>
      <c r="CH379" s="470"/>
      <c r="CI379" s="470"/>
      <c r="CJ379" s="470"/>
      <c r="CK379" s="470"/>
      <c r="CL379" s="470"/>
      <c r="CM379" s="470"/>
      <c r="CN379" s="470"/>
      <c r="CO379" s="470"/>
      <c r="CP379" s="470"/>
      <c r="CQ379" s="470"/>
      <c r="CR379" s="470"/>
      <c r="CS379" s="462" t="s">
        <v>4563</v>
      </c>
      <c r="CT379" s="470"/>
      <c r="CU379" s="470"/>
      <c r="CV379" s="470"/>
      <c r="CW379" s="470"/>
      <c r="CX379" s="470"/>
      <c r="CY379" s="470"/>
      <c r="CZ379" s="470"/>
      <c r="DA379" s="470"/>
      <c r="DB379" s="470"/>
      <c r="DC379" s="470"/>
      <c r="DD379" s="470"/>
      <c r="DE379" s="470"/>
    </row>
    <row r="380" spans="34:109" ht="15" hidden="1" customHeight="1">
      <c r="AH380" s="468"/>
      <c r="AI380" s="468"/>
      <c r="AJ380" s="468"/>
      <c r="AK380" s="468"/>
      <c r="AL380" s="456" t="str">
        <f t="shared" si="15"/>
        <v/>
      </c>
      <c r="AM380" s="456" t="str">
        <f t="shared" si="16"/>
        <v/>
      </c>
      <c r="AN380" s="457" t="str">
        <f t="shared" si="17"/>
        <v/>
      </c>
      <c r="AO380" s="468"/>
      <c r="AP380" s="438">
        <v>378</v>
      </c>
      <c r="AQ380" s="469"/>
      <c r="AR380" s="469"/>
      <c r="AS380" s="469"/>
      <c r="AT380" s="469"/>
      <c r="AU380" s="469"/>
      <c r="AV380" s="469"/>
      <c r="AW380" s="469"/>
      <c r="AX380" s="469"/>
      <c r="AY380" s="469"/>
      <c r="AZ380" s="469"/>
      <c r="BA380" s="469"/>
      <c r="BB380" s="469"/>
      <c r="BC380" s="469"/>
      <c r="BD380" s="469"/>
      <c r="BE380" s="469"/>
      <c r="BF380" s="469"/>
      <c r="BG380" s="469"/>
      <c r="BH380" s="469"/>
      <c r="BI380" s="469"/>
      <c r="BJ380" s="460" t="s">
        <v>4564</v>
      </c>
      <c r="BK380" s="469"/>
      <c r="BL380" s="469"/>
      <c r="BM380" s="469"/>
      <c r="BN380" s="469"/>
      <c r="BO380" s="469"/>
      <c r="BP380" s="469"/>
      <c r="BQ380" s="469"/>
      <c r="BR380" s="469"/>
      <c r="BS380" s="469"/>
      <c r="BT380" s="469"/>
      <c r="BU380" s="469"/>
      <c r="BV380" s="469"/>
      <c r="BW380" s="468"/>
      <c r="BX380" s="468"/>
      <c r="BY380" s="468"/>
      <c r="BZ380" s="470"/>
      <c r="CA380" s="470"/>
      <c r="CB380" s="470"/>
      <c r="CC380" s="470"/>
      <c r="CD380" s="470"/>
      <c r="CE380" s="470"/>
      <c r="CF380" s="470"/>
      <c r="CG380" s="470"/>
      <c r="CH380" s="470"/>
      <c r="CI380" s="470"/>
      <c r="CJ380" s="470"/>
      <c r="CK380" s="470"/>
      <c r="CL380" s="470"/>
      <c r="CM380" s="470"/>
      <c r="CN380" s="470"/>
      <c r="CO380" s="470"/>
      <c r="CP380" s="470"/>
      <c r="CQ380" s="470"/>
      <c r="CR380" s="470"/>
      <c r="CS380" s="462" t="s">
        <v>4565</v>
      </c>
      <c r="CT380" s="470"/>
      <c r="CU380" s="470"/>
      <c r="CV380" s="470"/>
      <c r="CW380" s="470"/>
      <c r="CX380" s="470"/>
      <c r="CY380" s="470"/>
      <c r="CZ380" s="470"/>
      <c r="DA380" s="470"/>
      <c r="DB380" s="470"/>
      <c r="DC380" s="470"/>
      <c r="DD380" s="470"/>
      <c r="DE380" s="470"/>
    </row>
    <row r="381" spans="34:109" ht="15" hidden="1" customHeight="1">
      <c r="AH381" s="468"/>
      <c r="AI381" s="468"/>
      <c r="AJ381" s="468"/>
      <c r="AK381" s="468"/>
      <c r="AL381" s="456" t="str">
        <f t="shared" si="15"/>
        <v/>
      </c>
      <c r="AM381" s="456" t="str">
        <f t="shared" si="16"/>
        <v/>
      </c>
      <c r="AN381" s="457" t="str">
        <f t="shared" si="17"/>
        <v/>
      </c>
      <c r="AO381" s="468"/>
      <c r="AP381" s="438">
        <v>379</v>
      </c>
      <c r="AQ381" s="469"/>
      <c r="AR381" s="469"/>
      <c r="AS381" s="469"/>
      <c r="AT381" s="469"/>
      <c r="AU381" s="469"/>
      <c r="AV381" s="469"/>
      <c r="AW381" s="469"/>
      <c r="AX381" s="469"/>
      <c r="AY381" s="469"/>
      <c r="AZ381" s="469"/>
      <c r="BA381" s="469"/>
      <c r="BB381" s="469"/>
      <c r="BC381" s="469"/>
      <c r="BD381" s="469"/>
      <c r="BE381" s="469"/>
      <c r="BF381" s="469"/>
      <c r="BG381" s="469"/>
      <c r="BH381" s="469"/>
      <c r="BI381" s="469"/>
      <c r="BJ381" s="460" t="s">
        <v>4566</v>
      </c>
      <c r="BK381" s="469"/>
      <c r="BL381" s="469"/>
      <c r="BM381" s="469"/>
      <c r="BN381" s="469"/>
      <c r="BO381" s="469"/>
      <c r="BP381" s="469"/>
      <c r="BQ381" s="469"/>
      <c r="BR381" s="469"/>
      <c r="BS381" s="469"/>
      <c r="BT381" s="469"/>
      <c r="BU381" s="469"/>
      <c r="BV381" s="469"/>
      <c r="BW381" s="468"/>
      <c r="BX381" s="468"/>
      <c r="BY381" s="468"/>
      <c r="BZ381" s="470"/>
      <c r="CA381" s="470"/>
      <c r="CB381" s="470"/>
      <c r="CC381" s="470"/>
      <c r="CD381" s="470"/>
      <c r="CE381" s="470"/>
      <c r="CF381" s="470"/>
      <c r="CG381" s="470"/>
      <c r="CH381" s="470"/>
      <c r="CI381" s="470"/>
      <c r="CJ381" s="470"/>
      <c r="CK381" s="470"/>
      <c r="CL381" s="470"/>
      <c r="CM381" s="470"/>
      <c r="CN381" s="470"/>
      <c r="CO381" s="470"/>
      <c r="CP381" s="470"/>
      <c r="CQ381" s="470"/>
      <c r="CR381" s="470"/>
      <c r="CS381" s="462" t="s">
        <v>4567</v>
      </c>
      <c r="CT381" s="470"/>
      <c r="CU381" s="470"/>
      <c r="CV381" s="470"/>
      <c r="CW381" s="470"/>
      <c r="CX381" s="470"/>
      <c r="CY381" s="470"/>
      <c r="CZ381" s="470"/>
      <c r="DA381" s="470"/>
      <c r="DB381" s="470"/>
      <c r="DC381" s="470"/>
      <c r="DD381" s="470"/>
      <c r="DE381" s="470"/>
    </row>
    <row r="382" spans="34:109" ht="15" hidden="1" customHeight="1">
      <c r="AH382" s="468"/>
      <c r="AI382" s="468"/>
      <c r="AJ382" s="468"/>
      <c r="AK382" s="468"/>
      <c r="AL382" s="456" t="str">
        <f t="shared" si="15"/>
        <v/>
      </c>
      <c r="AM382" s="456" t="str">
        <f t="shared" si="16"/>
        <v/>
      </c>
      <c r="AN382" s="457" t="str">
        <f t="shared" si="17"/>
        <v/>
      </c>
      <c r="AO382" s="468"/>
      <c r="AP382" s="438">
        <v>380</v>
      </c>
      <c r="AQ382" s="469"/>
      <c r="AR382" s="469"/>
      <c r="AS382" s="469"/>
      <c r="AT382" s="469"/>
      <c r="AU382" s="469"/>
      <c r="AV382" s="469"/>
      <c r="AW382" s="469"/>
      <c r="AX382" s="469"/>
      <c r="AY382" s="469"/>
      <c r="AZ382" s="469"/>
      <c r="BA382" s="469"/>
      <c r="BB382" s="469"/>
      <c r="BC382" s="469"/>
      <c r="BD382" s="469"/>
      <c r="BE382" s="469"/>
      <c r="BF382" s="469"/>
      <c r="BG382" s="469"/>
      <c r="BH382" s="469"/>
      <c r="BI382" s="469"/>
      <c r="BJ382" s="460" t="s">
        <v>4568</v>
      </c>
      <c r="BK382" s="469"/>
      <c r="BL382" s="469"/>
      <c r="BM382" s="469"/>
      <c r="BN382" s="469"/>
      <c r="BO382" s="469"/>
      <c r="BP382" s="469"/>
      <c r="BQ382" s="469"/>
      <c r="BR382" s="469"/>
      <c r="BS382" s="469"/>
      <c r="BT382" s="469"/>
      <c r="BU382" s="469"/>
      <c r="BV382" s="469"/>
      <c r="BW382" s="468"/>
      <c r="BX382" s="468"/>
      <c r="BY382" s="468"/>
      <c r="BZ382" s="470"/>
      <c r="CA382" s="470"/>
      <c r="CB382" s="470"/>
      <c r="CC382" s="470"/>
      <c r="CD382" s="470"/>
      <c r="CE382" s="470"/>
      <c r="CF382" s="470"/>
      <c r="CG382" s="470"/>
      <c r="CH382" s="470"/>
      <c r="CI382" s="470"/>
      <c r="CJ382" s="470"/>
      <c r="CK382" s="470"/>
      <c r="CL382" s="470"/>
      <c r="CM382" s="470"/>
      <c r="CN382" s="470"/>
      <c r="CO382" s="470"/>
      <c r="CP382" s="470"/>
      <c r="CQ382" s="470"/>
      <c r="CR382" s="470"/>
      <c r="CS382" s="462" t="s">
        <v>4569</v>
      </c>
      <c r="CT382" s="470"/>
      <c r="CU382" s="470"/>
      <c r="CV382" s="470"/>
      <c r="CW382" s="470"/>
      <c r="CX382" s="470"/>
      <c r="CY382" s="470"/>
      <c r="CZ382" s="470"/>
      <c r="DA382" s="470"/>
      <c r="DB382" s="470"/>
      <c r="DC382" s="470"/>
      <c r="DD382" s="470"/>
      <c r="DE382" s="470"/>
    </row>
    <row r="383" spans="34:109" ht="15" hidden="1" customHeight="1">
      <c r="AH383" s="468"/>
      <c r="AI383" s="468"/>
      <c r="AJ383" s="468"/>
      <c r="AK383" s="468"/>
      <c r="AL383" s="456" t="str">
        <f t="shared" si="15"/>
        <v/>
      </c>
      <c r="AM383" s="456" t="str">
        <f t="shared" si="16"/>
        <v/>
      </c>
      <c r="AN383" s="457" t="str">
        <f t="shared" si="17"/>
        <v/>
      </c>
      <c r="AO383" s="468"/>
      <c r="AP383" s="438">
        <v>381</v>
      </c>
      <c r="AQ383" s="469"/>
      <c r="AR383" s="469"/>
      <c r="AS383" s="469"/>
      <c r="AT383" s="469"/>
      <c r="AU383" s="469"/>
      <c r="AV383" s="469"/>
      <c r="AW383" s="469"/>
      <c r="AX383" s="469"/>
      <c r="AY383" s="469"/>
      <c r="AZ383" s="469"/>
      <c r="BA383" s="469"/>
      <c r="BB383" s="469"/>
      <c r="BC383" s="469"/>
      <c r="BD383" s="469"/>
      <c r="BE383" s="469"/>
      <c r="BF383" s="469"/>
      <c r="BG383" s="469"/>
      <c r="BH383" s="469"/>
      <c r="BI383" s="469"/>
      <c r="BJ383" s="460" t="s">
        <v>4570</v>
      </c>
      <c r="BK383" s="469"/>
      <c r="BL383" s="469"/>
      <c r="BM383" s="469"/>
      <c r="BN383" s="469"/>
      <c r="BO383" s="469"/>
      <c r="BP383" s="469"/>
      <c r="BQ383" s="469"/>
      <c r="BR383" s="469"/>
      <c r="BS383" s="469"/>
      <c r="BT383" s="469"/>
      <c r="BU383" s="469"/>
      <c r="BV383" s="469"/>
      <c r="BW383" s="468"/>
      <c r="BX383" s="468"/>
      <c r="BY383" s="468"/>
      <c r="BZ383" s="470"/>
      <c r="CA383" s="470"/>
      <c r="CB383" s="470"/>
      <c r="CC383" s="470"/>
      <c r="CD383" s="470"/>
      <c r="CE383" s="470"/>
      <c r="CF383" s="470"/>
      <c r="CG383" s="470"/>
      <c r="CH383" s="470"/>
      <c r="CI383" s="470"/>
      <c r="CJ383" s="470"/>
      <c r="CK383" s="470"/>
      <c r="CL383" s="470"/>
      <c r="CM383" s="470"/>
      <c r="CN383" s="470"/>
      <c r="CO383" s="470"/>
      <c r="CP383" s="470"/>
      <c r="CQ383" s="470"/>
      <c r="CR383" s="470"/>
      <c r="CS383" s="462" t="s">
        <v>4571</v>
      </c>
      <c r="CT383" s="470"/>
      <c r="CU383" s="470"/>
      <c r="CV383" s="470"/>
      <c r="CW383" s="470"/>
      <c r="CX383" s="470"/>
      <c r="CY383" s="470"/>
      <c r="CZ383" s="470"/>
      <c r="DA383" s="470"/>
      <c r="DB383" s="470"/>
      <c r="DC383" s="470"/>
      <c r="DD383" s="470"/>
      <c r="DE383" s="470"/>
    </row>
    <row r="384" spans="34:109" ht="15" hidden="1" customHeight="1">
      <c r="AH384" s="468"/>
      <c r="AI384" s="468"/>
      <c r="AJ384" s="468"/>
      <c r="AK384" s="468"/>
      <c r="AL384" s="456" t="str">
        <f t="shared" si="15"/>
        <v/>
      </c>
      <c r="AM384" s="456" t="str">
        <f t="shared" si="16"/>
        <v/>
      </c>
      <c r="AN384" s="457" t="str">
        <f t="shared" si="17"/>
        <v/>
      </c>
      <c r="AO384" s="468"/>
      <c r="AP384" s="438">
        <v>382</v>
      </c>
      <c r="AQ384" s="469"/>
      <c r="AR384" s="469"/>
      <c r="AS384" s="469"/>
      <c r="AT384" s="469"/>
      <c r="AU384" s="469"/>
      <c r="AV384" s="469"/>
      <c r="AW384" s="469"/>
      <c r="AX384" s="469"/>
      <c r="AY384" s="469"/>
      <c r="AZ384" s="469"/>
      <c r="BA384" s="469"/>
      <c r="BB384" s="469"/>
      <c r="BC384" s="469"/>
      <c r="BD384" s="469"/>
      <c r="BE384" s="469"/>
      <c r="BF384" s="469"/>
      <c r="BG384" s="469"/>
      <c r="BH384" s="469"/>
      <c r="BI384" s="469"/>
      <c r="BJ384" s="460" t="s">
        <v>4572</v>
      </c>
      <c r="BK384" s="469"/>
      <c r="BL384" s="469"/>
      <c r="BM384" s="469"/>
      <c r="BN384" s="469"/>
      <c r="BO384" s="469"/>
      <c r="BP384" s="469"/>
      <c r="BQ384" s="469"/>
      <c r="BR384" s="469"/>
      <c r="BS384" s="469"/>
      <c r="BT384" s="469"/>
      <c r="BU384" s="469"/>
      <c r="BV384" s="469"/>
      <c r="BW384" s="468"/>
      <c r="BX384" s="468"/>
      <c r="BY384" s="468"/>
      <c r="BZ384" s="470"/>
      <c r="CA384" s="470"/>
      <c r="CB384" s="470"/>
      <c r="CC384" s="470"/>
      <c r="CD384" s="470"/>
      <c r="CE384" s="470"/>
      <c r="CF384" s="470"/>
      <c r="CG384" s="470"/>
      <c r="CH384" s="470"/>
      <c r="CI384" s="470"/>
      <c r="CJ384" s="470"/>
      <c r="CK384" s="470"/>
      <c r="CL384" s="470"/>
      <c r="CM384" s="470"/>
      <c r="CN384" s="470"/>
      <c r="CO384" s="470"/>
      <c r="CP384" s="470"/>
      <c r="CQ384" s="470"/>
      <c r="CR384" s="470"/>
      <c r="CS384" s="462" t="s">
        <v>4573</v>
      </c>
      <c r="CT384" s="470"/>
      <c r="CU384" s="470"/>
      <c r="CV384" s="470"/>
      <c r="CW384" s="470"/>
      <c r="CX384" s="470"/>
      <c r="CY384" s="470"/>
      <c r="CZ384" s="470"/>
      <c r="DA384" s="470"/>
      <c r="DB384" s="470"/>
      <c r="DC384" s="470"/>
      <c r="DD384" s="470"/>
      <c r="DE384" s="470"/>
    </row>
    <row r="385" spans="34:109" ht="15" hidden="1" customHeight="1">
      <c r="AH385" s="468"/>
      <c r="AI385" s="468"/>
      <c r="AJ385" s="468"/>
      <c r="AK385" s="468"/>
      <c r="AL385" s="456" t="str">
        <f t="shared" si="15"/>
        <v/>
      </c>
      <c r="AM385" s="456" t="str">
        <f t="shared" si="16"/>
        <v/>
      </c>
      <c r="AN385" s="457" t="str">
        <f t="shared" si="17"/>
        <v/>
      </c>
      <c r="AO385" s="468"/>
      <c r="AP385" s="438">
        <v>383</v>
      </c>
      <c r="AQ385" s="469"/>
      <c r="AR385" s="469"/>
      <c r="AS385" s="469"/>
      <c r="AT385" s="469"/>
      <c r="AU385" s="469"/>
      <c r="AV385" s="469"/>
      <c r="AW385" s="469"/>
      <c r="AX385" s="469"/>
      <c r="AY385" s="469"/>
      <c r="AZ385" s="469"/>
      <c r="BA385" s="469"/>
      <c r="BB385" s="469"/>
      <c r="BC385" s="469"/>
      <c r="BD385" s="469"/>
      <c r="BE385" s="469"/>
      <c r="BF385" s="469"/>
      <c r="BG385" s="469"/>
      <c r="BH385" s="469"/>
      <c r="BI385" s="469"/>
      <c r="BJ385" s="460" t="s">
        <v>4574</v>
      </c>
      <c r="BK385" s="469"/>
      <c r="BL385" s="469"/>
      <c r="BM385" s="469"/>
      <c r="BN385" s="469"/>
      <c r="BO385" s="469"/>
      <c r="BP385" s="469"/>
      <c r="BQ385" s="469"/>
      <c r="BR385" s="469"/>
      <c r="BS385" s="469"/>
      <c r="BT385" s="469"/>
      <c r="BU385" s="469"/>
      <c r="BV385" s="469"/>
      <c r="BW385" s="468"/>
      <c r="BX385" s="468"/>
      <c r="BY385" s="468"/>
      <c r="BZ385" s="470"/>
      <c r="CA385" s="470"/>
      <c r="CB385" s="470"/>
      <c r="CC385" s="470"/>
      <c r="CD385" s="470"/>
      <c r="CE385" s="470"/>
      <c r="CF385" s="470"/>
      <c r="CG385" s="470"/>
      <c r="CH385" s="470"/>
      <c r="CI385" s="470"/>
      <c r="CJ385" s="470"/>
      <c r="CK385" s="470"/>
      <c r="CL385" s="470"/>
      <c r="CM385" s="470"/>
      <c r="CN385" s="470"/>
      <c r="CO385" s="470"/>
      <c r="CP385" s="470"/>
      <c r="CQ385" s="470"/>
      <c r="CR385" s="470"/>
      <c r="CS385" s="462" t="s">
        <v>4575</v>
      </c>
      <c r="CT385" s="470"/>
      <c r="CU385" s="470"/>
      <c r="CV385" s="470"/>
      <c r="CW385" s="470"/>
      <c r="CX385" s="470"/>
      <c r="CY385" s="470"/>
      <c r="CZ385" s="470"/>
      <c r="DA385" s="470"/>
      <c r="DB385" s="470"/>
      <c r="DC385" s="470"/>
      <c r="DD385" s="470"/>
      <c r="DE385" s="470"/>
    </row>
    <row r="386" spans="34:109" ht="15" hidden="1" customHeight="1">
      <c r="AH386" s="468"/>
      <c r="AI386" s="468"/>
      <c r="AJ386" s="468"/>
      <c r="AK386" s="468"/>
      <c r="AL386" s="456" t="str">
        <f t="shared" si="15"/>
        <v/>
      </c>
      <c r="AM386" s="456" t="str">
        <f t="shared" si="16"/>
        <v/>
      </c>
      <c r="AN386" s="457" t="str">
        <f t="shared" si="17"/>
        <v/>
      </c>
      <c r="AO386" s="468"/>
      <c r="AP386" s="438">
        <v>384</v>
      </c>
      <c r="AQ386" s="469"/>
      <c r="AR386" s="469"/>
      <c r="AS386" s="469"/>
      <c r="AT386" s="469"/>
      <c r="AU386" s="469"/>
      <c r="AV386" s="469"/>
      <c r="AW386" s="469"/>
      <c r="AX386" s="469"/>
      <c r="AY386" s="469"/>
      <c r="AZ386" s="469"/>
      <c r="BA386" s="469"/>
      <c r="BB386" s="469"/>
      <c r="BC386" s="469"/>
      <c r="BD386" s="469"/>
      <c r="BE386" s="469"/>
      <c r="BF386" s="469"/>
      <c r="BG386" s="469"/>
      <c r="BH386" s="469"/>
      <c r="BI386" s="469"/>
      <c r="BJ386" s="460" t="s">
        <v>4576</v>
      </c>
      <c r="BK386" s="469"/>
      <c r="BL386" s="469"/>
      <c r="BM386" s="469"/>
      <c r="BN386" s="469"/>
      <c r="BO386" s="469"/>
      <c r="BP386" s="469"/>
      <c r="BQ386" s="469"/>
      <c r="BR386" s="469"/>
      <c r="BS386" s="469"/>
      <c r="BT386" s="469"/>
      <c r="BU386" s="469"/>
      <c r="BV386" s="469"/>
      <c r="BW386" s="468"/>
      <c r="BX386" s="468"/>
      <c r="BY386" s="468"/>
      <c r="BZ386" s="470"/>
      <c r="CA386" s="470"/>
      <c r="CB386" s="470"/>
      <c r="CC386" s="470"/>
      <c r="CD386" s="470"/>
      <c r="CE386" s="470"/>
      <c r="CF386" s="470"/>
      <c r="CG386" s="470"/>
      <c r="CH386" s="470"/>
      <c r="CI386" s="470"/>
      <c r="CJ386" s="470"/>
      <c r="CK386" s="470"/>
      <c r="CL386" s="470"/>
      <c r="CM386" s="470"/>
      <c r="CN386" s="470"/>
      <c r="CO386" s="470"/>
      <c r="CP386" s="470"/>
      <c r="CQ386" s="470"/>
      <c r="CR386" s="470"/>
      <c r="CS386" s="462" t="s">
        <v>4577</v>
      </c>
      <c r="CT386" s="470"/>
      <c r="CU386" s="470"/>
      <c r="CV386" s="470"/>
      <c r="CW386" s="470"/>
      <c r="CX386" s="470"/>
      <c r="CY386" s="470"/>
      <c r="CZ386" s="470"/>
      <c r="DA386" s="470"/>
      <c r="DB386" s="470"/>
      <c r="DC386" s="470"/>
      <c r="DD386" s="470"/>
      <c r="DE386" s="470"/>
    </row>
    <row r="387" spans="34:109" ht="15" hidden="1" customHeight="1">
      <c r="AH387" s="468"/>
      <c r="AI387" s="468"/>
      <c r="AJ387" s="468"/>
      <c r="AK387" s="468"/>
      <c r="AL387" s="456" t="str">
        <f t="shared" si="15"/>
        <v/>
      </c>
      <c r="AM387" s="456" t="str">
        <f t="shared" si="16"/>
        <v/>
      </c>
      <c r="AN387" s="457" t="str">
        <f t="shared" si="17"/>
        <v/>
      </c>
      <c r="AO387" s="468"/>
      <c r="AP387" s="438">
        <v>385</v>
      </c>
      <c r="AQ387" s="469"/>
      <c r="AR387" s="469"/>
      <c r="AS387" s="469"/>
      <c r="AT387" s="469"/>
      <c r="AU387" s="469"/>
      <c r="AV387" s="469"/>
      <c r="AW387" s="469"/>
      <c r="AX387" s="469"/>
      <c r="AY387" s="469"/>
      <c r="AZ387" s="469"/>
      <c r="BA387" s="469"/>
      <c r="BB387" s="469"/>
      <c r="BC387" s="469"/>
      <c r="BD387" s="469"/>
      <c r="BE387" s="469"/>
      <c r="BF387" s="469"/>
      <c r="BG387" s="469"/>
      <c r="BH387" s="469"/>
      <c r="BI387" s="469"/>
      <c r="BJ387" s="460" t="s">
        <v>4578</v>
      </c>
      <c r="BK387" s="469"/>
      <c r="BL387" s="469"/>
      <c r="BM387" s="469"/>
      <c r="BN387" s="469"/>
      <c r="BO387" s="469"/>
      <c r="BP387" s="469"/>
      <c r="BQ387" s="469"/>
      <c r="BR387" s="469"/>
      <c r="BS387" s="469"/>
      <c r="BT387" s="469"/>
      <c r="BU387" s="469"/>
      <c r="BV387" s="469"/>
      <c r="BW387" s="468"/>
      <c r="BX387" s="468"/>
      <c r="BY387" s="468"/>
      <c r="BZ387" s="470"/>
      <c r="CA387" s="470"/>
      <c r="CB387" s="470"/>
      <c r="CC387" s="470"/>
      <c r="CD387" s="470"/>
      <c r="CE387" s="470"/>
      <c r="CF387" s="470"/>
      <c r="CG387" s="470"/>
      <c r="CH387" s="470"/>
      <c r="CI387" s="470"/>
      <c r="CJ387" s="470"/>
      <c r="CK387" s="470"/>
      <c r="CL387" s="470"/>
      <c r="CM387" s="470"/>
      <c r="CN387" s="470"/>
      <c r="CO387" s="470"/>
      <c r="CP387" s="470"/>
      <c r="CQ387" s="470"/>
      <c r="CR387" s="470"/>
      <c r="CS387" s="462" t="s">
        <v>4579</v>
      </c>
      <c r="CT387" s="470"/>
      <c r="CU387" s="470"/>
      <c r="CV387" s="470"/>
      <c r="CW387" s="470"/>
      <c r="CX387" s="470"/>
      <c r="CY387" s="470"/>
      <c r="CZ387" s="470"/>
      <c r="DA387" s="470"/>
      <c r="DB387" s="470"/>
      <c r="DC387" s="470"/>
      <c r="DD387" s="470"/>
      <c r="DE387" s="470"/>
    </row>
    <row r="388" spans="34:109" ht="15" hidden="1" customHeight="1">
      <c r="AH388" s="468"/>
      <c r="AI388" s="468"/>
      <c r="AJ388" s="468"/>
      <c r="AK388" s="468"/>
      <c r="AL388" s="456" t="str">
        <f t="shared" ref="AL388:AL451" si="18">IFERROR(IF(HLOOKUP($N$8, $BZ$3:$DE$574, $AP388, FALSE )="", "", HLOOKUP($N$8, $BZ$3:$DE$574, $AP388, FALSE)), "")</f>
        <v/>
      </c>
      <c r="AM388" s="456" t="str">
        <f t="shared" ref="AM388:AM451" si="19">IFERROR(IF(AL388="", "", HLOOKUP($N$8, $AQ$3:$BV$574, AP388, FALSE)), "")</f>
        <v/>
      </c>
      <c r="AN388" s="457" t="str">
        <f t="shared" si="17"/>
        <v/>
      </c>
      <c r="AO388" s="468"/>
      <c r="AP388" s="438">
        <v>386</v>
      </c>
      <c r="AQ388" s="469"/>
      <c r="AR388" s="469"/>
      <c r="AS388" s="469"/>
      <c r="AT388" s="469"/>
      <c r="AU388" s="469"/>
      <c r="AV388" s="469"/>
      <c r="AW388" s="469"/>
      <c r="AX388" s="469"/>
      <c r="AY388" s="469"/>
      <c r="AZ388" s="469"/>
      <c r="BA388" s="469"/>
      <c r="BB388" s="469"/>
      <c r="BC388" s="469"/>
      <c r="BD388" s="469"/>
      <c r="BE388" s="469"/>
      <c r="BF388" s="469"/>
      <c r="BG388" s="469"/>
      <c r="BH388" s="469"/>
      <c r="BI388" s="469"/>
      <c r="BJ388" s="460" t="s">
        <v>4580</v>
      </c>
      <c r="BK388" s="469"/>
      <c r="BL388" s="469"/>
      <c r="BM388" s="469"/>
      <c r="BN388" s="469"/>
      <c r="BO388" s="469"/>
      <c r="BP388" s="469"/>
      <c r="BQ388" s="469"/>
      <c r="BR388" s="469"/>
      <c r="BS388" s="469"/>
      <c r="BT388" s="469"/>
      <c r="BU388" s="469"/>
      <c r="BV388" s="469"/>
      <c r="BW388" s="468"/>
      <c r="BX388" s="468"/>
      <c r="BY388" s="468"/>
      <c r="BZ388" s="470"/>
      <c r="CA388" s="470"/>
      <c r="CB388" s="470"/>
      <c r="CC388" s="470"/>
      <c r="CD388" s="470"/>
      <c r="CE388" s="470"/>
      <c r="CF388" s="470"/>
      <c r="CG388" s="470"/>
      <c r="CH388" s="470"/>
      <c r="CI388" s="470"/>
      <c r="CJ388" s="470"/>
      <c r="CK388" s="470"/>
      <c r="CL388" s="470"/>
      <c r="CM388" s="470"/>
      <c r="CN388" s="470"/>
      <c r="CO388" s="470"/>
      <c r="CP388" s="470"/>
      <c r="CQ388" s="470"/>
      <c r="CR388" s="470"/>
      <c r="CS388" s="462" t="s">
        <v>4581</v>
      </c>
      <c r="CT388" s="470"/>
      <c r="CU388" s="470"/>
      <c r="CV388" s="470"/>
      <c r="CW388" s="470"/>
      <c r="CX388" s="470"/>
      <c r="CY388" s="470"/>
      <c r="CZ388" s="470"/>
      <c r="DA388" s="470"/>
      <c r="DB388" s="470"/>
      <c r="DC388" s="470"/>
      <c r="DD388" s="470"/>
      <c r="DE388" s="470"/>
    </row>
    <row r="389" spans="34:109" ht="15" hidden="1" customHeight="1">
      <c r="AH389" s="468"/>
      <c r="AI389" s="468"/>
      <c r="AJ389" s="468"/>
      <c r="AK389" s="468"/>
      <c r="AL389" s="456" t="str">
        <f t="shared" si="18"/>
        <v/>
      </c>
      <c r="AM389" s="456" t="str">
        <f t="shared" si="19"/>
        <v/>
      </c>
      <c r="AN389" s="457" t="str">
        <f t="shared" ref="AN389:AN452" si="20">MID(AM389, 3, 3)</f>
        <v/>
      </c>
      <c r="AO389" s="468"/>
      <c r="AP389" s="438">
        <v>387</v>
      </c>
      <c r="AQ389" s="469"/>
      <c r="AR389" s="469"/>
      <c r="AS389" s="469"/>
      <c r="AT389" s="469"/>
      <c r="AU389" s="469"/>
      <c r="AV389" s="469"/>
      <c r="AW389" s="469"/>
      <c r="AX389" s="469"/>
      <c r="AY389" s="469"/>
      <c r="AZ389" s="469"/>
      <c r="BA389" s="469"/>
      <c r="BB389" s="469"/>
      <c r="BC389" s="469"/>
      <c r="BD389" s="469"/>
      <c r="BE389" s="469"/>
      <c r="BF389" s="469"/>
      <c r="BG389" s="469"/>
      <c r="BH389" s="469"/>
      <c r="BI389" s="469"/>
      <c r="BJ389" s="460" t="s">
        <v>4582</v>
      </c>
      <c r="BK389" s="469"/>
      <c r="BL389" s="469"/>
      <c r="BM389" s="469"/>
      <c r="BN389" s="469"/>
      <c r="BO389" s="469"/>
      <c r="BP389" s="469"/>
      <c r="BQ389" s="469"/>
      <c r="BR389" s="469"/>
      <c r="BS389" s="469"/>
      <c r="BT389" s="469"/>
      <c r="BU389" s="469"/>
      <c r="BV389" s="469"/>
      <c r="BW389" s="468"/>
      <c r="BX389" s="468"/>
      <c r="BY389" s="468"/>
      <c r="BZ389" s="470"/>
      <c r="CA389" s="470"/>
      <c r="CB389" s="470"/>
      <c r="CC389" s="470"/>
      <c r="CD389" s="470"/>
      <c r="CE389" s="470"/>
      <c r="CF389" s="470"/>
      <c r="CG389" s="470"/>
      <c r="CH389" s="470"/>
      <c r="CI389" s="470"/>
      <c r="CJ389" s="470"/>
      <c r="CK389" s="470"/>
      <c r="CL389" s="470"/>
      <c r="CM389" s="470"/>
      <c r="CN389" s="470"/>
      <c r="CO389" s="470"/>
      <c r="CP389" s="470"/>
      <c r="CQ389" s="470"/>
      <c r="CR389" s="470"/>
      <c r="CS389" s="462" t="s">
        <v>4583</v>
      </c>
      <c r="CT389" s="470"/>
      <c r="CU389" s="470"/>
      <c r="CV389" s="470"/>
      <c r="CW389" s="470"/>
      <c r="CX389" s="470"/>
      <c r="CY389" s="470"/>
      <c r="CZ389" s="470"/>
      <c r="DA389" s="470"/>
      <c r="DB389" s="470"/>
      <c r="DC389" s="470"/>
      <c r="DD389" s="470"/>
      <c r="DE389" s="470"/>
    </row>
    <row r="390" spans="34:109" ht="15" hidden="1" customHeight="1">
      <c r="AH390" s="468"/>
      <c r="AI390" s="468"/>
      <c r="AJ390" s="468"/>
      <c r="AK390" s="468"/>
      <c r="AL390" s="456" t="str">
        <f t="shared" si="18"/>
        <v/>
      </c>
      <c r="AM390" s="456" t="str">
        <f t="shared" si="19"/>
        <v/>
      </c>
      <c r="AN390" s="457" t="str">
        <f t="shared" si="20"/>
        <v/>
      </c>
      <c r="AO390" s="468"/>
      <c r="AP390" s="438">
        <v>388</v>
      </c>
      <c r="AQ390" s="469"/>
      <c r="AR390" s="469"/>
      <c r="AS390" s="469"/>
      <c r="AT390" s="469"/>
      <c r="AU390" s="469"/>
      <c r="AV390" s="469"/>
      <c r="AW390" s="469"/>
      <c r="AX390" s="469"/>
      <c r="AY390" s="469"/>
      <c r="AZ390" s="469"/>
      <c r="BA390" s="469"/>
      <c r="BB390" s="469"/>
      <c r="BC390" s="469"/>
      <c r="BD390" s="469"/>
      <c r="BE390" s="469"/>
      <c r="BF390" s="469"/>
      <c r="BG390" s="469"/>
      <c r="BH390" s="469"/>
      <c r="BI390" s="469"/>
      <c r="BJ390" s="460" t="s">
        <v>4584</v>
      </c>
      <c r="BK390" s="469"/>
      <c r="BL390" s="469"/>
      <c r="BM390" s="469"/>
      <c r="BN390" s="469"/>
      <c r="BO390" s="469"/>
      <c r="BP390" s="469"/>
      <c r="BQ390" s="469"/>
      <c r="BR390" s="469"/>
      <c r="BS390" s="469"/>
      <c r="BT390" s="469"/>
      <c r="BU390" s="469"/>
      <c r="BV390" s="469"/>
      <c r="BW390" s="468"/>
      <c r="BX390" s="468"/>
      <c r="BY390" s="468"/>
      <c r="BZ390" s="470"/>
      <c r="CA390" s="470"/>
      <c r="CB390" s="470"/>
      <c r="CC390" s="470"/>
      <c r="CD390" s="470"/>
      <c r="CE390" s="470"/>
      <c r="CF390" s="470"/>
      <c r="CG390" s="470"/>
      <c r="CH390" s="470"/>
      <c r="CI390" s="470"/>
      <c r="CJ390" s="470"/>
      <c r="CK390" s="470"/>
      <c r="CL390" s="470"/>
      <c r="CM390" s="470"/>
      <c r="CN390" s="470"/>
      <c r="CO390" s="470"/>
      <c r="CP390" s="470"/>
      <c r="CQ390" s="470"/>
      <c r="CR390" s="470"/>
      <c r="CS390" s="462" t="s">
        <v>4585</v>
      </c>
      <c r="CT390" s="470"/>
      <c r="CU390" s="470"/>
      <c r="CV390" s="470"/>
      <c r="CW390" s="470"/>
      <c r="CX390" s="470"/>
      <c r="CY390" s="470"/>
      <c r="CZ390" s="470"/>
      <c r="DA390" s="470"/>
      <c r="DB390" s="470"/>
      <c r="DC390" s="470"/>
      <c r="DD390" s="470"/>
      <c r="DE390" s="470"/>
    </row>
    <row r="391" spans="34:109" ht="15" hidden="1" customHeight="1">
      <c r="AH391" s="468"/>
      <c r="AI391" s="468"/>
      <c r="AJ391" s="468"/>
      <c r="AK391" s="468"/>
      <c r="AL391" s="456" t="str">
        <f t="shared" si="18"/>
        <v/>
      </c>
      <c r="AM391" s="456" t="str">
        <f t="shared" si="19"/>
        <v/>
      </c>
      <c r="AN391" s="457" t="str">
        <f t="shared" si="20"/>
        <v/>
      </c>
      <c r="AO391" s="468"/>
      <c r="AP391" s="438">
        <v>389</v>
      </c>
      <c r="AQ391" s="469"/>
      <c r="AR391" s="469"/>
      <c r="AS391" s="469"/>
      <c r="AT391" s="469"/>
      <c r="AU391" s="469"/>
      <c r="AV391" s="469"/>
      <c r="AW391" s="469"/>
      <c r="AX391" s="469"/>
      <c r="AY391" s="469"/>
      <c r="AZ391" s="469"/>
      <c r="BA391" s="469"/>
      <c r="BB391" s="469"/>
      <c r="BC391" s="469"/>
      <c r="BD391" s="469"/>
      <c r="BE391" s="469"/>
      <c r="BF391" s="469"/>
      <c r="BG391" s="469"/>
      <c r="BH391" s="469"/>
      <c r="BI391" s="469"/>
      <c r="BJ391" s="460" t="s">
        <v>4586</v>
      </c>
      <c r="BK391" s="469"/>
      <c r="BL391" s="469"/>
      <c r="BM391" s="469"/>
      <c r="BN391" s="469"/>
      <c r="BO391" s="469"/>
      <c r="BP391" s="469"/>
      <c r="BQ391" s="469"/>
      <c r="BR391" s="469"/>
      <c r="BS391" s="469"/>
      <c r="BT391" s="469"/>
      <c r="BU391" s="469"/>
      <c r="BV391" s="469"/>
      <c r="BW391" s="468"/>
      <c r="BX391" s="468"/>
      <c r="BY391" s="468"/>
      <c r="BZ391" s="470"/>
      <c r="CA391" s="470"/>
      <c r="CB391" s="470"/>
      <c r="CC391" s="470"/>
      <c r="CD391" s="470"/>
      <c r="CE391" s="470"/>
      <c r="CF391" s="470"/>
      <c r="CG391" s="470"/>
      <c r="CH391" s="470"/>
      <c r="CI391" s="470"/>
      <c r="CJ391" s="470"/>
      <c r="CK391" s="470"/>
      <c r="CL391" s="470"/>
      <c r="CM391" s="470"/>
      <c r="CN391" s="470"/>
      <c r="CO391" s="470"/>
      <c r="CP391" s="470"/>
      <c r="CQ391" s="470"/>
      <c r="CR391" s="470"/>
      <c r="CS391" s="462" t="s">
        <v>4587</v>
      </c>
      <c r="CT391" s="470"/>
      <c r="CU391" s="470"/>
      <c r="CV391" s="470"/>
      <c r="CW391" s="470"/>
      <c r="CX391" s="470"/>
      <c r="CY391" s="470"/>
      <c r="CZ391" s="470"/>
      <c r="DA391" s="470"/>
      <c r="DB391" s="470"/>
      <c r="DC391" s="470"/>
      <c r="DD391" s="470"/>
      <c r="DE391" s="470"/>
    </row>
    <row r="392" spans="34:109" ht="15" hidden="1" customHeight="1">
      <c r="AH392" s="468"/>
      <c r="AI392" s="468"/>
      <c r="AJ392" s="468"/>
      <c r="AK392" s="468"/>
      <c r="AL392" s="456" t="str">
        <f t="shared" si="18"/>
        <v/>
      </c>
      <c r="AM392" s="456" t="str">
        <f t="shared" si="19"/>
        <v/>
      </c>
      <c r="AN392" s="457" t="str">
        <f t="shared" si="20"/>
        <v/>
      </c>
      <c r="AO392" s="468"/>
      <c r="AP392" s="438">
        <v>390</v>
      </c>
      <c r="AQ392" s="469"/>
      <c r="AR392" s="469"/>
      <c r="AS392" s="469"/>
      <c r="AT392" s="469"/>
      <c r="AU392" s="469"/>
      <c r="AV392" s="469"/>
      <c r="AW392" s="469"/>
      <c r="AX392" s="469"/>
      <c r="AY392" s="469"/>
      <c r="AZ392" s="469"/>
      <c r="BA392" s="469"/>
      <c r="BB392" s="469"/>
      <c r="BC392" s="469"/>
      <c r="BD392" s="469"/>
      <c r="BE392" s="469"/>
      <c r="BF392" s="469"/>
      <c r="BG392" s="469"/>
      <c r="BH392" s="469"/>
      <c r="BI392" s="469"/>
      <c r="BJ392" s="460" t="s">
        <v>4588</v>
      </c>
      <c r="BK392" s="469"/>
      <c r="BL392" s="469"/>
      <c r="BM392" s="469"/>
      <c r="BN392" s="469"/>
      <c r="BO392" s="469"/>
      <c r="BP392" s="469"/>
      <c r="BQ392" s="469"/>
      <c r="BR392" s="469"/>
      <c r="BS392" s="469"/>
      <c r="BT392" s="469"/>
      <c r="BU392" s="469"/>
      <c r="BV392" s="469"/>
      <c r="BW392" s="468"/>
      <c r="BX392" s="468"/>
      <c r="BY392" s="468"/>
      <c r="BZ392" s="470"/>
      <c r="CA392" s="470"/>
      <c r="CB392" s="470"/>
      <c r="CC392" s="470"/>
      <c r="CD392" s="470"/>
      <c r="CE392" s="470"/>
      <c r="CF392" s="470"/>
      <c r="CG392" s="470"/>
      <c r="CH392" s="470"/>
      <c r="CI392" s="470"/>
      <c r="CJ392" s="470"/>
      <c r="CK392" s="470"/>
      <c r="CL392" s="470"/>
      <c r="CM392" s="470"/>
      <c r="CN392" s="470"/>
      <c r="CO392" s="470"/>
      <c r="CP392" s="470"/>
      <c r="CQ392" s="470"/>
      <c r="CR392" s="470"/>
      <c r="CS392" s="462" t="s">
        <v>4589</v>
      </c>
      <c r="CT392" s="470"/>
      <c r="CU392" s="470"/>
      <c r="CV392" s="470"/>
      <c r="CW392" s="470"/>
      <c r="CX392" s="470"/>
      <c r="CY392" s="470"/>
      <c r="CZ392" s="470"/>
      <c r="DA392" s="470"/>
      <c r="DB392" s="470"/>
      <c r="DC392" s="470"/>
      <c r="DD392" s="470"/>
      <c r="DE392" s="470"/>
    </row>
    <row r="393" spans="34:109" ht="15" hidden="1" customHeight="1">
      <c r="AH393" s="468"/>
      <c r="AI393" s="468"/>
      <c r="AJ393" s="468"/>
      <c r="AK393" s="468"/>
      <c r="AL393" s="456" t="str">
        <f t="shared" si="18"/>
        <v/>
      </c>
      <c r="AM393" s="456" t="str">
        <f t="shared" si="19"/>
        <v/>
      </c>
      <c r="AN393" s="457" t="str">
        <f t="shared" si="20"/>
        <v/>
      </c>
      <c r="AO393" s="468"/>
      <c r="AP393" s="438">
        <v>391</v>
      </c>
      <c r="AQ393" s="469"/>
      <c r="AR393" s="469"/>
      <c r="AS393" s="469"/>
      <c r="AT393" s="469"/>
      <c r="AU393" s="469"/>
      <c r="AV393" s="469"/>
      <c r="AW393" s="469"/>
      <c r="AX393" s="469"/>
      <c r="AY393" s="469"/>
      <c r="AZ393" s="469"/>
      <c r="BA393" s="469"/>
      <c r="BB393" s="469"/>
      <c r="BC393" s="469"/>
      <c r="BD393" s="469"/>
      <c r="BE393" s="469"/>
      <c r="BF393" s="469"/>
      <c r="BG393" s="469"/>
      <c r="BH393" s="469"/>
      <c r="BI393" s="469"/>
      <c r="BJ393" s="460" t="s">
        <v>4590</v>
      </c>
      <c r="BK393" s="469"/>
      <c r="BL393" s="469"/>
      <c r="BM393" s="469"/>
      <c r="BN393" s="469"/>
      <c r="BO393" s="469"/>
      <c r="BP393" s="469"/>
      <c r="BQ393" s="469"/>
      <c r="BR393" s="469"/>
      <c r="BS393" s="469"/>
      <c r="BT393" s="469"/>
      <c r="BU393" s="469"/>
      <c r="BV393" s="469"/>
      <c r="BW393" s="468"/>
      <c r="BX393" s="468"/>
      <c r="BY393" s="468"/>
      <c r="BZ393" s="470"/>
      <c r="CA393" s="470"/>
      <c r="CB393" s="470"/>
      <c r="CC393" s="470"/>
      <c r="CD393" s="470"/>
      <c r="CE393" s="470"/>
      <c r="CF393" s="470"/>
      <c r="CG393" s="470"/>
      <c r="CH393" s="470"/>
      <c r="CI393" s="470"/>
      <c r="CJ393" s="470"/>
      <c r="CK393" s="470"/>
      <c r="CL393" s="470"/>
      <c r="CM393" s="470"/>
      <c r="CN393" s="470"/>
      <c r="CO393" s="470"/>
      <c r="CP393" s="470"/>
      <c r="CQ393" s="470"/>
      <c r="CR393" s="470"/>
      <c r="CS393" s="462" t="s">
        <v>4591</v>
      </c>
      <c r="CT393" s="470"/>
      <c r="CU393" s="470"/>
      <c r="CV393" s="470"/>
      <c r="CW393" s="470"/>
      <c r="CX393" s="470"/>
      <c r="CY393" s="470"/>
      <c r="CZ393" s="470"/>
      <c r="DA393" s="470"/>
      <c r="DB393" s="470"/>
      <c r="DC393" s="470"/>
      <c r="DD393" s="470"/>
      <c r="DE393" s="470"/>
    </row>
    <row r="394" spans="34:109" ht="15" hidden="1" customHeight="1">
      <c r="AH394" s="468"/>
      <c r="AI394" s="468"/>
      <c r="AJ394" s="468"/>
      <c r="AK394" s="468"/>
      <c r="AL394" s="456" t="str">
        <f t="shared" si="18"/>
        <v/>
      </c>
      <c r="AM394" s="456" t="str">
        <f t="shared" si="19"/>
        <v/>
      </c>
      <c r="AN394" s="457" t="str">
        <f t="shared" si="20"/>
        <v/>
      </c>
      <c r="AO394" s="468"/>
      <c r="AP394" s="438">
        <v>392</v>
      </c>
      <c r="AQ394" s="469"/>
      <c r="AR394" s="469"/>
      <c r="AS394" s="469"/>
      <c r="AT394" s="469"/>
      <c r="AU394" s="469"/>
      <c r="AV394" s="469"/>
      <c r="AW394" s="469"/>
      <c r="AX394" s="469"/>
      <c r="AY394" s="469"/>
      <c r="AZ394" s="469"/>
      <c r="BA394" s="469"/>
      <c r="BB394" s="469"/>
      <c r="BC394" s="469"/>
      <c r="BD394" s="469"/>
      <c r="BE394" s="469"/>
      <c r="BF394" s="469"/>
      <c r="BG394" s="469"/>
      <c r="BH394" s="469"/>
      <c r="BI394" s="469"/>
      <c r="BJ394" s="460" t="s">
        <v>4592</v>
      </c>
      <c r="BK394" s="469"/>
      <c r="BL394" s="469"/>
      <c r="BM394" s="469"/>
      <c r="BN394" s="469"/>
      <c r="BO394" s="469"/>
      <c r="BP394" s="469"/>
      <c r="BQ394" s="469"/>
      <c r="BR394" s="469"/>
      <c r="BS394" s="469"/>
      <c r="BT394" s="469"/>
      <c r="BU394" s="469"/>
      <c r="BV394" s="469"/>
      <c r="BW394" s="468"/>
      <c r="BX394" s="468"/>
      <c r="BY394" s="468"/>
      <c r="BZ394" s="470"/>
      <c r="CA394" s="470"/>
      <c r="CB394" s="470"/>
      <c r="CC394" s="470"/>
      <c r="CD394" s="470"/>
      <c r="CE394" s="470"/>
      <c r="CF394" s="470"/>
      <c r="CG394" s="470"/>
      <c r="CH394" s="470"/>
      <c r="CI394" s="470"/>
      <c r="CJ394" s="470"/>
      <c r="CK394" s="470"/>
      <c r="CL394" s="470"/>
      <c r="CM394" s="470"/>
      <c r="CN394" s="470"/>
      <c r="CO394" s="470"/>
      <c r="CP394" s="470"/>
      <c r="CQ394" s="470"/>
      <c r="CR394" s="470"/>
      <c r="CS394" s="462" t="s">
        <v>4593</v>
      </c>
      <c r="CT394" s="470"/>
      <c r="CU394" s="470"/>
      <c r="CV394" s="470"/>
      <c r="CW394" s="470"/>
      <c r="CX394" s="470"/>
      <c r="CY394" s="470"/>
      <c r="CZ394" s="470"/>
      <c r="DA394" s="470"/>
      <c r="DB394" s="470"/>
      <c r="DC394" s="470"/>
      <c r="DD394" s="470"/>
      <c r="DE394" s="470"/>
    </row>
    <row r="395" spans="34:109" ht="15" hidden="1" customHeight="1">
      <c r="AH395" s="468"/>
      <c r="AI395" s="468"/>
      <c r="AJ395" s="468"/>
      <c r="AK395" s="468"/>
      <c r="AL395" s="456" t="str">
        <f t="shared" si="18"/>
        <v/>
      </c>
      <c r="AM395" s="456" t="str">
        <f t="shared" si="19"/>
        <v/>
      </c>
      <c r="AN395" s="457" t="str">
        <f t="shared" si="20"/>
        <v/>
      </c>
      <c r="AO395" s="468"/>
      <c r="AP395" s="438">
        <v>393</v>
      </c>
      <c r="AQ395" s="469"/>
      <c r="AR395" s="469"/>
      <c r="AS395" s="469"/>
      <c r="AT395" s="469"/>
      <c r="AU395" s="469"/>
      <c r="AV395" s="469"/>
      <c r="AW395" s="469"/>
      <c r="AX395" s="469"/>
      <c r="AY395" s="469"/>
      <c r="AZ395" s="469"/>
      <c r="BA395" s="469"/>
      <c r="BB395" s="469"/>
      <c r="BC395" s="469"/>
      <c r="BD395" s="469"/>
      <c r="BE395" s="469"/>
      <c r="BF395" s="469"/>
      <c r="BG395" s="469"/>
      <c r="BH395" s="469"/>
      <c r="BI395" s="469"/>
      <c r="BJ395" s="460" t="s">
        <v>4594</v>
      </c>
      <c r="BK395" s="469"/>
      <c r="BL395" s="469"/>
      <c r="BM395" s="469"/>
      <c r="BN395" s="469"/>
      <c r="BO395" s="469"/>
      <c r="BP395" s="469"/>
      <c r="BQ395" s="469"/>
      <c r="BR395" s="469"/>
      <c r="BS395" s="469"/>
      <c r="BT395" s="469"/>
      <c r="BU395" s="469"/>
      <c r="BV395" s="469"/>
      <c r="BW395" s="468"/>
      <c r="BX395" s="468"/>
      <c r="BY395" s="468"/>
      <c r="BZ395" s="470"/>
      <c r="CA395" s="470"/>
      <c r="CB395" s="470"/>
      <c r="CC395" s="470"/>
      <c r="CD395" s="470"/>
      <c r="CE395" s="470"/>
      <c r="CF395" s="470"/>
      <c r="CG395" s="470"/>
      <c r="CH395" s="470"/>
      <c r="CI395" s="470"/>
      <c r="CJ395" s="470"/>
      <c r="CK395" s="470"/>
      <c r="CL395" s="470"/>
      <c r="CM395" s="470"/>
      <c r="CN395" s="470"/>
      <c r="CO395" s="470"/>
      <c r="CP395" s="470"/>
      <c r="CQ395" s="470"/>
      <c r="CR395" s="470"/>
      <c r="CS395" s="462" t="s">
        <v>4595</v>
      </c>
      <c r="CT395" s="470"/>
      <c r="CU395" s="470"/>
      <c r="CV395" s="470"/>
      <c r="CW395" s="470"/>
      <c r="CX395" s="470"/>
      <c r="CY395" s="470"/>
      <c r="CZ395" s="470"/>
      <c r="DA395" s="470"/>
      <c r="DB395" s="470"/>
      <c r="DC395" s="470"/>
      <c r="DD395" s="470"/>
      <c r="DE395" s="470"/>
    </row>
    <row r="396" spans="34:109" ht="15" hidden="1" customHeight="1">
      <c r="AH396" s="468"/>
      <c r="AI396" s="468"/>
      <c r="AJ396" s="468"/>
      <c r="AK396" s="468"/>
      <c r="AL396" s="456" t="str">
        <f t="shared" si="18"/>
        <v/>
      </c>
      <c r="AM396" s="456" t="str">
        <f t="shared" si="19"/>
        <v/>
      </c>
      <c r="AN396" s="457" t="str">
        <f t="shared" si="20"/>
        <v/>
      </c>
      <c r="AO396" s="468"/>
      <c r="AP396" s="438">
        <v>394</v>
      </c>
      <c r="AQ396" s="469"/>
      <c r="AR396" s="469"/>
      <c r="AS396" s="469"/>
      <c r="AT396" s="469"/>
      <c r="AU396" s="469"/>
      <c r="AV396" s="469"/>
      <c r="AW396" s="469"/>
      <c r="AX396" s="469"/>
      <c r="AY396" s="469"/>
      <c r="AZ396" s="469"/>
      <c r="BA396" s="469"/>
      <c r="BB396" s="469"/>
      <c r="BC396" s="469"/>
      <c r="BD396" s="469"/>
      <c r="BE396" s="469"/>
      <c r="BF396" s="469"/>
      <c r="BG396" s="469"/>
      <c r="BH396" s="469"/>
      <c r="BI396" s="469"/>
      <c r="BJ396" s="460" t="s">
        <v>4596</v>
      </c>
      <c r="BK396" s="469"/>
      <c r="BL396" s="469"/>
      <c r="BM396" s="469"/>
      <c r="BN396" s="469"/>
      <c r="BO396" s="469"/>
      <c r="BP396" s="469"/>
      <c r="BQ396" s="469"/>
      <c r="BR396" s="469"/>
      <c r="BS396" s="469"/>
      <c r="BT396" s="469"/>
      <c r="BU396" s="469"/>
      <c r="BV396" s="469"/>
      <c r="BW396" s="468"/>
      <c r="BX396" s="468"/>
      <c r="BY396" s="468"/>
      <c r="BZ396" s="470"/>
      <c r="CA396" s="470"/>
      <c r="CB396" s="470"/>
      <c r="CC396" s="470"/>
      <c r="CD396" s="470"/>
      <c r="CE396" s="470"/>
      <c r="CF396" s="470"/>
      <c r="CG396" s="470"/>
      <c r="CH396" s="470"/>
      <c r="CI396" s="470"/>
      <c r="CJ396" s="470"/>
      <c r="CK396" s="470"/>
      <c r="CL396" s="470"/>
      <c r="CM396" s="470"/>
      <c r="CN396" s="470"/>
      <c r="CO396" s="470"/>
      <c r="CP396" s="470"/>
      <c r="CQ396" s="470"/>
      <c r="CR396" s="470"/>
      <c r="CS396" s="462" t="s">
        <v>4597</v>
      </c>
      <c r="CT396" s="470"/>
      <c r="CU396" s="470"/>
      <c r="CV396" s="470"/>
      <c r="CW396" s="470"/>
      <c r="CX396" s="470"/>
      <c r="CY396" s="470"/>
      <c r="CZ396" s="470"/>
      <c r="DA396" s="470"/>
      <c r="DB396" s="470"/>
      <c r="DC396" s="470"/>
      <c r="DD396" s="470"/>
      <c r="DE396" s="470"/>
    </row>
    <row r="397" spans="34:109" ht="15" hidden="1" customHeight="1">
      <c r="AH397" s="468"/>
      <c r="AI397" s="468"/>
      <c r="AJ397" s="468"/>
      <c r="AK397" s="468"/>
      <c r="AL397" s="456" t="str">
        <f t="shared" si="18"/>
        <v/>
      </c>
      <c r="AM397" s="456" t="str">
        <f t="shared" si="19"/>
        <v/>
      </c>
      <c r="AN397" s="457" t="str">
        <f t="shared" si="20"/>
        <v/>
      </c>
      <c r="AO397" s="468"/>
      <c r="AP397" s="438">
        <v>395</v>
      </c>
      <c r="AQ397" s="469"/>
      <c r="AR397" s="469"/>
      <c r="AS397" s="469"/>
      <c r="AT397" s="469"/>
      <c r="AU397" s="469"/>
      <c r="AV397" s="469"/>
      <c r="AW397" s="469"/>
      <c r="AX397" s="469"/>
      <c r="AY397" s="469"/>
      <c r="AZ397" s="469"/>
      <c r="BA397" s="469"/>
      <c r="BB397" s="469"/>
      <c r="BC397" s="469"/>
      <c r="BD397" s="469"/>
      <c r="BE397" s="469"/>
      <c r="BF397" s="469"/>
      <c r="BG397" s="469"/>
      <c r="BH397" s="469"/>
      <c r="BI397" s="469"/>
      <c r="BJ397" s="460" t="s">
        <v>4598</v>
      </c>
      <c r="BK397" s="469"/>
      <c r="BL397" s="469"/>
      <c r="BM397" s="469"/>
      <c r="BN397" s="469"/>
      <c r="BO397" s="469"/>
      <c r="BP397" s="469"/>
      <c r="BQ397" s="469"/>
      <c r="BR397" s="469"/>
      <c r="BS397" s="469"/>
      <c r="BT397" s="469"/>
      <c r="BU397" s="469"/>
      <c r="BV397" s="469"/>
      <c r="BW397" s="468"/>
      <c r="BX397" s="468"/>
      <c r="BY397" s="468"/>
      <c r="BZ397" s="470"/>
      <c r="CA397" s="470"/>
      <c r="CB397" s="470"/>
      <c r="CC397" s="470"/>
      <c r="CD397" s="470"/>
      <c r="CE397" s="470"/>
      <c r="CF397" s="470"/>
      <c r="CG397" s="470"/>
      <c r="CH397" s="470"/>
      <c r="CI397" s="470"/>
      <c r="CJ397" s="470"/>
      <c r="CK397" s="470"/>
      <c r="CL397" s="470"/>
      <c r="CM397" s="470"/>
      <c r="CN397" s="470"/>
      <c r="CO397" s="470"/>
      <c r="CP397" s="470"/>
      <c r="CQ397" s="470"/>
      <c r="CR397" s="470"/>
      <c r="CS397" s="462" t="s">
        <v>4599</v>
      </c>
      <c r="CT397" s="470"/>
      <c r="CU397" s="470"/>
      <c r="CV397" s="470"/>
      <c r="CW397" s="470"/>
      <c r="CX397" s="470"/>
      <c r="CY397" s="470"/>
      <c r="CZ397" s="470"/>
      <c r="DA397" s="470"/>
      <c r="DB397" s="470"/>
      <c r="DC397" s="470"/>
      <c r="DD397" s="470"/>
      <c r="DE397" s="470"/>
    </row>
    <row r="398" spans="34:109" ht="15" hidden="1" customHeight="1">
      <c r="AH398" s="468"/>
      <c r="AI398" s="468"/>
      <c r="AJ398" s="468"/>
      <c r="AK398" s="468"/>
      <c r="AL398" s="456" t="str">
        <f t="shared" si="18"/>
        <v/>
      </c>
      <c r="AM398" s="456" t="str">
        <f t="shared" si="19"/>
        <v/>
      </c>
      <c r="AN398" s="457" t="str">
        <f t="shared" si="20"/>
        <v/>
      </c>
      <c r="AO398" s="468"/>
      <c r="AP398" s="438">
        <v>396</v>
      </c>
      <c r="AQ398" s="469"/>
      <c r="AR398" s="469"/>
      <c r="AS398" s="469"/>
      <c r="AT398" s="469"/>
      <c r="AU398" s="469"/>
      <c r="AV398" s="469"/>
      <c r="AW398" s="469"/>
      <c r="AX398" s="469"/>
      <c r="AY398" s="469"/>
      <c r="AZ398" s="469"/>
      <c r="BA398" s="469"/>
      <c r="BB398" s="469"/>
      <c r="BC398" s="469"/>
      <c r="BD398" s="469"/>
      <c r="BE398" s="469"/>
      <c r="BF398" s="469"/>
      <c r="BG398" s="469"/>
      <c r="BH398" s="469"/>
      <c r="BI398" s="469"/>
      <c r="BJ398" s="460" t="s">
        <v>4600</v>
      </c>
      <c r="BK398" s="469"/>
      <c r="BL398" s="469"/>
      <c r="BM398" s="469"/>
      <c r="BN398" s="469"/>
      <c r="BO398" s="469"/>
      <c r="BP398" s="469"/>
      <c r="BQ398" s="469"/>
      <c r="BR398" s="469"/>
      <c r="BS398" s="469"/>
      <c r="BT398" s="469"/>
      <c r="BU398" s="469"/>
      <c r="BV398" s="469"/>
      <c r="BW398" s="468"/>
      <c r="BX398" s="468"/>
      <c r="BY398" s="468"/>
      <c r="BZ398" s="470"/>
      <c r="CA398" s="470"/>
      <c r="CB398" s="470"/>
      <c r="CC398" s="470"/>
      <c r="CD398" s="470"/>
      <c r="CE398" s="470"/>
      <c r="CF398" s="470"/>
      <c r="CG398" s="470"/>
      <c r="CH398" s="470"/>
      <c r="CI398" s="470"/>
      <c r="CJ398" s="470"/>
      <c r="CK398" s="470"/>
      <c r="CL398" s="470"/>
      <c r="CM398" s="470"/>
      <c r="CN398" s="470"/>
      <c r="CO398" s="470"/>
      <c r="CP398" s="470"/>
      <c r="CQ398" s="470"/>
      <c r="CR398" s="470"/>
      <c r="CS398" s="462" t="s">
        <v>4601</v>
      </c>
      <c r="CT398" s="470"/>
      <c r="CU398" s="470"/>
      <c r="CV398" s="470"/>
      <c r="CW398" s="470"/>
      <c r="CX398" s="470"/>
      <c r="CY398" s="470"/>
      <c r="CZ398" s="470"/>
      <c r="DA398" s="470"/>
      <c r="DB398" s="470"/>
      <c r="DC398" s="470"/>
      <c r="DD398" s="470"/>
      <c r="DE398" s="470"/>
    </row>
    <row r="399" spans="34:109" ht="15" hidden="1" customHeight="1">
      <c r="AH399" s="468"/>
      <c r="AI399" s="468"/>
      <c r="AJ399" s="468"/>
      <c r="AK399" s="468"/>
      <c r="AL399" s="456" t="str">
        <f t="shared" si="18"/>
        <v/>
      </c>
      <c r="AM399" s="456" t="str">
        <f t="shared" si="19"/>
        <v/>
      </c>
      <c r="AN399" s="457" t="str">
        <f t="shared" si="20"/>
        <v/>
      </c>
      <c r="AO399" s="468"/>
      <c r="AP399" s="438">
        <v>397</v>
      </c>
      <c r="AQ399" s="469"/>
      <c r="AR399" s="469"/>
      <c r="AS399" s="469"/>
      <c r="AT399" s="469"/>
      <c r="AU399" s="469"/>
      <c r="AV399" s="469"/>
      <c r="AW399" s="469"/>
      <c r="AX399" s="469"/>
      <c r="AY399" s="469"/>
      <c r="AZ399" s="469"/>
      <c r="BA399" s="469"/>
      <c r="BB399" s="469"/>
      <c r="BC399" s="469"/>
      <c r="BD399" s="469"/>
      <c r="BE399" s="469"/>
      <c r="BF399" s="469"/>
      <c r="BG399" s="469"/>
      <c r="BH399" s="469"/>
      <c r="BI399" s="469"/>
      <c r="BJ399" s="460" t="s">
        <v>4602</v>
      </c>
      <c r="BK399" s="469"/>
      <c r="BL399" s="469"/>
      <c r="BM399" s="469"/>
      <c r="BN399" s="469"/>
      <c r="BO399" s="469"/>
      <c r="BP399" s="469"/>
      <c r="BQ399" s="469"/>
      <c r="BR399" s="469"/>
      <c r="BS399" s="469"/>
      <c r="BT399" s="469"/>
      <c r="BU399" s="469"/>
      <c r="BV399" s="469"/>
      <c r="BW399" s="468"/>
      <c r="BX399" s="468"/>
      <c r="BY399" s="468"/>
      <c r="BZ399" s="470"/>
      <c r="CA399" s="470"/>
      <c r="CB399" s="470"/>
      <c r="CC399" s="470"/>
      <c r="CD399" s="470"/>
      <c r="CE399" s="470"/>
      <c r="CF399" s="470"/>
      <c r="CG399" s="470"/>
      <c r="CH399" s="470"/>
      <c r="CI399" s="470"/>
      <c r="CJ399" s="470"/>
      <c r="CK399" s="470"/>
      <c r="CL399" s="470"/>
      <c r="CM399" s="470"/>
      <c r="CN399" s="470"/>
      <c r="CO399" s="470"/>
      <c r="CP399" s="470"/>
      <c r="CQ399" s="470"/>
      <c r="CR399" s="470"/>
      <c r="CS399" s="462" t="s">
        <v>4603</v>
      </c>
      <c r="CT399" s="470"/>
      <c r="CU399" s="470"/>
      <c r="CV399" s="470"/>
      <c r="CW399" s="470"/>
      <c r="CX399" s="470"/>
      <c r="CY399" s="470"/>
      <c r="CZ399" s="470"/>
      <c r="DA399" s="470"/>
      <c r="DB399" s="470"/>
      <c r="DC399" s="470"/>
      <c r="DD399" s="470"/>
      <c r="DE399" s="470"/>
    </row>
    <row r="400" spans="34:109" ht="15" hidden="1" customHeight="1">
      <c r="AH400" s="468"/>
      <c r="AI400" s="468"/>
      <c r="AJ400" s="468"/>
      <c r="AK400" s="468"/>
      <c r="AL400" s="456" t="str">
        <f t="shared" si="18"/>
        <v/>
      </c>
      <c r="AM400" s="456" t="str">
        <f t="shared" si="19"/>
        <v/>
      </c>
      <c r="AN400" s="457" t="str">
        <f t="shared" si="20"/>
        <v/>
      </c>
      <c r="AO400" s="468"/>
      <c r="AP400" s="438">
        <v>398</v>
      </c>
      <c r="AQ400" s="469"/>
      <c r="AR400" s="469"/>
      <c r="AS400" s="469"/>
      <c r="AT400" s="469"/>
      <c r="AU400" s="469"/>
      <c r="AV400" s="469"/>
      <c r="AW400" s="469"/>
      <c r="AX400" s="469"/>
      <c r="AY400" s="469"/>
      <c r="AZ400" s="469"/>
      <c r="BA400" s="469"/>
      <c r="BB400" s="469"/>
      <c r="BC400" s="469"/>
      <c r="BD400" s="469"/>
      <c r="BE400" s="469"/>
      <c r="BF400" s="469"/>
      <c r="BG400" s="469"/>
      <c r="BH400" s="469"/>
      <c r="BI400" s="469"/>
      <c r="BJ400" s="460" t="s">
        <v>4604</v>
      </c>
      <c r="BK400" s="469"/>
      <c r="BL400" s="469"/>
      <c r="BM400" s="469"/>
      <c r="BN400" s="469"/>
      <c r="BO400" s="469"/>
      <c r="BP400" s="469"/>
      <c r="BQ400" s="469"/>
      <c r="BR400" s="469"/>
      <c r="BS400" s="469"/>
      <c r="BT400" s="469"/>
      <c r="BU400" s="469"/>
      <c r="BV400" s="469"/>
      <c r="BW400" s="468"/>
      <c r="BX400" s="468"/>
      <c r="BY400" s="468"/>
      <c r="BZ400" s="470"/>
      <c r="CA400" s="470"/>
      <c r="CB400" s="470"/>
      <c r="CC400" s="470"/>
      <c r="CD400" s="470"/>
      <c r="CE400" s="470"/>
      <c r="CF400" s="470"/>
      <c r="CG400" s="470"/>
      <c r="CH400" s="470"/>
      <c r="CI400" s="470"/>
      <c r="CJ400" s="470"/>
      <c r="CK400" s="470"/>
      <c r="CL400" s="470"/>
      <c r="CM400" s="470"/>
      <c r="CN400" s="470"/>
      <c r="CO400" s="470"/>
      <c r="CP400" s="470"/>
      <c r="CQ400" s="470"/>
      <c r="CR400" s="470"/>
      <c r="CS400" s="462" t="s">
        <v>4605</v>
      </c>
      <c r="CT400" s="470"/>
      <c r="CU400" s="470"/>
      <c r="CV400" s="470"/>
      <c r="CW400" s="470"/>
      <c r="CX400" s="470"/>
      <c r="CY400" s="470"/>
      <c r="CZ400" s="470"/>
      <c r="DA400" s="470"/>
      <c r="DB400" s="470"/>
      <c r="DC400" s="470"/>
      <c r="DD400" s="470"/>
      <c r="DE400" s="470"/>
    </row>
    <row r="401" spans="34:109" ht="15" hidden="1" customHeight="1">
      <c r="AH401" s="468"/>
      <c r="AI401" s="468"/>
      <c r="AJ401" s="468"/>
      <c r="AK401" s="468"/>
      <c r="AL401" s="456" t="str">
        <f t="shared" si="18"/>
        <v/>
      </c>
      <c r="AM401" s="456" t="str">
        <f t="shared" si="19"/>
        <v/>
      </c>
      <c r="AN401" s="457" t="str">
        <f t="shared" si="20"/>
        <v/>
      </c>
      <c r="AO401" s="468"/>
      <c r="AP401" s="438">
        <v>399</v>
      </c>
      <c r="AQ401" s="469"/>
      <c r="AR401" s="469"/>
      <c r="AS401" s="469"/>
      <c r="AT401" s="469"/>
      <c r="AU401" s="469"/>
      <c r="AV401" s="469"/>
      <c r="AW401" s="469"/>
      <c r="AX401" s="469"/>
      <c r="AY401" s="469"/>
      <c r="AZ401" s="469"/>
      <c r="BA401" s="469"/>
      <c r="BB401" s="469"/>
      <c r="BC401" s="469"/>
      <c r="BD401" s="469"/>
      <c r="BE401" s="469"/>
      <c r="BF401" s="469"/>
      <c r="BG401" s="469"/>
      <c r="BH401" s="469"/>
      <c r="BI401" s="469"/>
      <c r="BJ401" s="460" t="s">
        <v>4606</v>
      </c>
      <c r="BK401" s="469"/>
      <c r="BL401" s="469"/>
      <c r="BM401" s="469"/>
      <c r="BN401" s="469"/>
      <c r="BO401" s="469"/>
      <c r="BP401" s="469"/>
      <c r="BQ401" s="469"/>
      <c r="BR401" s="469"/>
      <c r="BS401" s="469"/>
      <c r="BT401" s="469"/>
      <c r="BU401" s="469"/>
      <c r="BV401" s="469"/>
      <c r="BW401" s="468"/>
      <c r="BX401" s="468"/>
      <c r="BY401" s="468"/>
      <c r="BZ401" s="470"/>
      <c r="CA401" s="470"/>
      <c r="CB401" s="470"/>
      <c r="CC401" s="470"/>
      <c r="CD401" s="470"/>
      <c r="CE401" s="470"/>
      <c r="CF401" s="470"/>
      <c r="CG401" s="470"/>
      <c r="CH401" s="470"/>
      <c r="CI401" s="470"/>
      <c r="CJ401" s="470"/>
      <c r="CK401" s="470"/>
      <c r="CL401" s="470"/>
      <c r="CM401" s="470"/>
      <c r="CN401" s="470"/>
      <c r="CO401" s="470"/>
      <c r="CP401" s="470"/>
      <c r="CQ401" s="470"/>
      <c r="CR401" s="470"/>
      <c r="CS401" s="462" t="s">
        <v>4607</v>
      </c>
      <c r="CT401" s="470"/>
      <c r="CU401" s="470"/>
      <c r="CV401" s="470"/>
      <c r="CW401" s="470"/>
      <c r="CX401" s="470"/>
      <c r="CY401" s="470"/>
      <c r="CZ401" s="470"/>
      <c r="DA401" s="470"/>
      <c r="DB401" s="470"/>
      <c r="DC401" s="470"/>
      <c r="DD401" s="470"/>
      <c r="DE401" s="470"/>
    </row>
    <row r="402" spans="34:109" ht="15" hidden="1" customHeight="1">
      <c r="AH402" s="468"/>
      <c r="AI402" s="468"/>
      <c r="AJ402" s="468"/>
      <c r="AK402" s="468"/>
      <c r="AL402" s="456" t="str">
        <f t="shared" si="18"/>
        <v/>
      </c>
      <c r="AM402" s="456" t="str">
        <f t="shared" si="19"/>
        <v/>
      </c>
      <c r="AN402" s="457" t="str">
        <f t="shared" si="20"/>
        <v/>
      </c>
      <c r="AO402" s="468"/>
      <c r="AP402" s="438">
        <v>400</v>
      </c>
      <c r="AQ402" s="469"/>
      <c r="AR402" s="469"/>
      <c r="AS402" s="469"/>
      <c r="AT402" s="469"/>
      <c r="AU402" s="469"/>
      <c r="AV402" s="469"/>
      <c r="AW402" s="469"/>
      <c r="AX402" s="469"/>
      <c r="AY402" s="469"/>
      <c r="AZ402" s="469"/>
      <c r="BA402" s="469"/>
      <c r="BB402" s="469"/>
      <c r="BC402" s="469"/>
      <c r="BD402" s="469"/>
      <c r="BE402" s="469"/>
      <c r="BF402" s="469"/>
      <c r="BG402" s="469"/>
      <c r="BH402" s="469"/>
      <c r="BI402" s="469"/>
      <c r="BJ402" s="460" t="s">
        <v>4608</v>
      </c>
      <c r="BK402" s="469"/>
      <c r="BL402" s="469"/>
      <c r="BM402" s="469"/>
      <c r="BN402" s="469"/>
      <c r="BO402" s="469"/>
      <c r="BP402" s="469"/>
      <c r="BQ402" s="469"/>
      <c r="BR402" s="469"/>
      <c r="BS402" s="469"/>
      <c r="BT402" s="469"/>
      <c r="BU402" s="469"/>
      <c r="BV402" s="469"/>
      <c r="BW402" s="468"/>
      <c r="BX402" s="468"/>
      <c r="BY402" s="468"/>
      <c r="BZ402" s="470"/>
      <c r="CA402" s="470"/>
      <c r="CB402" s="470"/>
      <c r="CC402" s="470"/>
      <c r="CD402" s="470"/>
      <c r="CE402" s="470"/>
      <c r="CF402" s="470"/>
      <c r="CG402" s="470"/>
      <c r="CH402" s="470"/>
      <c r="CI402" s="470"/>
      <c r="CJ402" s="470"/>
      <c r="CK402" s="470"/>
      <c r="CL402" s="470"/>
      <c r="CM402" s="470"/>
      <c r="CN402" s="470"/>
      <c r="CO402" s="470"/>
      <c r="CP402" s="470"/>
      <c r="CQ402" s="470"/>
      <c r="CR402" s="470"/>
      <c r="CS402" s="462" t="s">
        <v>4609</v>
      </c>
      <c r="CT402" s="470"/>
      <c r="CU402" s="470"/>
      <c r="CV402" s="470"/>
      <c r="CW402" s="470"/>
      <c r="CX402" s="470"/>
      <c r="CY402" s="470"/>
      <c r="CZ402" s="470"/>
      <c r="DA402" s="470"/>
      <c r="DB402" s="470"/>
      <c r="DC402" s="470"/>
      <c r="DD402" s="470"/>
      <c r="DE402" s="470"/>
    </row>
    <row r="403" spans="34:109" ht="15" hidden="1" customHeight="1">
      <c r="AH403" s="468"/>
      <c r="AI403" s="468"/>
      <c r="AJ403" s="468"/>
      <c r="AK403" s="468"/>
      <c r="AL403" s="456" t="str">
        <f t="shared" si="18"/>
        <v/>
      </c>
      <c r="AM403" s="456" t="str">
        <f t="shared" si="19"/>
        <v/>
      </c>
      <c r="AN403" s="457" t="str">
        <f t="shared" si="20"/>
        <v/>
      </c>
      <c r="AO403" s="468"/>
      <c r="AP403" s="438">
        <v>401</v>
      </c>
      <c r="AQ403" s="469"/>
      <c r="AR403" s="469"/>
      <c r="AS403" s="469"/>
      <c r="AT403" s="469"/>
      <c r="AU403" s="469"/>
      <c r="AV403" s="469"/>
      <c r="AW403" s="469"/>
      <c r="AX403" s="469"/>
      <c r="AY403" s="469"/>
      <c r="AZ403" s="469"/>
      <c r="BA403" s="469"/>
      <c r="BB403" s="469"/>
      <c r="BC403" s="469"/>
      <c r="BD403" s="469"/>
      <c r="BE403" s="469"/>
      <c r="BF403" s="469"/>
      <c r="BG403" s="469"/>
      <c r="BH403" s="469"/>
      <c r="BI403" s="469"/>
      <c r="BJ403" s="460" t="s">
        <v>4610</v>
      </c>
      <c r="BK403" s="469"/>
      <c r="BL403" s="469"/>
      <c r="BM403" s="469"/>
      <c r="BN403" s="469"/>
      <c r="BO403" s="469"/>
      <c r="BP403" s="469"/>
      <c r="BQ403" s="469"/>
      <c r="BR403" s="469"/>
      <c r="BS403" s="469"/>
      <c r="BT403" s="469"/>
      <c r="BU403" s="469"/>
      <c r="BV403" s="469"/>
      <c r="BW403" s="468"/>
      <c r="BX403" s="468"/>
      <c r="BY403" s="468"/>
      <c r="BZ403" s="470"/>
      <c r="CA403" s="470"/>
      <c r="CB403" s="470"/>
      <c r="CC403" s="470"/>
      <c r="CD403" s="470"/>
      <c r="CE403" s="470"/>
      <c r="CF403" s="470"/>
      <c r="CG403" s="470"/>
      <c r="CH403" s="470"/>
      <c r="CI403" s="470"/>
      <c r="CJ403" s="470"/>
      <c r="CK403" s="470"/>
      <c r="CL403" s="470"/>
      <c r="CM403" s="470"/>
      <c r="CN403" s="470"/>
      <c r="CO403" s="470"/>
      <c r="CP403" s="470"/>
      <c r="CQ403" s="470"/>
      <c r="CR403" s="470"/>
      <c r="CS403" s="462" t="s">
        <v>4611</v>
      </c>
      <c r="CT403" s="470"/>
      <c r="CU403" s="470"/>
      <c r="CV403" s="470"/>
      <c r="CW403" s="470"/>
      <c r="CX403" s="470"/>
      <c r="CY403" s="470"/>
      <c r="CZ403" s="470"/>
      <c r="DA403" s="470"/>
      <c r="DB403" s="470"/>
      <c r="DC403" s="470"/>
      <c r="DD403" s="470"/>
      <c r="DE403" s="470"/>
    </row>
    <row r="404" spans="34:109" ht="15" hidden="1" customHeight="1">
      <c r="AH404" s="468"/>
      <c r="AI404" s="468"/>
      <c r="AJ404" s="468"/>
      <c r="AK404" s="468"/>
      <c r="AL404" s="456" t="str">
        <f t="shared" si="18"/>
        <v/>
      </c>
      <c r="AM404" s="456" t="str">
        <f t="shared" si="19"/>
        <v/>
      </c>
      <c r="AN404" s="457" t="str">
        <f t="shared" si="20"/>
        <v/>
      </c>
      <c r="AO404" s="468"/>
      <c r="AP404" s="438">
        <v>402</v>
      </c>
      <c r="AQ404" s="469"/>
      <c r="AR404" s="469"/>
      <c r="AS404" s="469"/>
      <c r="AT404" s="469"/>
      <c r="AU404" s="469"/>
      <c r="AV404" s="469"/>
      <c r="AW404" s="469"/>
      <c r="AX404" s="469"/>
      <c r="AY404" s="469"/>
      <c r="AZ404" s="469"/>
      <c r="BA404" s="469"/>
      <c r="BB404" s="469"/>
      <c r="BC404" s="469"/>
      <c r="BD404" s="469"/>
      <c r="BE404" s="469"/>
      <c r="BF404" s="469"/>
      <c r="BG404" s="469"/>
      <c r="BH404" s="469"/>
      <c r="BI404" s="469"/>
      <c r="BJ404" s="460" t="s">
        <v>4612</v>
      </c>
      <c r="BK404" s="469"/>
      <c r="BL404" s="469"/>
      <c r="BM404" s="469"/>
      <c r="BN404" s="469"/>
      <c r="BO404" s="469"/>
      <c r="BP404" s="469"/>
      <c r="BQ404" s="469"/>
      <c r="BR404" s="469"/>
      <c r="BS404" s="469"/>
      <c r="BT404" s="469"/>
      <c r="BU404" s="469"/>
      <c r="BV404" s="469"/>
      <c r="BW404" s="468"/>
      <c r="BX404" s="468"/>
      <c r="BY404" s="468"/>
      <c r="BZ404" s="470"/>
      <c r="CA404" s="470"/>
      <c r="CB404" s="470"/>
      <c r="CC404" s="470"/>
      <c r="CD404" s="470"/>
      <c r="CE404" s="470"/>
      <c r="CF404" s="470"/>
      <c r="CG404" s="470"/>
      <c r="CH404" s="470"/>
      <c r="CI404" s="470"/>
      <c r="CJ404" s="470"/>
      <c r="CK404" s="470"/>
      <c r="CL404" s="470"/>
      <c r="CM404" s="470"/>
      <c r="CN404" s="470"/>
      <c r="CO404" s="470"/>
      <c r="CP404" s="470"/>
      <c r="CQ404" s="470"/>
      <c r="CR404" s="470"/>
      <c r="CS404" s="462" t="s">
        <v>4613</v>
      </c>
      <c r="CT404" s="470"/>
      <c r="CU404" s="470"/>
      <c r="CV404" s="470"/>
      <c r="CW404" s="470"/>
      <c r="CX404" s="470"/>
      <c r="CY404" s="470"/>
      <c r="CZ404" s="470"/>
      <c r="DA404" s="470"/>
      <c r="DB404" s="470"/>
      <c r="DC404" s="470"/>
      <c r="DD404" s="470"/>
      <c r="DE404" s="470"/>
    </row>
    <row r="405" spans="34:109" ht="15" hidden="1" customHeight="1">
      <c r="AH405" s="468"/>
      <c r="AI405" s="468"/>
      <c r="AJ405" s="468"/>
      <c r="AK405" s="468"/>
      <c r="AL405" s="456" t="str">
        <f t="shared" si="18"/>
        <v/>
      </c>
      <c r="AM405" s="456" t="str">
        <f t="shared" si="19"/>
        <v/>
      </c>
      <c r="AN405" s="457" t="str">
        <f t="shared" si="20"/>
        <v/>
      </c>
      <c r="AO405" s="468"/>
      <c r="AP405" s="438">
        <v>403</v>
      </c>
      <c r="AQ405" s="469"/>
      <c r="AR405" s="469"/>
      <c r="AS405" s="469"/>
      <c r="AT405" s="469"/>
      <c r="AU405" s="469"/>
      <c r="AV405" s="469"/>
      <c r="AW405" s="469"/>
      <c r="AX405" s="469"/>
      <c r="AY405" s="469"/>
      <c r="AZ405" s="469"/>
      <c r="BA405" s="469"/>
      <c r="BB405" s="469"/>
      <c r="BC405" s="469"/>
      <c r="BD405" s="469"/>
      <c r="BE405" s="469"/>
      <c r="BF405" s="469"/>
      <c r="BG405" s="469"/>
      <c r="BH405" s="469"/>
      <c r="BI405" s="469"/>
      <c r="BJ405" s="460" t="s">
        <v>4614</v>
      </c>
      <c r="BK405" s="469"/>
      <c r="BL405" s="469"/>
      <c r="BM405" s="469"/>
      <c r="BN405" s="469"/>
      <c r="BO405" s="469"/>
      <c r="BP405" s="469"/>
      <c r="BQ405" s="469"/>
      <c r="BR405" s="469"/>
      <c r="BS405" s="469"/>
      <c r="BT405" s="469"/>
      <c r="BU405" s="469"/>
      <c r="BV405" s="469"/>
      <c r="BW405" s="468"/>
      <c r="BX405" s="468"/>
      <c r="BY405" s="468"/>
      <c r="BZ405" s="470"/>
      <c r="CA405" s="470"/>
      <c r="CB405" s="470"/>
      <c r="CC405" s="470"/>
      <c r="CD405" s="470"/>
      <c r="CE405" s="470"/>
      <c r="CF405" s="470"/>
      <c r="CG405" s="470"/>
      <c r="CH405" s="470"/>
      <c r="CI405" s="470"/>
      <c r="CJ405" s="470"/>
      <c r="CK405" s="470"/>
      <c r="CL405" s="470"/>
      <c r="CM405" s="470"/>
      <c r="CN405" s="470"/>
      <c r="CO405" s="470"/>
      <c r="CP405" s="470"/>
      <c r="CQ405" s="470"/>
      <c r="CR405" s="470"/>
      <c r="CS405" s="462" t="s">
        <v>4615</v>
      </c>
      <c r="CT405" s="470"/>
      <c r="CU405" s="470"/>
      <c r="CV405" s="470"/>
      <c r="CW405" s="470"/>
      <c r="CX405" s="470"/>
      <c r="CY405" s="470"/>
      <c r="CZ405" s="470"/>
      <c r="DA405" s="470"/>
      <c r="DB405" s="470"/>
      <c r="DC405" s="470"/>
      <c r="DD405" s="470"/>
      <c r="DE405" s="470"/>
    </row>
    <row r="406" spans="34:109" ht="15" hidden="1" customHeight="1">
      <c r="AH406" s="468"/>
      <c r="AI406" s="468"/>
      <c r="AJ406" s="468"/>
      <c r="AK406" s="468"/>
      <c r="AL406" s="456" t="str">
        <f t="shared" si="18"/>
        <v/>
      </c>
      <c r="AM406" s="456" t="str">
        <f t="shared" si="19"/>
        <v/>
      </c>
      <c r="AN406" s="457" t="str">
        <f t="shared" si="20"/>
        <v/>
      </c>
      <c r="AO406" s="468"/>
      <c r="AP406" s="438">
        <v>404</v>
      </c>
      <c r="AQ406" s="469"/>
      <c r="AR406" s="469"/>
      <c r="AS406" s="469"/>
      <c r="AT406" s="469"/>
      <c r="AU406" s="469"/>
      <c r="AV406" s="469"/>
      <c r="AW406" s="469"/>
      <c r="AX406" s="469"/>
      <c r="AY406" s="469"/>
      <c r="AZ406" s="469"/>
      <c r="BA406" s="469"/>
      <c r="BB406" s="469"/>
      <c r="BC406" s="469"/>
      <c r="BD406" s="469"/>
      <c r="BE406" s="469"/>
      <c r="BF406" s="469"/>
      <c r="BG406" s="469"/>
      <c r="BH406" s="469"/>
      <c r="BI406" s="469"/>
      <c r="BJ406" s="460" t="s">
        <v>4616</v>
      </c>
      <c r="BK406" s="469"/>
      <c r="BL406" s="469"/>
      <c r="BM406" s="469"/>
      <c r="BN406" s="469"/>
      <c r="BO406" s="469"/>
      <c r="BP406" s="469"/>
      <c r="BQ406" s="469"/>
      <c r="BR406" s="469"/>
      <c r="BS406" s="469"/>
      <c r="BT406" s="469"/>
      <c r="BU406" s="469"/>
      <c r="BV406" s="469"/>
      <c r="BW406" s="468"/>
      <c r="BX406" s="468"/>
      <c r="BY406" s="468"/>
      <c r="BZ406" s="470"/>
      <c r="CA406" s="470"/>
      <c r="CB406" s="470"/>
      <c r="CC406" s="470"/>
      <c r="CD406" s="470"/>
      <c r="CE406" s="470"/>
      <c r="CF406" s="470"/>
      <c r="CG406" s="470"/>
      <c r="CH406" s="470"/>
      <c r="CI406" s="470"/>
      <c r="CJ406" s="470"/>
      <c r="CK406" s="470"/>
      <c r="CL406" s="470"/>
      <c r="CM406" s="470"/>
      <c r="CN406" s="470"/>
      <c r="CO406" s="470"/>
      <c r="CP406" s="470"/>
      <c r="CQ406" s="470"/>
      <c r="CR406" s="470"/>
      <c r="CS406" s="462" t="s">
        <v>4617</v>
      </c>
      <c r="CT406" s="470"/>
      <c r="CU406" s="470"/>
      <c r="CV406" s="470"/>
      <c r="CW406" s="470"/>
      <c r="CX406" s="470"/>
      <c r="CY406" s="470"/>
      <c r="CZ406" s="470"/>
      <c r="DA406" s="470"/>
      <c r="DB406" s="470"/>
      <c r="DC406" s="470"/>
      <c r="DD406" s="470"/>
      <c r="DE406" s="470"/>
    </row>
    <row r="407" spans="34:109" ht="15" hidden="1" customHeight="1">
      <c r="AH407" s="468"/>
      <c r="AI407" s="468"/>
      <c r="AJ407" s="468"/>
      <c r="AK407" s="468"/>
      <c r="AL407" s="456" t="str">
        <f t="shared" si="18"/>
        <v/>
      </c>
      <c r="AM407" s="456" t="str">
        <f t="shared" si="19"/>
        <v/>
      </c>
      <c r="AN407" s="457" t="str">
        <f t="shared" si="20"/>
        <v/>
      </c>
      <c r="AO407" s="468"/>
      <c r="AP407" s="438">
        <v>405</v>
      </c>
      <c r="AQ407" s="469"/>
      <c r="AR407" s="469"/>
      <c r="AS407" s="469"/>
      <c r="AT407" s="469"/>
      <c r="AU407" s="469"/>
      <c r="AV407" s="469"/>
      <c r="AW407" s="469"/>
      <c r="AX407" s="469"/>
      <c r="AY407" s="469"/>
      <c r="AZ407" s="469"/>
      <c r="BA407" s="469"/>
      <c r="BB407" s="469"/>
      <c r="BC407" s="469"/>
      <c r="BD407" s="469"/>
      <c r="BE407" s="469"/>
      <c r="BF407" s="469"/>
      <c r="BG407" s="469"/>
      <c r="BH407" s="469"/>
      <c r="BI407" s="469"/>
      <c r="BJ407" s="460" t="s">
        <v>4618</v>
      </c>
      <c r="BK407" s="469"/>
      <c r="BL407" s="469"/>
      <c r="BM407" s="469"/>
      <c r="BN407" s="469"/>
      <c r="BO407" s="469"/>
      <c r="BP407" s="469"/>
      <c r="BQ407" s="469"/>
      <c r="BR407" s="469"/>
      <c r="BS407" s="469"/>
      <c r="BT407" s="469"/>
      <c r="BU407" s="469"/>
      <c r="BV407" s="469"/>
      <c r="BW407" s="468"/>
      <c r="BX407" s="468"/>
      <c r="BY407" s="468"/>
      <c r="BZ407" s="470"/>
      <c r="CA407" s="470"/>
      <c r="CB407" s="470"/>
      <c r="CC407" s="470"/>
      <c r="CD407" s="470"/>
      <c r="CE407" s="470"/>
      <c r="CF407" s="470"/>
      <c r="CG407" s="470"/>
      <c r="CH407" s="470"/>
      <c r="CI407" s="470"/>
      <c r="CJ407" s="470"/>
      <c r="CK407" s="470"/>
      <c r="CL407" s="470"/>
      <c r="CM407" s="470"/>
      <c r="CN407" s="470"/>
      <c r="CO407" s="470"/>
      <c r="CP407" s="470"/>
      <c r="CQ407" s="470"/>
      <c r="CR407" s="470"/>
      <c r="CS407" s="462" t="s">
        <v>4619</v>
      </c>
      <c r="CT407" s="470"/>
      <c r="CU407" s="470"/>
      <c r="CV407" s="470"/>
      <c r="CW407" s="470"/>
      <c r="CX407" s="470"/>
      <c r="CY407" s="470"/>
      <c r="CZ407" s="470"/>
      <c r="DA407" s="470"/>
      <c r="DB407" s="470"/>
      <c r="DC407" s="470"/>
      <c r="DD407" s="470"/>
      <c r="DE407" s="470"/>
    </row>
    <row r="408" spans="34:109" ht="15" hidden="1" customHeight="1">
      <c r="AH408" s="468"/>
      <c r="AI408" s="468"/>
      <c r="AJ408" s="468"/>
      <c r="AK408" s="468"/>
      <c r="AL408" s="456" t="str">
        <f t="shared" si="18"/>
        <v/>
      </c>
      <c r="AM408" s="456" t="str">
        <f t="shared" si="19"/>
        <v/>
      </c>
      <c r="AN408" s="457" t="str">
        <f t="shared" si="20"/>
        <v/>
      </c>
      <c r="AO408" s="468"/>
      <c r="AP408" s="438">
        <v>406</v>
      </c>
      <c r="AQ408" s="469"/>
      <c r="AR408" s="469"/>
      <c r="AS408" s="469"/>
      <c r="AT408" s="469"/>
      <c r="AU408" s="469"/>
      <c r="AV408" s="469"/>
      <c r="AW408" s="469"/>
      <c r="AX408" s="469"/>
      <c r="AY408" s="469"/>
      <c r="AZ408" s="469"/>
      <c r="BA408" s="469"/>
      <c r="BB408" s="469"/>
      <c r="BC408" s="469"/>
      <c r="BD408" s="469"/>
      <c r="BE408" s="469"/>
      <c r="BF408" s="469"/>
      <c r="BG408" s="469"/>
      <c r="BH408" s="469"/>
      <c r="BI408" s="469"/>
      <c r="BJ408" s="460" t="s">
        <v>4620</v>
      </c>
      <c r="BK408" s="469"/>
      <c r="BL408" s="469"/>
      <c r="BM408" s="469"/>
      <c r="BN408" s="469"/>
      <c r="BO408" s="469"/>
      <c r="BP408" s="469"/>
      <c r="BQ408" s="469"/>
      <c r="BR408" s="469"/>
      <c r="BS408" s="469"/>
      <c r="BT408" s="469"/>
      <c r="BU408" s="469"/>
      <c r="BV408" s="469"/>
      <c r="BW408" s="468"/>
      <c r="BX408" s="468"/>
      <c r="BY408" s="468"/>
      <c r="BZ408" s="470"/>
      <c r="CA408" s="470"/>
      <c r="CB408" s="470"/>
      <c r="CC408" s="470"/>
      <c r="CD408" s="470"/>
      <c r="CE408" s="470"/>
      <c r="CF408" s="470"/>
      <c r="CG408" s="470"/>
      <c r="CH408" s="470"/>
      <c r="CI408" s="470"/>
      <c r="CJ408" s="470"/>
      <c r="CK408" s="470"/>
      <c r="CL408" s="470"/>
      <c r="CM408" s="470"/>
      <c r="CN408" s="470"/>
      <c r="CO408" s="470"/>
      <c r="CP408" s="470"/>
      <c r="CQ408" s="470"/>
      <c r="CR408" s="470"/>
      <c r="CS408" s="462" t="s">
        <v>4621</v>
      </c>
      <c r="CT408" s="470"/>
      <c r="CU408" s="470"/>
      <c r="CV408" s="470"/>
      <c r="CW408" s="470"/>
      <c r="CX408" s="470"/>
      <c r="CY408" s="470"/>
      <c r="CZ408" s="470"/>
      <c r="DA408" s="470"/>
      <c r="DB408" s="470"/>
      <c r="DC408" s="470"/>
      <c r="DD408" s="470"/>
      <c r="DE408" s="470"/>
    </row>
    <row r="409" spans="34:109" ht="15" hidden="1" customHeight="1">
      <c r="AH409" s="468"/>
      <c r="AI409" s="468"/>
      <c r="AJ409" s="468"/>
      <c r="AK409" s="468"/>
      <c r="AL409" s="456" t="str">
        <f t="shared" si="18"/>
        <v/>
      </c>
      <c r="AM409" s="456" t="str">
        <f t="shared" si="19"/>
        <v/>
      </c>
      <c r="AN409" s="457" t="str">
        <f t="shared" si="20"/>
        <v/>
      </c>
      <c r="AO409" s="468"/>
      <c r="AP409" s="438">
        <v>407</v>
      </c>
      <c r="AQ409" s="469"/>
      <c r="AR409" s="469"/>
      <c r="AS409" s="469"/>
      <c r="AT409" s="469"/>
      <c r="AU409" s="469"/>
      <c r="AV409" s="469"/>
      <c r="AW409" s="469"/>
      <c r="AX409" s="469"/>
      <c r="AY409" s="469"/>
      <c r="AZ409" s="469"/>
      <c r="BA409" s="469"/>
      <c r="BB409" s="469"/>
      <c r="BC409" s="469"/>
      <c r="BD409" s="469"/>
      <c r="BE409" s="469"/>
      <c r="BF409" s="469"/>
      <c r="BG409" s="469"/>
      <c r="BH409" s="469"/>
      <c r="BI409" s="469"/>
      <c r="BJ409" s="460" t="s">
        <v>4622</v>
      </c>
      <c r="BK409" s="469"/>
      <c r="BL409" s="469"/>
      <c r="BM409" s="469"/>
      <c r="BN409" s="469"/>
      <c r="BO409" s="469"/>
      <c r="BP409" s="469"/>
      <c r="BQ409" s="469"/>
      <c r="BR409" s="469"/>
      <c r="BS409" s="469"/>
      <c r="BT409" s="469"/>
      <c r="BU409" s="469"/>
      <c r="BV409" s="469"/>
      <c r="BW409" s="468"/>
      <c r="BX409" s="468"/>
      <c r="BY409" s="468"/>
      <c r="BZ409" s="470"/>
      <c r="CA409" s="470"/>
      <c r="CB409" s="470"/>
      <c r="CC409" s="470"/>
      <c r="CD409" s="470"/>
      <c r="CE409" s="470"/>
      <c r="CF409" s="470"/>
      <c r="CG409" s="470"/>
      <c r="CH409" s="470"/>
      <c r="CI409" s="470"/>
      <c r="CJ409" s="470"/>
      <c r="CK409" s="470"/>
      <c r="CL409" s="470"/>
      <c r="CM409" s="470"/>
      <c r="CN409" s="470"/>
      <c r="CO409" s="470"/>
      <c r="CP409" s="470"/>
      <c r="CQ409" s="470"/>
      <c r="CR409" s="470"/>
      <c r="CS409" s="462" t="s">
        <v>4623</v>
      </c>
      <c r="CT409" s="470"/>
      <c r="CU409" s="470"/>
      <c r="CV409" s="470"/>
      <c r="CW409" s="470"/>
      <c r="CX409" s="470"/>
      <c r="CY409" s="470"/>
      <c r="CZ409" s="470"/>
      <c r="DA409" s="470"/>
      <c r="DB409" s="470"/>
      <c r="DC409" s="470"/>
      <c r="DD409" s="470"/>
      <c r="DE409" s="470"/>
    </row>
    <row r="410" spans="34:109" ht="15" hidden="1" customHeight="1">
      <c r="AH410" s="468"/>
      <c r="AI410" s="468"/>
      <c r="AJ410" s="468"/>
      <c r="AK410" s="468"/>
      <c r="AL410" s="456" t="str">
        <f t="shared" si="18"/>
        <v/>
      </c>
      <c r="AM410" s="456" t="str">
        <f t="shared" si="19"/>
        <v/>
      </c>
      <c r="AN410" s="457" t="str">
        <f t="shared" si="20"/>
        <v/>
      </c>
      <c r="AO410" s="468"/>
      <c r="AP410" s="438">
        <v>408</v>
      </c>
      <c r="AQ410" s="469"/>
      <c r="AR410" s="469"/>
      <c r="AS410" s="469"/>
      <c r="AT410" s="469"/>
      <c r="AU410" s="469"/>
      <c r="AV410" s="469"/>
      <c r="AW410" s="469"/>
      <c r="AX410" s="469"/>
      <c r="AY410" s="469"/>
      <c r="AZ410" s="469"/>
      <c r="BA410" s="469"/>
      <c r="BB410" s="469"/>
      <c r="BC410" s="469"/>
      <c r="BD410" s="469"/>
      <c r="BE410" s="469"/>
      <c r="BF410" s="469"/>
      <c r="BG410" s="469"/>
      <c r="BH410" s="469"/>
      <c r="BI410" s="469"/>
      <c r="BJ410" s="460" t="s">
        <v>4624</v>
      </c>
      <c r="BK410" s="469"/>
      <c r="BL410" s="469"/>
      <c r="BM410" s="469"/>
      <c r="BN410" s="469"/>
      <c r="BO410" s="469"/>
      <c r="BP410" s="469"/>
      <c r="BQ410" s="469"/>
      <c r="BR410" s="469"/>
      <c r="BS410" s="469"/>
      <c r="BT410" s="469"/>
      <c r="BU410" s="469"/>
      <c r="BV410" s="469"/>
      <c r="BW410" s="468"/>
      <c r="BX410" s="468"/>
      <c r="BY410" s="468"/>
      <c r="BZ410" s="470"/>
      <c r="CA410" s="470"/>
      <c r="CB410" s="470"/>
      <c r="CC410" s="470"/>
      <c r="CD410" s="470"/>
      <c r="CE410" s="470"/>
      <c r="CF410" s="470"/>
      <c r="CG410" s="470"/>
      <c r="CH410" s="470"/>
      <c r="CI410" s="470"/>
      <c r="CJ410" s="470"/>
      <c r="CK410" s="470"/>
      <c r="CL410" s="470"/>
      <c r="CM410" s="470"/>
      <c r="CN410" s="470"/>
      <c r="CO410" s="470"/>
      <c r="CP410" s="470"/>
      <c r="CQ410" s="470"/>
      <c r="CR410" s="470"/>
      <c r="CS410" s="462" t="s">
        <v>4625</v>
      </c>
      <c r="CT410" s="470"/>
      <c r="CU410" s="470"/>
      <c r="CV410" s="470"/>
      <c r="CW410" s="470"/>
      <c r="CX410" s="470"/>
      <c r="CY410" s="470"/>
      <c r="CZ410" s="470"/>
      <c r="DA410" s="470"/>
      <c r="DB410" s="470"/>
      <c r="DC410" s="470"/>
      <c r="DD410" s="470"/>
      <c r="DE410" s="470"/>
    </row>
    <row r="411" spans="34:109" ht="15" hidden="1" customHeight="1">
      <c r="AH411" s="468"/>
      <c r="AI411" s="468"/>
      <c r="AJ411" s="468"/>
      <c r="AK411" s="468"/>
      <c r="AL411" s="456" t="str">
        <f t="shared" si="18"/>
        <v/>
      </c>
      <c r="AM411" s="456" t="str">
        <f t="shared" si="19"/>
        <v/>
      </c>
      <c r="AN411" s="457" t="str">
        <f t="shared" si="20"/>
        <v/>
      </c>
      <c r="AO411" s="468"/>
      <c r="AP411" s="438">
        <v>409</v>
      </c>
      <c r="AQ411" s="469"/>
      <c r="AR411" s="469"/>
      <c r="AS411" s="469"/>
      <c r="AT411" s="469"/>
      <c r="AU411" s="469"/>
      <c r="AV411" s="469"/>
      <c r="AW411" s="469"/>
      <c r="AX411" s="469"/>
      <c r="AY411" s="469"/>
      <c r="AZ411" s="469"/>
      <c r="BA411" s="469"/>
      <c r="BB411" s="469"/>
      <c r="BC411" s="469"/>
      <c r="BD411" s="469"/>
      <c r="BE411" s="469"/>
      <c r="BF411" s="469"/>
      <c r="BG411" s="469"/>
      <c r="BH411" s="469"/>
      <c r="BI411" s="469"/>
      <c r="BJ411" s="460" t="s">
        <v>4626</v>
      </c>
      <c r="BK411" s="469"/>
      <c r="BL411" s="469"/>
      <c r="BM411" s="469"/>
      <c r="BN411" s="469"/>
      <c r="BO411" s="469"/>
      <c r="BP411" s="469"/>
      <c r="BQ411" s="469"/>
      <c r="BR411" s="469"/>
      <c r="BS411" s="469"/>
      <c r="BT411" s="469"/>
      <c r="BU411" s="469"/>
      <c r="BV411" s="469"/>
      <c r="BW411" s="468"/>
      <c r="BX411" s="468"/>
      <c r="BY411" s="468"/>
      <c r="BZ411" s="470"/>
      <c r="CA411" s="470"/>
      <c r="CB411" s="470"/>
      <c r="CC411" s="470"/>
      <c r="CD411" s="470"/>
      <c r="CE411" s="470"/>
      <c r="CF411" s="470"/>
      <c r="CG411" s="470"/>
      <c r="CH411" s="470"/>
      <c r="CI411" s="470"/>
      <c r="CJ411" s="470"/>
      <c r="CK411" s="470"/>
      <c r="CL411" s="470"/>
      <c r="CM411" s="470"/>
      <c r="CN411" s="470"/>
      <c r="CO411" s="470"/>
      <c r="CP411" s="470"/>
      <c r="CQ411" s="470"/>
      <c r="CR411" s="470"/>
      <c r="CS411" s="462" t="s">
        <v>4627</v>
      </c>
      <c r="CT411" s="470"/>
      <c r="CU411" s="470"/>
      <c r="CV411" s="470"/>
      <c r="CW411" s="470"/>
      <c r="CX411" s="470"/>
      <c r="CY411" s="470"/>
      <c r="CZ411" s="470"/>
      <c r="DA411" s="470"/>
      <c r="DB411" s="470"/>
      <c r="DC411" s="470"/>
      <c r="DD411" s="470"/>
      <c r="DE411" s="470"/>
    </row>
    <row r="412" spans="34:109" ht="15" hidden="1" customHeight="1">
      <c r="AH412" s="468"/>
      <c r="AI412" s="468"/>
      <c r="AJ412" s="468"/>
      <c r="AK412" s="468"/>
      <c r="AL412" s="456" t="str">
        <f t="shared" si="18"/>
        <v/>
      </c>
      <c r="AM412" s="456" t="str">
        <f t="shared" si="19"/>
        <v/>
      </c>
      <c r="AN412" s="457" t="str">
        <f t="shared" si="20"/>
        <v/>
      </c>
      <c r="AO412" s="468"/>
      <c r="AP412" s="438">
        <v>410</v>
      </c>
      <c r="AQ412" s="469"/>
      <c r="AR412" s="469"/>
      <c r="AS412" s="469"/>
      <c r="AT412" s="469"/>
      <c r="AU412" s="469"/>
      <c r="AV412" s="469"/>
      <c r="AW412" s="469"/>
      <c r="AX412" s="469"/>
      <c r="AY412" s="469"/>
      <c r="AZ412" s="469"/>
      <c r="BA412" s="469"/>
      <c r="BB412" s="469"/>
      <c r="BC412" s="469"/>
      <c r="BD412" s="469"/>
      <c r="BE412" s="469"/>
      <c r="BF412" s="469"/>
      <c r="BG412" s="469"/>
      <c r="BH412" s="469"/>
      <c r="BI412" s="469"/>
      <c r="BJ412" s="460" t="s">
        <v>4628</v>
      </c>
      <c r="BK412" s="469"/>
      <c r="BL412" s="469"/>
      <c r="BM412" s="469"/>
      <c r="BN412" s="469"/>
      <c r="BO412" s="469"/>
      <c r="BP412" s="469"/>
      <c r="BQ412" s="469"/>
      <c r="BR412" s="469"/>
      <c r="BS412" s="469"/>
      <c r="BT412" s="469"/>
      <c r="BU412" s="469"/>
      <c r="BV412" s="469"/>
      <c r="BW412" s="468"/>
      <c r="BX412" s="468"/>
      <c r="BY412" s="468"/>
      <c r="BZ412" s="470"/>
      <c r="CA412" s="470"/>
      <c r="CB412" s="470"/>
      <c r="CC412" s="470"/>
      <c r="CD412" s="470"/>
      <c r="CE412" s="470"/>
      <c r="CF412" s="470"/>
      <c r="CG412" s="470"/>
      <c r="CH412" s="470"/>
      <c r="CI412" s="470"/>
      <c r="CJ412" s="470"/>
      <c r="CK412" s="470"/>
      <c r="CL412" s="470"/>
      <c r="CM412" s="470"/>
      <c r="CN412" s="470"/>
      <c r="CO412" s="470"/>
      <c r="CP412" s="470"/>
      <c r="CQ412" s="470"/>
      <c r="CR412" s="470"/>
      <c r="CS412" s="462" t="s">
        <v>4629</v>
      </c>
      <c r="CT412" s="470"/>
      <c r="CU412" s="470"/>
      <c r="CV412" s="470"/>
      <c r="CW412" s="470"/>
      <c r="CX412" s="470"/>
      <c r="CY412" s="470"/>
      <c r="CZ412" s="470"/>
      <c r="DA412" s="470"/>
      <c r="DB412" s="470"/>
      <c r="DC412" s="470"/>
      <c r="DD412" s="470"/>
      <c r="DE412" s="470"/>
    </row>
    <row r="413" spans="34:109" ht="15" hidden="1" customHeight="1">
      <c r="AH413" s="468"/>
      <c r="AI413" s="468"/>
      <c r="AJ413" s="468"/>
      <c r="AK413" s="468"/>
      <c r="AL413" s="456" t="str">
        <f t="shared" si="18"/>
        <v/>
      </c>
      <c r="AM413" s="456" t="str">
        <f t="shared" si="19"/>
        <v/>
      </c>
      <c r="AN413" s="457" t="str">
        <f t="shared" si="20"/>
        <v/>
      </c>
      <c r="AO413" s="468"/>
      <c r="AP413" s="438">
        <v>411</v>
      </c>
      <c r="AQ413" s="469"/>
      <c r="AR413" s="469"/>
      <c r="AS413" s="469"/>
      <c r="AT413" s="469"/>
      <c r="AU413" s="469"/>
      <c r="AV413" s="469"/>
      <c r="AW413" s="469"/>
      <c r="AX413" s="469"/>
      <c r="AY413" s="469"/>
      <c r="AZ413" s="469"/>
      <c r="BA413" s="469"/>
      <c r="BB413" s="469"/>
      <c r="BC413" s="469"/>
      <c r="BD413" s="469"/>
      <c r="BE413" s="469"/>
      <c r="BF413" s="469"/>
      <c r="BG413" s="469"/>
      <c r="BH413" s="469"/>
      <c r="BI413" s="469"/>
      <c r="BJ413" s="460" t="s">
        <v>4630</v>
      </c>
      <c r="BK413" s="469"/>
      <c r="BL413" s="469"/>
      <c r="BM413" s="469"/>
      <c r="BN413" s="469"/>
      <c r="BO413" s="469"/>
      <c r="BP413" s="469"/>
      <c r="BQ413" s="469"/>
      <c r="BR413" s="469"/>
      <c r="BS413" s="469"/>
      <c r="BT413" s="469"/>
      <c r="BU413" s="469"/>
      <c r="BV413" s="469"/>
      <c r="BW413" s="468"/>
      <c r="BX413" s="468"/>
      <c r="BY413" s="468"/>
      <c r="BZ413" s="470"/>
      <c r="CA413" s="470"/>
      <c r="CB413" s="470"/>
      <c r="CC413" s="470"/>
      <c r="CD413" s="470"/>
      <c r="CE413" s="470"/>
      <c r="CF413" s="470"/>
      <c r="CG413" s="470"/>
      <c r="CH413" s="470"/>
      <c r="CI413" s="470"/>
      <c r="CJ413" s="470"/>
      <c r="CK413" s="470"/>
      <c r="CL413" s="470"/>
      <c r="CM413" s="470"/>
      <c r="CN413" s="470"/>
      <c r="CO413" s="470"/>
      <c r="CP413" s="470"/>
      <c r="CQ413" s="470"/>
      <c r="CR413" s="470"/>
      <c r="CS413" s="462" t="s">
        <v>4631</v>
      </c>
      <c r="CT413" s="470"/>
      <c r="CU413" s="470"/>
      <c r="CV413" s="470"/>
      <c r="CW413" s="470"/>
      <c r="CX413" s="470"/>
      <c r="CY413" s="470"/>
      <c r="CZ413" s="470"/>
      <c r="DA413" s="470"/>
      <c r="DB413" s="470"/>
      <c r="DC413" s="470"/>
      <c r="DD413" s="470"/>
      <c r="DE413" s="470"/>
    </row>
    <row r="414" spans="34:109" ht="15" hidden="1" customHeight="1">
      <c r="AH414" s="468"/>
      <c r="AI414" s="468"/>
      <c r="AJ414" s="468"/>
      <c r="AK414" s="468"/>
      <c r="AL414" s="456" t="str">
        <f t="shared" si="18"/>
        <v/>
      </c>
      <c r="AM414" s="456" t="str">
        <f t="shared" si="19"/>
        <v/>
      </c>
      <c r="AN414" s="457" t="str">
        <f t="shared" si="20"/>
        <v/>
      </c>
      <c r="AO414" s="468"/>
      <c r="AP414" s="438">
        <v>412</v>
      </c>
      <c r="AQ414" s="469"/>
      <c r="AR414" s="469"/>
      <c r="AS414" s="469"/>
      <c r="AT414" s="469"/>
      <c r="AU414" s="469"/>
      <c r="AV414" s="469"/>
      <c r="AW414" s="469"/>
      <c r="AX414" s="469"/>
      <c r="AY414" s="469"/>
      <c r="AZ414" s="469"/>
      <c r="BA414" s="469"/>
      <c r="BB414" s="469"/>
      <c r="BC414" s="469"/>
      <c r="BD414" s="469"/>
      <c r="BE414" s="469"/>
      <c r="BF414" s="469"/>
      <c r="BG414" s="469"/>
      <c r="BH414" s="469"/>
      <c r="BI414" s="469"/>
      <c r="BJ414" s="460" t="s">
        <v>4632</v>
      </c>
      <c r="BK414" s="469"/>
      <c r="BL414" s="469"/>
      <c r="BM414" s="469"/>
      <c r="BN414" s="469"/>
      <c r="BO414" s="469"/>
      <c r="BP414" s="469"/>
      <c r="BQ414" s="469"/>
      <c r="BR414" s="469"/>
      <c r="BS414" s="469"/>
      <c r="BT414" s="469"/>
      <c r="BU414" s="469"/>
      <c r="BV414" s="469"/>
      <c r="BW414" s="468"/>
      <c r="BX414" s="468"/>
      <c r="BY414" s="468"/>
      <c r="BZ414" s="470"/>
      <c r="CA414" s="470"/>
      <c r="CB414" s="470"/>
      <c r="CC414" s="470"/>
      <c r="CD414" s="470"/>
      <c r="CE414" s="470"/>
      <c r="CF414" s="470"/>
      <c r="CG414" s="470"/>
      <c r="CH414" s="470"/>
      <c r="CI414" s="470"/>
      <c r="CJ414" s="470"/>
      <c r="CK414" s="470"/>
      <c r="CL414" s="470"/>
      <c r="CM414" s="470"/>
      <c r="CN414" s="470"/>
      <c r="CO414" s="470"/>
      <c r="CP414" s="470"/>
      <c r="CQ414" s="470"/>
      <c r="CR414" s="470"/>
      <c r="CS414" s="462" t="s">
        <v>4633</v>
      </c>
      <c r="CT414" s="470"/>
      <c r="CU414" s="470"/>
      <c r="CV414" s="470"/>
      <c r="CW414" s="470"/>
      <c r="CX414" s="470"/>
      <c r="CY414" s="470"/>
      <c r="CZ414" s="470"/>
      <c r="DA414" s="470"/>
      <c r="DB414" s="470"/>
      <c r="DC414" s="470"/>
      <c r="DD414" s="470"/>
      <c r="DE414" s="470"/>
    </row>
    <row r="415" spans="34:109" ht="15" hidden="1" customHeight="1">
      <c r="AH415" s="468"/>
      <c r="AI415" s="468"/>
      <c r="AJ415" s="468"/>
      <c r="AK415" s="468"/>
      <c r="AL415" s="456" t="str">
        <f t="shared" si="18"/>
        <v/>
      </c>
      <c r="AM415" s="456" t="str">
        <f t="shared" si="19"/>
        <v/>
      </c>
      <c r="AN415" s="457" t="str">
        <f t="shared" si="20"/>
        <v/>
      </c>
      <c r="AO415" s="468"/>
      <c r="AP415" s="438">
        <v>413</v>
      </c>
      <c r="AQ415" s="469"/>
      <c r="AR415" s="469"/>
      <c r="AS415" s="469"/>
      <c r="AT415" s="469"/>
      <c r="AU415" s="469"/>
      <c r="AV415" s="469"/>
      <c r="AW415" s="469"/>
      <c r="AX415" s="469"/>
      <c r="AY415" s="469"/>
      <c r="AZ415" s="469"/>
      <c r="BA415" s="469"/>
      <c r="BB415" s="469"/>
      <c r="BC415" s="469"/>
      <c r="BD415" s="469"/>
      <c r="BE415" s="469"/>
      <c r="BF415" s="469"/>
      <c r="BG415" s="469"/>
      <c r="BH415" s="469"/>
      <c r="BI415" s="469"/>
      <c r="BJ415" s="460" t="s">
        <v>4634</v>
      </c>
      <c r="BK415" s="469"/>
      <c r="BL415" s="469"/>
      <c r="BM415" s="469"/>
      <c r="BN415" s="469"/>
      <c r="BO415" s="469"/>
      <c r="BP415" s="469"/>
      <c r="BQ415" s="469"/>
      <c r="BR415" s="469"/>
      <c r="BS415" s="469"/>
      <c r="BT415" s="469"/>
      <c r="BU415" s="469"/>
      <c r="BV415" s="469"/>
      <c r="BW415" s="468"/>
      <c r="BX415" s="468"/>
      <c r="BY415" s="468"/>
      <c r="BZ415" s="470"/>
      <c r="CA415" s="470"/>
      <c r="CB415" s="470"/>
      <c r="CC415" s="470"/>
      <c r="CD415" s="470"/>
      <c r="CE415" s="470"/>
      <c r="CF415" s="470"/>
      <c r="CG415" s="470"/>
      <c r="CH415" s="470"/>
      <c r="CI415" s="470"/>
      <c r="CJ415" s="470"/>
      <c r="CK415" s="470"/>
      <c r="CL415" s="470"/>
      <c r="CM415" s="470"/>
      <c r="CN415" s="470"/>
      <c r="CO415" s="470"/>
      <c r="CP415" s="470"/>
      <c r="CQ415" s="470"/>
      <c r="CR415" s="470"/>
      <c r="CS415" s="462" t="s">
        <v>4635</v>
      </c>
      <c r="CT415" s="470"/>
      <c r="CU415" s="470"/>
      <c r="CV415" s="470"/>
      <c r="CW415" s="470"/>
      <c r="CX415" s="470"/>
      <c r="CY415" s="470"/>
      <c r="CZ415" s="470"/>
      <c r="DA415" s="470"/>
      <c r="DB415" s="470"/>
      <c r="DC415" s="470"/>
      <c r="DD415" s="470"/>
      <c r="DE415" s="470"/>
    </row>
    <row r="416" spans="34:109" ht="15" hidden="1" customHeight="1">
      <c r="AH416" s="468"/>
      <c r="AI416" s="468"/>
      <c r="AJ416" s="468"/>
      <c r="AK416" s="468"/>
      <c r="AL416" s="456" t="str">
        <f t="shared" si="18"/>
        <v/>
      </c>
      <c r="AM416" s="456" t="str">
        <f t="shared" si="19"/>
        <v/>
      </c>
      <c r="AN416" s="457" t="str">
        <f t="shared" si="20"/>
        <v/>
      </c>
      <c r="AO416" s="468"/>
      <c r="AP416" s="438">
        <v>414</v>
      </c>
      <c r="AQ416" s="469"/>
      <c r="AR416" s="469"/>
      <c r="AS416" s="469"/>
      <c r="AT416" s="469"/>
      <c r="AU416" s="469"/>
      <c r="AV416" s="469"/>
      <c r="AW416" s="469"/>
      <c r="AX416" s="469"/>
      <c r="AY416" s="469"/>
      <c r="AZ416" s="469"/>
      <c r="BA416" s="469"/>
      <c r="BB416" s="469"/>
      <c r="BC416" s="469"/>
      <c r="BD416" s="469"/>
      <c r="BE416" s="469"/>
      <c r="BF416" s="469"/>
      <c r="BG416" s="469"/>
      <c r="BH416" s="469"/>
      <c r="BI416" s="469"/>
      <c r="BJ416" s="460" t="s">
        <v>4636</v>
      </c>
      <c r="BK416" s="469"/>
      <c r="BL416" s="469"/>
      <c r="BM416" s="469"/>
      <c r="BN416" s="469"/>
      <c r="BO416" s="469"/>
      <c r="BP416" s="469"/>
      <c r="BQ416" s="469"/>
      <c r="BR416" s="469"/>
      <c r="BS416" s="469"/>
      <c r="BT416" s="469"/>
      <c r="BU416" s="469"/>
      <c r="BV416" s="469"/>
      <c r="BW416" s="468"/>
      <c r="BX416" s="468"/>
      <c r="BY416" s="468"/>
      <c r="BZ416" s="470"/>
      <c r="CA416" s="470"/>
      <c r="CB416" s="470"/>
      <c r="CC416" s="470"/>
      <c r="CD416" s="470"/>
      <c r="CE416" s="470"/>
      <c r="CF416" s="470"/>
      <c r="CG416" s="470"/>
      <c r="CH416" s="470"/>
      <c r="CI416" s="470"/>
      <c r="CJ416" s="470"/>
      <c r="CK416" s="470"/>
      <c r="CL416" s="470"/>
      <c r="CM416" s="470"/>
      <c r="CN416" s="470"/>
      <c r="CO416" s="470"/>
      <c r="CP416" s="470"/>
      <c r="CQ416" s="470"/>
      <c r="CR416" s="470"/>
      <c r="CS416" s="462" t="s">
        <v>4637</v>
      </c>
      <c r="CT416" s="470"/>
      <c r="CU416" s="470"/>
      <c r="CV416" s="470"/>
      <c r="CW416" s="470"/>
      <c r="CX416" s="470"/>
      <c r="CY416" s="470"/>
      <c r="CZ416" s="470"/>
      <c r="DA416" s="470"/>
      <c r="DB416" s="470"/>
      <c r="DC416" s="470"/>
      <c r="DD416" s="470"/>
      <c r="DE416" s="470"/>
    </row>
    <row r="417" spans="34:109" ht="15" hidden="1" customHeight="1">
      <c r="AH417" s="468"/>
      <c r="AI417" s="468"/>
      <c r="AJ417" s="468"/>
      <c r="AK417" s="468"/>
      <c r="AL417" s="456" t="str">
        <f t="shared" si="18"/>
        <v/>
      </c>
      <c r="AM417" s="456" t="str">
        <f t="shared" si="19"/>
        <v/>
      </c>
      <c r="AN417" s="457" t="str">
        <f t="shared" si="20"/>
        <v/>
      </c>
      <c r="AO417" s="468"/>
      <c r="AP417" s="438">
        <v>415</v>
      </c>
      <c r="AQ417" s="469"/>
      <c r="AR417" s="469"/>
      <c r="AS417" s="469"/>
      <c r="AT417" s="469"/>
      <c r="AU417" s="469"/>
      <c r="AV417" s="469"/>
      <c r="AW417" s="469"/>
      <c r="AX417" s="469"/>
      <c r="AY417" s="469"/>
      <c r="AZ417" s="469"/>
      <c r="BA417" s="469"/>
      <c r="BB417" s="469"/>
      <c r="BC417" s="469"/>
      <c r="BD417" s="469"/>
      <c r="BE417" s="469"/>
      <c r="BF417" s="469"/>
      <c r="BG417" s="469"/>
      <c r="BH417" s="469"/>
      <c r="BI417" s="469"/>
      <c r="BJ417" s="460" t="s">
        <v>4638</v>
      </c>
      <c r="BK417" s="469"/>
      <c r="BL417" s="469"/>
      <c r="BM417" s="469"/>
      <c r="BN417" s="469"/>
      <c r="BO417" s="469"/>
      <c r="BP417" s="469"/>
      <c r="BQ417" s="469"/>
      <c r="BR417" s="469"/>
      <c r="BS417" s="469"/>
      <c r="BT417" s="469"/>
      <c r="BU417" s="469"/>
      <c r="BV417" s="469"/>
      <c r="BW417" s="468"/>
      <c r="BX417" s="468"/>
      <c r="BY417" s="468"/>
      <c r="BZ417" s="470"/>
      <c r="CA417" s="470"/>
      <c r="CB417" s="470"/>
      <c r="CC417" s="470"/>
      <c r="CD417" s="470"/>
      <c r="CE417" s="470"/>
      <c r="CF417" s="470"/>
      <c r="CG417" s="470"/>
      <c r="CH417" s="470"/>
      <c r="CI417" s="470"/>
      <c r="CJ417" s="470"/>
      <c r="CK417" s="470"/>
      <c r="CL417" s="470"/>
      <c r="CM417" s="470"/>
      <c r="CN417" s="470"/>
      <c r="CO417" s="470"/>
      <c r="CP417" s="470"/>
      <c r="CQ417" s="470"/>
      <c r="CR417" s="470"/>
      <c r="CS417" s="462" t="s">
        <v>4639</v>
      </c>
      <c r="CT417" s="470"/>
      <c r="CU417" s="470"/>
      <c r="CV417" s="470"/>
      <c r="CW417" s="470"/>
      <c r="CX417" s="470"/>
      <c r="CY417" s="470"/>
      <c r="CZ417" s="470"/>
      <c r="DA417" s="470"/>
      <c r="DB417" s="470"/>
      <c r="DC417" s="470"/>
      <c r="DD417" s="470"/>
      <c r="DE417" s="470"/>
    </row>
    <row r="418" spans="34:109" ht="15" hidden="1" customHeight="1">
      <c r="AH418" s="468"/>
      <c r="AI418" s="468"/>
      <c r="AJ418" s="468"/>
      <c r="AK418" s="468"/>
      <c r="AL418" s="456" t="str">
        <f t="shared" si="18"/>
        <v/>
      </c>
      <c r="AM418" s="456" t="str">
        <f t="shared" si="19"/>
        <v/>
      </c>
      <c r="AN418" s="457" t="str">
        <f t="shared" si="20"/>
        <v/>
      </c>
      <c r="AO418" s="468"/>
      <c r="AP418" s="438">
        <v>416</v>
      </c>
      <c r="AQ418" s="469"/>
      <c r="AR418" s="469"/>
      <c r="AS418" s="469"/>
      <c r="AT418" s="469"/>
      <c r="AU418" s="469"/>
      <c r="AV418" s="469"/>
      <c r="AW418" s="469"/>
      <c r="AX418" s="469"/>
      <c r="AY418" s="469"/>
      <c r="AZ418" s="469"/>
      <c r="BA418" s="469"/>
      <c r="BB418" s="469"/>
      <c r="BC418" s="469"/>
      <c r="BD418" s="469"/>
      <c r="BE418" s="469"/>
      <c r="BF418" s="469"/>
      <c r="BG418" s="469"/>
      <c r="BH418" s="469"/>
      <c r="BI418" s="469"/>
      <c r="BJ418" s="460" t="s">
        <v>4640</v>
      </c>
      <c r="BK418" s="469"/>
      <c r="BL418" s="469"/>
      <c r="BM418" s="469"/>
      <c r="BN418" s="469"/>
      <c r="BO418" s="469"/>
      <c r="BP418" s="469"/>
      <c r="BQ418" s="469"/>
      <c r="BR418" s="469"/>
      <c r="BS418" s="469"/>
      <c r="BT418" s="469"/>
      <c r="BU418" s="469"/>
      <c r="BV418" s="469"/>
      <c r="BW418" s="468"/>
      <c r="BX418" s="468"/>
      <c r="BY418" s="468"/>
      <c r="BZ418" s="470"/>
      <c r="CA418" s="470"/>
      <c r="CB418" s="470"/>
      <c r="CC418" s="470"/>
      <c r="CD418" s="470"/>
      <c r="CE418" s="470"/>
      <c r="CF418" s="470"/>
      <c r="CG418" s="470"/>
      <c r="CH418" s="470"/>
      <c r="CI418" s="470"/>
      <c r="CJ418" s="470"/>
      <c r="CK418" s="470"/>
      <c r="CL418" s="470"/>
      <c r="CM418" s="470"/>
      <c r="CN418" s="470"/>
      <c r="CO418" s="470"/>
      <c r="CP418" s="470"/>
      <c r="CQ418" s="470"/>
      <c r="CR418" s="470"/>
      <c r="CS418" s="462" t="s">
        <v>4641</v>
      </c>
      <c r="CT418" s="470"/>
      <c r="CU418" s="470"/>
      <c r="CV418" s="470"/>
      <c r="CW418" s="470"/>
      <c r="CX418" s="470"/>
      <c r="CY418" s="470"/>
      <c r="CZ418" s="470"/>
      <c r="DA418" s="470"/>
      <c r="DB418" s="470"/>
      <c r="DC418" s="470"/>
      <c r="DD418" s="470"/>
      <c r="DE418" s="470"/>
    </row>
    <row r="419" spans="34:109" ht="15" hidden="1" customHeight="1">
      <c r="AH419" s="468"/>
      <c r="AI419" s="468"/>
      <c r="AJ419" s="468"/>
      <c r="AK419" s="468"/>
      <c r="AL419" s="456" t="str">
        <f t="shared" si="18"/>
        <v/>
      </c>
      <c r="AM419" s="456" t="str">
        <f t="shared" si="19"/>
        <v/>
      </c>
      <c r="AN419" s="457" t="str">
        <f t="shared" si="20"/>
        <v/>
      </c>
      <c r="AO419" s="468"/>
      <c r="AP419" s="438">
        <v>417</v>
      </c>
      <c r="AQ419" s="469"/>
      <c r="AR419" s="469"/>
      <c r="AS419" s="469"/>
      <c r="AT419" s="469"/>
      <c r="AU419" s="469"/>
      <c r="AV419" s="469"/>
      <c r="AW419" s="469"/>
      <c r="AX419" s="469"/>
      <c r="AY419" s="469"/>
      <c r="AZ419" s="469"/>
      <c r="BA419" s="469"/>
      <c r="BB419" s="469"/>
      <c r="BC419" s="469"/>
      <c r="BD419" s="469"/>
      <c r="BE419" s="469"/>
      <c r="BF419" s="469"/>
      <c r="BG419" s="469"/>
      <c r="BH419" s="469"/>
      <c r="BI419" s="469"/>
      <c r="BJ419" s="460" t="s">
        <v>4642</v>
      </c>
      <c r="BK419" s="469"/>
      <c r="BL419" s="469"/>
      <c r="BM419" s="469"/>
      <c r="BN419" s="469"/>
      <c r="BO419" s="469"/>
      <c r="BP419" s="469"/>
      <c r="BQ419" s="469"/>
      <c r="BR419" s="469"/>
      <c r="BS419" s="469"/>
      <c r="BT419" s="469"/>
      <c r="BU419" s="469"/>
      <c r="BV419" s="469"/>
      <c r="BW419" s="468"/>
      <c r="BX419" s="468"/>
      <c r="BY419" s="468"/>
      <c r="BZ419" s="470"/>
      <c r="CA419" s="470"/>
      <c r="CB419" s="470"/>
      <c r="CC419" s="470"/>
      <c r="CD419" s="470"/>
      <c r="CE419" s="470"/>
      <c r="CF419" s="470"/>
      <c r="CG419" s="470"/>
      <c r="CH419" s="470"/>
      <c r="CI419" s="470"/>
      <c r="CJ419" s="470"/>
      <c r="CK419" s="470"/>
      <c r="CL419" s="470"/>
      <c r="CM419" s="470"/>
      <c r="CN419" s="470"/>
      <c r="CO419" s="470"/>
      <c r="CP419" s="470"/>
      <c r="CQ419" s="470"/>
      <c r="CR419" s="470"/>
      <c r="CS419" s="462" t="s">
        <v>4643</v>
      </c>
      <c r="CT419" s="470"/>
      <c r="CU419" s="470"/>
      <c r="CV419" s="470"/>
      <c r="CW419" s="470"/>
      <c r="CX419" s="470"/>
      <c r="CY419" s="470"/>
      <c r="CZ419" s="470"/>
      <c r="DA419" s="470"/>
      <c r="DB419" s="470"/>
      <c r="DC419" s="470"/>
      <c r="DD419" s="470"/>
      <c r="DE419" s="470"/>
    </row>
    <row r="420" spans="34:109" ht="15" hidden="1" customHeight="1">
      <c r="AH420" s="468"/>
      <c r="AI420" s="468"/>
      <c r="AJ420" s="468"/>
      <c r="AK420" s="468"/>
      <c r="AL420" s="456" t="str">
        <f t="shared" si="18"/>
        <v/>
      </c>
      <c r="AM420" s="456" t="str">
        <f t="shared" si="19"/>
        <v/>
      </c>
      <c r="AN420" s="457" t="str">
        <f t="shared" si="20"/>
        <v/>
      </c>
      <c r="AO420" s="468"/>
      <c r="AP420" s="438">
        <v>418</v>
      </c>
      <c r="AQ420" s="469"/>
      <c r="AR420" s="469"/>
      <c r="AS420" s="469"/>
      <c r="AT420" s="469"/>
      <c r="AU420" s="469"/>
      <c r="AV420" s="469"/>
      <c r="AW420" s="469"/>
      <c r="AX420" s="469"/>
      <c r="AY420" s="469"/>
      <c r="AZ420" s="469"/>
      <c r="BA420" s="469"/>
      <c r="BB420" s="469"/>
      <c r="BC420" s="469"/>
      <c r="BD420" s="469"/>
      <c r="BE420" s="469"/>
      <c r="BF420" s="469"/>
      <c r="BG420" s="469"/>
      <c r="BH420" s="469"/>
      <c r="BI420" s="469"/>
      <c r="BJ420" s="460" t="s">
        <v>4644</v>
      </c>
      <c r="BK420" s="469"/>
      <c r="BL420" s="469"/>
      <c r="BM420" s="469"/>
      <c r="BN420" s="469"/>
      <c r="BO420" s="469"/>
      <c r="BP420" s="469"/>
      <c r="BQ420" s="469"/>
      <c r="BR420" s="469"/>
      <c r="BS420" s="469"/>
      <c r="BT420" s="469"/>
      <c r="BU420" s="469"/>
      <c r="BV420" s="469"/>
      <c r="BW420" s="468"/>
      <c r="BX420" s="468"/>
      <c r="BY420" s="468"/>
      <c r="BZ420" s="470"/>
      <c r="CA420" s="470"/>
      <c r="CB420" s="470"/>
      <c r="CC420" s="470"/>
      <c r="CD420" s="470"/>
      <c r="CE420" s="470"/>
      <c r="CF420" s="470"/>
      <c r="CG420" s="470"/>
      <c r="CH420" s="470"/>
      <c r="CI420" s="470"/>
      <c r="CJ420" s="470"/>
      <c r="CK420" s="470"/>
      <c r="CL420" s="470"/>
      <c r="CM420" s="470"/>
      <c r="CN420" s="470"/>
      <c r="CO420" s="470"/>
      <c r="CP420" s="470"/>
      <c r="CQ420" s="470"/>
      <c r="CR420" s="470"/>
      <c r="CS420" s="462" t="s">
        <v>4645</v>
      </c>
      <c r="CT420" s="470"/>
      <c r="CU420" s="470"/>
      <c r="CV420" s="470"/>
      <c r="CW420" s="470"/>
      <c r="CX420" s="470"/>
      <c r="CY420" s="470"/>
      <c r="CZ420" s="470"/>
      <c r="DA420" s="470"/>
      <c r="DB420" s="470"/>
      <c r="DC420" s="470"/>
      <c r="DD420" s="470"/>
      <c r="DE420" s="470"/>
    </row>
    <row r="421" spans="34:109" ht="15" hidden="1" customHeight="1">
      <c r="AH421" s="468"/>
      <c r="AI421" s="468"/>
      <c r="AJ421" s="468"/>
      <c r="AK421" s="468"/>
      <c r="AL421" s="456" t="str">
        <f t="shared" si="18"/>
        <v/>
      </c>
      <c r="AM421" s="456" t="str">
        <f t="shared" si="19"/>
        <v/>
      </c>
      <c r="AN421" s="457" t="str">
        <f t="shared" si="20"/>
        <v/>
      </c>
      <c r="AO421" s="468"/>
      <c r="AP421" s="438">
        <v>419</v>
      </c>
      <c r="AQ421" s="469"/>
      <c r="AR421" s="469"/>
      <c r="AS421" s="469"/>
      <c r="AT421" s="469"/>
      <c r="AU421" s="469"/>
      <c r="AV421" s="469"/>
      <c r="AW421" s="469"/>
      <c r="AX421" s="469"/>
      <c r="AY421" s="469"/>
      <c r="AZ421" s="469"/>
      <c r="BA421" s="469"/>
      <c r="BB421" s="469"/>
      <c r="BC421" s="469"/>
      <c r="BD421" s="469"/>
      <c r="BE421" s="469"/>
      <c r="BF421" s="469"/>
      <c r="BG421" s="469"/>
      <c r="BH421" s="469"/>
      <c r="BI421" s="469"/>
      <c r="BJ421" s="460" t="s">
        <v>4646</v>
      </c>
      <c r="BK421" s="469"/>
      <c r="BL421" s="469"/>
      <c r="BM421" s="469"/>
      <c r="BN421" s="469"/>
      <c r="BO421" s="469"/>
      <c r="BP421" s="469"/>
      <c r="BQ421" s="469"/>
      <c r="BR421" s="469"/>
      <c r="BS421" s="469"/>
      <c r="BT421" s="469"/>
      <c r="BU421" s="469"/>
      <c r="BV421" s="469"/>
      <c r="BW421" s="468"/>
      <c r="BX421" s="468"/>
      <c r="BY421" s="468"/>
      <c r="BZ421" s="470"/>
      <c r="CA421" s="470"/>
      <c r="CB421" s="470"/>
      <c r="CC421" s="470"/>
      <c r="CD421" s="470"/>
      <c r="CE421" s="470"/>
      <c r="CF421" s="470"/>
      <c r="CG421" s="470"/>
      <c r="CH421" s="470"/>
      <c r="CI421" s="470"/>
      <c r="CJ421" s="470"/>
      <c r="CK421" s="470"/>
      <c r="CL421" s="470"/>
      <c r="CM421" s="470"/>
      <c r="CN421" s="470"/>
      <c r="CO421" s="470"/>
      <c r="CP421" s="470"/>
      <c r="CQ421" s="470"/>
      <c r="CR421" s="470"/>
      <c r="CS421" s="462" t="s">
        <v>4647</v>
      </c>
      <c r="CT421" s="470"/>
      <c r="CU421" s="470"/>
      <c r="CV421" s="470"/>
      <c r="CW421" s="470"/>
      <c r="CX421" s="470"/>
      <c r="CY421" s="470"/>
      <c r="CZ421" s="470"/>
      <c r="DA421" s="470"/>
      <c r="DB421" s="470"/>
      <c r="DC421" s="470"/>
      <c r="DD421" s="470"/>
      <c r="DE421" s="470"/>
    </row>
    <row r="422" spans="34:109" ht="15" hidden="1" customHeight="1">
      <c r="AH422" s="468"/>
      <c r="AI422" s="468"/>
      <c r="AJ422" s="468"/>
      <c r="AK422" s="468"/>
      <c r="AL422" s="456" t="str">
        <f t="shared" si="18"/>
        <v/>
      </c>
      <c r="AM422" s="456" t="str">
        <f t="shared" si="19"/>
        <v/>
      </c>
      <c r="AN422" s="457" t="str">
        <f t="shared" si="20"/>
        <v/>
      </c>
      <c r="AO422" s="468"/>
      <c r="AP422" s="438">
        <v>420</v>
      </c>
      <c r="AQ422" s="469"/>
      <c r="AR422" s="469"/>
      <c r="AS422" s="469"/>
      <c r="AT422" s="469"/>
      <c r="AU422" s="469"/>
      <c r="AV422" s="469"/>
      <c r="AW422" s="469"/>
      <c r="AX422" s="469"/>
      <c r="AY422" s="469"/>
      <c r="AZ422" s="469"/>
      <c r="BA422" s="469"/>
      <c r="BB422" s="469"/>
      <c r="BC422" s="469"/>
      <c r="BD422" s="469"/>
      <c r="BE422" s="469"/>
      <c r="BF422" s="469"/>
      <c r="BG422" s="469"/>
      <c r="BH422" s="469"/>
      <c r="BI422" s="469"/>
      <c r="BJ422" s="460" t="s">
        <v>4648</v>
      </c>
      <c r="BK422" s="469"/>
      <c r="BL422" s="469"/>
      <c r="BM422" s="469"/>
      <c r="BN422" s="469"/>
      <c r="BO422" s="469"/>
      <c r="BP422" s="469"/>
      <c r="BQ422" s="469"/>
      <c r="BR422" s="469"/>
      <c r="BS422" s="469"/>
      <c r="BT422" s="469"/>
      <c r="BU422" s="469"/>
      <c r="BV422" s="469"/>
      <c r="BW422" s="468"/>
      <c r="BX422" s="468"/>
      <c r="BY422" s="468"/>
      <c r="BZ422" s="470"/>
      <c r="CA422" s="470"/>
      <c r="CB422" s="470"/>
      <c r="CC422" s="470"/>
      <c r="CD422" s="470"/>
      <c r="CE422" s="470"/>
      <c r="CF422" s="470"/>
      <c r="CG422" s="470"/>
      <c r="CH422" s="470"/>
      <c r="CI422" s="470"/>
      <c r="CJ422" s="470"/>
      <c r="CK422" s="470"/>
      <c r="CL422" s="470"/>
      <c r="CM422" s="470"/>
      <c r="CN422" s="470"/>
      <c r="CO422" s="470"/>
      <c r="CP422" s="470"/>
      <c r="CQ422" s="470"/>
      <c r="CR422" s="470"/>
      <c r="CS422" s="462" t="s">
        <v>4649</v>
      </c>
      <c r="CT422" s="470"/>
      <c r="CU422" s="470"/>
      <c r="CV422" s="470"/>
      <c r="CW422" s="470"/>
      <c r="CX422" s="470"/>
      <c r="CY422" s="470"/>
      <c r="CZ422" s="470"/>
      <c r="DA422" s="470"/>
      <c r="DB422" s="470"/>
      <c r="DC422" s="470"/>
      <c r="DD422" s="470"/>
      <c r="DE422" s="470"/>
    </row>
    <row r="423" spans="34:109" ht="15" hidden="1" customHeight="1">
      <c r="AH423" s="468"/>
      <c r="AI423" s="468"/>
      <c r="AJ423" s="468"/>
      <c r="AK423" s="468"/>
      <c r="AL423" s="456" t="str">
        <f t="shared" si="18"/>
        <v/>
      </c>
      <c r="AM423" s="456" t="str">
        <f t="shared" si="19"/>
        <v/>
      </c>
      <c r="AN423" s="457" t="str">
        <f t="shared" si="20"/>
        <v/>
      </c>
      <c r="AO423" s="468"/>
      <c r="AP423" s="438">
        <v>421</v>
      </c>
      <c r="AQ423" s="469"/>
      <c r="AR423" s="469"/>
      <c r="AS423" s="469"/>
      <c r="AT423" s="469"/>
      <c r="AU423" s="469"/>
      <c r="AV423" s="469"/>
      <c r="AW423" s="469"/>
      <c r="AX423" s="469"/>
      <c r="AY423" s="469"/>
      <c r="AZ423" s="469"/>
      <c r="BA423" s="469"/>
      <c r="BB423" s="469"/>
      <c r="BC423" s="469"/>
      <c r="BD423" s="469"/>
      <c r="BE423" s="469"/>
      <c r="BF423" s="469"/>
      <c r="BG423" s="469"/>
      <c r="BH423" s="469"/>
      <c r="BI423" s="469"/>
      <c r="BJ423" s="460" t="s">
        <v>4650</v>
      </c>
      <c r="BK423" s="469"/>
      <c r="BL423" s="469"/>
      <c r="BM423" s="469"/>
      <c r="BN423" s="469"/>
      <c r="BO423" s="469"/>
      <c r="BP423" s="469"/>
      <c r="BQ423" s="469"/>
      <c r="BR423" s="469"/>
      <c r="BS423" s="469"/>
      <c r="BT423" s="469"/>
      <c r="BU423" s="469"/>
      <c r="BV423" s="469"/>
      <c r="BW423" s="468"/>
      <c r="BX423" s="468"/>
      <c r="BY423" s="468"/>
      <c r="BZ423" s="470"/>
      <c r="CA423" s="470"/>
      <c r="CB423" s="470"/>
      <c r="CC423" s="470"/>
      <c r="CD423" s="470"/>
      <c r="CE423" s="470"/>
      <c r="CF423" s="470"/>
      <c r="CG423" s="470"/>
      <c r="CH423" s="470"/>
      <c r="CI423" s="470"/>
      <c r="CJ423" s="470"/>
      <c r="CK423" s="470"/>
      <c r="CL423" s="470"/>
      <c r="CM423" s="470"/>
      <c r="CN423" s="470"/>
      <c r="CO423" s="470"/>
      <c r="CP423" s="470"/>
      <c r="CQ423" s="470"/>
      <c r="CR423" s="470"/>
      <c r="CS423" s="462" t="s">
        <v>4651</v>
      </c>
      <c r="CT423" s="470"/>
      <c r="CU423" s="470"/>
      <c r="CV423" s="470"/>
      <c r="CW423" s="470"/>
      <c r="CX423" s="470"/>
      <c r="CY423" s="470"/>
      <c r="CZ423" s="470"/>
      <c r="DA423" s="470"/>
      <c r="DB423" s="470"/>
      <c r="DC423" s="470"/>
      <c r="DD423" s="470"/>
      <c r="DE423" s="470"/>
    </row>
    <row r="424" spans="34:109" ht="15" hidden="1" customHeight="1">
      <c r="AH424" s="468"/>
      <c r="AI424" s="468"/>
      <c r="AJ424" s="468"/>
      <c r="AK424" s="468"/>
      <c r="AL424" s="456" t="str">
        <f t="shared" si="18"/>
        <v/>
      </c>
      <c r="AM424" s="456" t="str">
        <f t="shared" si="19"/>
        <v/>
      </c>
      <c r="AN424" s="457" t="str">
        <f t="shared" si="20"/>
        <v/>
      </c>
      <c r="AO424" s="468"/>
      <c r="AP424" s="438">
        <v>422</v>
      </c>
      <c r="AQ424" s="469"/>
      <c r="AR424" s="469"/>
      <c r="AS424" s="469"/>
      <c r="AT424" s="469"/>
      <c r="AU424" s="469"/>
      <c r="AV424" s="469"/>
      <c r="AW424" s="469"/>
      <c r="AX424" s="469"/>
      <c r="AY424" s="469"/>
      <c r="AZ424" s="469"/>
      <c r="BA424" s="469"/>
      <c r="BB424" s="469"/>
      <c r="BC424" s="469"/>
      <c r="BD424" s="469"/>
      <c r="BE424" s="469"/>
      <c r="BF424" s="469"/>
      <c r="BG424" s="469"/>
      <c r="BH424" s="469"/>
      <c r="BI424" s="469"/>
      <c r="BJ424" s="460" t="s">
        <v>4652</v>
      </c>
      <c r="BK424" s="469"/>
      <c r="BL424" s="469"/>
      <c r="BM424" s="469"/>
      <c r="BN424" s="469"/>
      <c r="BO424" s="469"/>
      <c r="BP424" s="469"/>
      <c r="BQ424" s="469"/>
      <c r="BR424" s="469"/>
      <c r="BS424" s="469"/>
      <c r="BT424" s="469"/>
      <c r="BU424" s="469"/>
      <c r="BV424" s="469"/>
      <c r="BW424" s="468"/>
      <c r="BX424" s="468"/>
      <c r="BY424" s="468"/>
      <c r="BZ424" s="470"/>
      <c r="CA424" s="470"/>
      <c r="CB424" s="470"/>
      <c r="CC424" s="470"/>
      <c r="CD424" s="470"/>
      <c r="CE424" s="470"/>
      <c r="CF424" s="470"/>
      <c r="CG424" s="470"/>
      <c r="CH424" s="470"/>
      <c r="CI424" s="470"/>
      <c r="CJ424" s="470"/>
      <c r="CK424" s="470"/>
      <c r="CL424" s="470"/>
      <c r="CM424" s="470"/>
      <c r="CN424" s="470"/>
      <c r="CO424" s="470"/>
      <c r="CP424" s="470"/>
      <c r="CQ424" s="470"/>
      <c r="CR424" s="470"/>
      <c r="CS424" s="462" t="s">
        <v>4653</v>
      </c>
      <c r="CT424" s="470"/>
      <c r="CU424" s="470"/>
      <c r="CV424" s="470"/>
      <c r="CW424" s="470"/>
      <c r="CX424" s="470"/>
      <c r="CY424" s="470"/>
      <c r="CZ424" s="470"/>
      <c r="DA424" s="470"/>
      <c r="DB424" s="470"/>
      <c r="DC424" s="470"/>
      <c r="DD424" s="470"/>
      <c r="DE424" s="470"/>
    </row>
    <row r="425" spans="34:109" ht="15" hidden="1" customHeight="1">
      <c r="AH425" s="468"/>
      <c r="AI425" s="468"/>
      <c r="AJ425" s="468"/>
      <c r="AK425" s="468"/>
      <c r="AL425" s="456" t="str">
        <f t="shared" si="18"/>
        <v/>
      </c>
      <c r="AM425" s="456" t="str">
        <f t="shared" si="19"/>
        <v/>
      </c>
      <c r="AN425" s="457" t="str">
        <f t="shared" si="20"/>
        <v/>
      </c>
      <c r="AO425" s="468"/>
      <c r="AP425" s="438">
        <v>423</v>
      </c>
      <c r="AQ425" s="469"/>
      <c r="AR425" s="469"/>
      <c r="AS425" s="469"/>
      <c r="AT425" s="469"/>
      <c r="AU425" s="469"/>
      <c r="AV425" s="469"/>
      <c r="AW425" s="469"/>
      <c r="AX425" s="469"/>
      <c r="AY425" s="469"/>
      <c r="AZ425" s="469"/>
      <c r="BA425" s="469"/>
      <c r="BB425" s="469"/>
      <c r="BC425" s="469"/>
      <c r="BD425" s="469"/>
      <c r="BE425" s="469"/>
      <c r="BF425" s="469"/>
      <c r="BG425" s="469"/>
      <c r="BH425" s="469"/>
      <c r="BI425" s="469"/>
      <c r="BJ425" s="460" t="s">
        <v>4654</v>
      </c>
      <c r="BK425" s="469"/>
      <c r="BL425" s="469"/>
      <c r="BM425" s="469"/>
      <c r="BN425" s="469"/>
      <c r="BO425" s="469"/>
      <c r="BP425" s="469"/>
      <c r="BQ425" s="469"/>
      <c r="BR425" s="469"/>
      <c r="BS425" s="469"/>
      <c r="BT425" s="469"/>
      <c r="BU425" s="469"/>
      <c r="BV425" s="469"/>
      <c r="BW425" s="468"/>
      <c r="BX425" s="468"/>
      <c r="BY425" s="468"/>
      <c r="BZ425" s="470"/>
      <c r="CA425" s="470"/>
      <c r="CB425" s="470"/>
      <c r="CC425" s="470"/>
      <c r="CD425" s="470"/>
      <c r="CE425" s="470"/>
      <c r="CF425" s="470"/>
      <c r="CG425" s="470"/>
      <c r="CH425" s="470"/>
      <c r="CI425" s="470"/>
      <c r="CJ425" s="470"/>
      <c r="CK425" s="470"/>
      <c r="CL425" s="470"/>
      <c r="CM425" s="470"/>
      <c r="CN425" s="470"/>
      <c r="CO425" s="470"/>
      <c r="CP425" s="470"/>
      <c r="CQ425" s="470"/>
      <c r="CR425" s="470"/>
      <c r="CS425" s="462" t="s">
        <v>4655</v>
      </c>
      <c r="CT425" s="470"/>
      <c r="CU425" s="470"/>
      <c r="CV425" s="470"/>
      <c r="CW425" s="470"/>
      <c r="CX425" s="470"/>
      <c r="CY425" s="470"/>
      <c r="CZ425" s="470"/>
      <c r="DA425" s="470"/>
      <c r="DB425" s="470"/>
      <c r="DC425" s="470"/>
      <c r="DD425" s="470"/>
      <c r="DE425" s="470"/>
    </row>
    <row r="426" spans="34:109" ht="15" hidden="1" customHeight="1">
      <c r="AH426" s="468"/>
      <c r="AI426" s="468"/>
      <c r="AJ426" s="468"/>
      <c r="AK426" s="468"/>
      <c r="AL426" s="456" t="str">
        <f t="shared" si="18"/>
        <v/>
      </c>
      <c r="AM426" s="456" t="str">
        <f t="shared" si="19"/>
        <v/>
      </c>
      <c r="AN426" s="457" t="str">
        <f t="shared" si="20"/>
        <v/>
      </c>
      <c r="AO426" s="468"/>
      <c r="AP426" s="438">
        <v>424</v>
      </c>
      <c r="AQ426" s="469"/>
      <c r="AR426" s="469"/>
      <c r="AS426" s="469"/>
      <c r="AT426" s="469"/>
      <c r="AU426" s="469"/>
      <c r="AV426" s="469"/>
      <c r="AW426" s="469"/>
      <c r="AX426" s="469"/>
      <c r="AY426" s="469"/>
      <c r="AZ426" s="469"/>
      <c r="BA426" s="469"/>
      <c r="BB426" s="469"/>
      <c r="BC426" s="469"/>
      <c r="BD426" s="469"/>
      <c r="BE426" s="469"/>
      <c r="BF426" s="469"/>
      <c r="BG426" s="469"/>
      <c r="BH426" s="469"/>
      <c r="BI426" s="469"/>
      <c r="BJ426" s="460" t="s">
        <v>4656</v>
      </c>
      <c r="BK426" s="469"/>
      <c r="BL426" s="469"/>
      <c r="BM426" s="469"/>
      <c r="BN426" s="469"/>
      <c r="BO426" s="469"/>
      <c r="BP426" s="469"/>
      <c r="BQ426" s="469"/>
      <c r="BR426" s="469"/>
      <c r="BS426" s="469"/>
      <c r="BT426" s="469"/>
      <c r="BU426" s="469"/>
      <c r="BV426" s="469"/>
      <c r="BW426" s="468"/>
      <c r="BX426" s="468"/>
      <c r="BY426" s="468"/>
      <c r="BZ426" s="470"/>
      <c r="CA426" s="470"/>
      <c r="CB426" s="470"/>
      <c r="CC426" s="470"/>
      <c r="CD426" s="470"/>
      <c r="CE426" s="470"/>
      <c r="CF426" s="470"/>
      <c r="CG426" s="470"/>
      <c r="CH426" s="470"/>
      <c r="CI426" s="470"/>
      <c r="CJ426" s="470"/>
      <c r="CK426" s="470"/>
      <c r="CL426" s="470"/>
      <c r="CM426" s="470"/>
      <c r="CN426" s="470"/>
      <c r="CO426" s="470"/>
      <c r="CP426" s="470"/>
      <c r="CQ426" s="470"/>
      <c r="CR426" s="470"/>
      <c r="CS426" s="462" t="s">
        <v>4657</v>
      </c>
      <c r="CT426" s="470"/>
      <c r="CU426" s="470"/>
      <c r="CV426" s="470"/>
      <c r="CW426" s="470"/>
      <c r="CX426" s="470"/>
      <c r="CY426" s="470"/>
      <c r="CZ426" s="470"/>
      <c r="DA426" s="470"/>
      <c r="DB426" s="470"/>
      <c r="DC426" s="470"/>
      <c r="DD426" s="470"/>
      <c r="DE426" s="470"/>
    </row>
    <row r="427" spans="34:109" ht="15" hidden="1" customHeight="1">
      <c r="AH427" s="468"/>
      <c r="AI427" s="468"/>
      <c r="AJ427" s="468"/>
      <c r="AK427" s="468"/>
      <c r="AL427" s="456" t="str">
        <f t="shared" si="18"/>
        <v/>
      </c>
      <c r="AM427" s="456" t="str">
        <f t="shared" si="19"/>
        <v/>
      </c>
      <c r="AN427" s="457" t="str">
        <f t="shared" si="20"/>
        <v/>
      </c>
      <c r="AO427" s="468"/>
      <c r="AP427" s="438">
        <v>425</v>
      </c>
      <c r="AQ427" s="469"/>
      <c r="AR427" s="469"/>
      <c r="AS427" s="469"/>
      <c r="AT427" s="469"/>
      <c r="AU427" s="469"/>
      <c r="AV427" s="469"/>
      <c r="AW427" s="469"/>
      <c r="AX427" s="469"/>
      <c r="AY427" s="469"/>
      <c r="AZ427" s="469"/>
      <c r="BA427" s="469"/>
      <c r="BB427" s="469"/>
      <c r="BC427" s="469"/>
      <c r="BD427" s="469"/>
      <c r="BE427" s="469"/>
      <c r="BF427" s="469"/>
      <c r="BG427" s="469"/>
      <c r="BH427" s="469"/>
      <c r="BI427" s="469"/>
      <c r="BJ427" s="460" t="s">
        <v>4658</v>
      </c>
      <c r="BK427" s="469"/>
      <c r="BL427" s="469"/>
      <c r="BM427" s="469"/>
      <c r="BN427" s="469"/>
      <c r="BO427" s="469"/>
      <c r="BP427" s="469"/>
      <c r="BQ427" s="469"/>
      <c r="BR427" s="469"/>
      <c r="BS427" s="469"/>
      <c r="BT427" s="469"/>
      <c r="BU427" s="469"/>
      <c r="BV427" s="469"/>
      <c r="BW427" s="468"/>
      <c r="BX427" s="468"/>
      <c r="BY427" s="468"/>
      <c r="BZ427" s="470"/>
      <c r="CA427" s="470"/>
      <c r="CB427" s="470"/>
      <c r="CC427" s="470"/>
      <c r="CD427" s="470"/>
      <c r="CE427" s="470"/>
      <c r="CF427" s="470"/>
      <c r="CG427" s="470"/>
      <c r="CH427" s="470"/>
      <c r="CI427" s="470"/>
      <c r="CJ427" s="470"/>
      <c r="CK427" s="470"/>
      <c r="CL427" s="470"/>
      <c r="CM427" s="470"/>
      <c r="CN427" s="470"/>
      <c r="CO427" s="470"/>
      <c r="CP427" s="470"/>
      <c r="CQ427" s="470"/>
      <c r="CR427" s="470"/>
      <c r="CS427" s="462" t="s">
        <v>4659</v>
      </c>
      <c r="CT427" s="470"/>
      <c r="CU427" s="470"/>
      <c r="CV427" s="470"/>
      <c r="CW427" s="470"/>
      <c r="CX427" s="470"/>
      <c r="CY427" s="470"/>
      <c r="CZ427" s="470"/>
      <c r="DA427" s="470"/>
      <c r="DB427" s="470"/>
      <c r="DC427" s="470"/>
      <c r="DD427" s="470"/>
      <c r="DE427" s="470"/>
    </row>
    <row r="428" spans="34:109" ht="15" hidden="1" customHeight="1">
      <c r="AH428" s="468"/>
      <c r="AI428" s="468"/>
      <c r="AJ428" s="468"/>
      <c r="AK428" s="468"/>
      <c r="AL428" s="456" t="str">
        <f t="shared" si="18"/>
        <v/>
      </c>
      <c r="AM428" s="456" t="str">
        <f t="shared" si="19"/>
        <v/>
      </c>
      <c r="AN428" s="457" t="str">
        <f t="shared" si="20"/>
        <v/>
      </c>
      <c r="AO428" s="468"/>
      <c r="AP428" s="438">
        <v>426</v>
      </c>
      <c r="AQ428" s="469"/>
      <c r="AR428" s="469"/>
      <c r="AS428" s="469"/>
      <c r="AT428" s="469"/>
      <c r="AU428" s="469"/>
      <c r="AV428" s="469"/>
      <c r="AW428" s="469"/>
      <c r="AX428" s="469"/>
      <c r="AY428" s="469"/>
      <c r="AZ428" s="469"/>
      <c r="BA428" s="469"/>
      <c r="BB428" s="469"/>
      <c r="BC428" s="469"/>
      <c r="BD428" s="469"/>
      <c r="BE428" s="469"/>
      <c r="BF428" s="469"/>
      <c r="BG428" s="469"/>
      <c r="BH428" s="469"/>
      <c r="BI428" s="469"/>
      <c r="BJ428" s="460" t="s">
        <v>4660</v>
      </c>
      <c r="BK428" s="469"/>
      <c r="BL428" s="469"/>
      <c r="BM428" s="469"/>
      <c r="BN428" s="469"/>
      <c r="BO428" s="469"/>
      <c r="BP428" s="469"/>
      <c r="BQ428" s="469"/>
      <c r="BR428" s="469"/>
      <c r="BS428" s="469"/>
      <c r="BT428" s="469"/>
      <c r="BU428" s="469"/>
      <c r="BV428" s="469"/>
      <c r="BW428" s="468"/>
      <c r="BX428" s="468"/>
      <c r="BY428" s="468"/>
      <c r="BZ428" s="470"/>
      <c r="CA428" s="470"/>
      <c r="CB428" s="470"/>
      <c r="CC428" s="470"/>
      <c r="CD428" s="470"/>
      <c r="CE428" s="470"/>
      <c r="CF428" s="470"/>
      <c r="CG428" s="470"/>
      <c r="CH428" s="470"/>
      <c r="CI428" s="470"/>
      <c r="CJ428" s="470"/>
      <c r="CK428" s="470"/>
      <c r="CL428" s="470"/>
      <c r="CM428" s="470"/>
      <c r="CN428" s="470"/>
      <c r="CO428" s="470"/>
      <c r="CP428" s="470"/>
      <c r="CQ428" s="470"/>
      <c r="CR428" s="470"/>
      <c r="CS428" s="462" t="s">
        <v>4661</v>
      </c>
      <c r="CT428" s="470"/>
      <c r="CU428" s="470"/>
      <c r="CV428" s="470"/>
      <c r="CW428" s="470"/>
      <c r="CX428" s="470"/>
      <c r="CY428" s="470"/>
      <c r="CZ428" s="470"/>
      <c r="DA428" s="470"/>
      <c r="DB428" s="470"/>
      <c r="DC428" s="470"/>
      <c r="DD428" s="470"/>
      <c r="DE428" s="470"/>
    </row>
    <row r="429" spans="34:109" ht="15" hidden="1" customHeight="1">
      <c r="AH429" s="468"/>
      <c r="AI429" s="468"/>
      <c r="AJ429" s="468"/>
      <c r="AK429" s="468"/>
      <c r="AL429" s="456" t="str">
        <f t="shared" si="18"/>
        <v/>
      </c>
      <c r="AM429" s="456" t="str">
        <f t="shared" si="19"/>
        <v/>
      </c>
      <c r="AN429" s="457" t="str">
        <f t="shared" si="20"/>
        <v/>
      </c>
      <c r="AO429" s="468"/>
      <c r="AP429" s="438">
        <v>427</v>
      </c>
      <c r="AQ429" s="469"/>
      <c r="AR429" s="469"/>
      <c r="AS429" s="469"/>
      <c r="AT429" s="469"/>
      <c r="AU429" s="469"/>
      <c r="AV429" s="469"/>
      <c r="AW429" s="469"/>
      <c r="AX429" s="469"/>
      <c r="AY429" s="469"/>
      <c r="AZ429" s="469"/>
      <c r="BA429" s="469"/>
      <c r="BB429" s="469"/>
      <c r="BC429" s="469"/>
      <c r="BD429" s="469"/>
      <c r="BE429" s="469"/>
      <c r="BF429" s="469"/>
      <c r="BG429" s="469"/>
      <c r="BH429" s="469"/>
      <c r="BI429" s="469"/>
      <c r="BJ429" s="460" t="s">
        <v>4662</v>
      </c>
      <c r="BK429" s="469"/>
      <c r="BL429" s="469"/>
      <c r="BM429" s="469"/>
      <c r="BN429" s="469"/>
      <c r="BO429" s="469"/>
      <c r="BP429" s="469"/>
      <c r="BQ429" s="469"/>
      <c r="BR429" s="469"/>
      <c r="BS429" s="469"/>
      <c r="BT429" s="469"/>
      <c r="BU429" s="469"/>
      <c r="BV429" s="469"/>
      <c r="BW429" s="468"/>
      <c r="BX429" s="468"/>
      <c r="BY429" s="468"/>
      <c r="BZ429" s="470"/>
      <c r="CA429" s="470"/>
      <c r="CB429" s="470"/>
      <c r="CC429" s="470"/>
      <c r="CD429" s="470"/>
      <c r="CE429" s="470"/>
      <c r="CF429" s="470"/>
      <c r="CG429" s="470"/>
      <c r="CH429" s="470"/>
      <c r="CI429" s="470"/>
      <c r="CJ429" s="470"/>
      <c r="CK429" s="470"/>
      <c r="CL429" s="470"/>
      <c r="CM429" s="470"/>
      <c r="CN429" s="470"/>
      <c r="CO429" s="470"/>
      <c r="CP429" s="470"/>
      <c r="CQ429" s="470"/>
      <c r="CR429" s="470"/>
      <c r="CS429" s="462" t="s">
        <v>4663</v>
      </c>
      <c r="CT429" s="470"/>
      <c r="CU429" s="470"/>
      <c r="CV429" s="470"/>
      <c r="CW429" s="470"/>
      <c r="CX429" s="470"/>
      <c r="CY429" s="470"/>
      <c r="CZ429" s="470"/>
      <c r="DA429" s="470"/>
      <c r="DB429" s="470"/>
      <c r="DC429" s="470"/>
      <c r="DD429" s="470"/>
      <c r="DE429" s="470"/>
    </row>
    <row r="430" spans="34:109" ht="15" hidden="1" customHeight="1">
      <c r="AH430" s="468"/>
      <c r="AI430" s="468"/>
      <c r="AJ430" s="468"/>
      <c r="AK430" s="468"/>
      <c r="AL430" s="456" t="str">
        <f t="shared" si="18"/>
        <v/>
      </c>
      <c r="AM430" s="456" t="str">
        <f t="shared" si="19"/>
        <v/>
      </c>
      <c r="AN430" s="457" t="str">
        <f t="shared" si="20"/>
        <v/>
      </c>
      <c r="AO430" s="468"/>
      <c r="AP430" s="438">
        <v>428</v>
      </c>
      <c r="AQ430" s="469"/>
      <c r="AR430" s="469"/>
      <c r="AS430" s="469"/>
      <c r="AT430" s="469"/>
      <c r="AU430" s="469"/>
      <c r="AV430" s="469"/>
      <c r="AW430" s="469"/>
      <c r="AX430" s="469"/>
      <c r="AY430" s="469"/>
      <c r="AZ430" s="469"/>
      <c r="BA430" s="469"/>
      <c r="BB430" s="469"/>
      <c r="BC430" s="469"/>
      <c r="BD430" s="469"/>
      <c r="BE430" s="469"/>
      <c r="BF430" s="469"/>
      <c r="BG430" s="469"/>
      <c r="BH430" s="469"/>
      <c r="BI430" s="469"/>
      <c r="BJ430" s="460" t="s">
        <v>4664</v>
      </c>
      <c r="BK430" s="469"/>
      <c r="BL430" s="469"/>
      <c r="BM430" s="469"/>
      <c r="BN430" s="469"/>
      <c r="BO430" s="469"/>
      <c r="BP430" s="469"/>
      <c r="BQ430" s="469"/>
      <c r="BR430" s="469"/>
      <c r="BS430" s="469"/>
      <c r="BT430" s="469"/>
      <c r="BU430" s="469"/>
      <c r="BV430" s="469"/>
      <c r="BW430" s="468"/>
      <c r="BX430" s="468"/>
      <c r="BY430" s="468"/>
      <c r="BZ430" s="470"/>
      <c r="CA430" s="470"/>
      <c r="CB430" s="470"/>
      <c r="CC430" s="470"/>
      <c r="CD430" s="470"/>
      <c r="CE430" s="470"/>
      <c r="CF430" s="470"/>
      <c r="CG430" s="470"/>
      <c r="CH430" s="470"/>
      <c r="CI430" s="470"/>
      <c r="CJ430" s="470"/>
      <c r="CK430" s="470"/>
      <c r="CL430" s="470"/>
      <c r="CM430" s="470"/>
      <c r="CN430" s="470"/>
      <c r="CO430" s="470"/>
      <c r="CP430" s="470"/>
      <c r="CQ430" s="470"/>
      <c r="CR430" s="470"/>
      <c r="CS430" s="462" t="s">
        <v>4665</v>
      </c>
      <c r="CT430" s="470"/>
      <c r="CU430" s="470"/>
      <c r="CV430" s="470"/>
      <c r="CW430" s="470"/>
      <c r="CX430" s="470"/>
      <c r="CY430" s="470"/>
      <c r="CZ430" s="470"/>
      <c r="DA430" s="470"/>
      <c r="DB430" s="470"/>
      <c r="DC430" s="470"/>
      <c r="DD430" s="470"/>
      <c r="DE430" s="470"/>
    </row>
    <row r="431" spans="34:109" ht="15" hidden="1" customHeight="1">
      <c r="AH431" s="468"/>
      <c r="AI431" s="468"/>
      <c r="AJ431" s="468"/>
      <c r="AK431" s="468"/>
      <c r="AL431" s="456" t="str">
        <f t="shared" si="18"/>
        <v/>
      </c>
      <c r="AM431" s="456" t="str">
        <f t="shared" si="19"/>
        <v/>
      </c>
      <c r="AN431" s="457" t="str">
        <f t="shared" si="20"/>
        <v/>
      </c>
      <c r="AO431" s="468"/>
      <c r="AP431" s="438">
        <v>429</v>
      </c>
      <c r="AQ431" s="469"/>
      <c r="AR431" s="469"/>
      <c r="AS431" s="469"/>
      <c r="AT431" s="469"/>
      <c r="AU431" s="469"/>
      <c r="AV431" s="469"/>
      <c r="AW431" s="469"/>
      <c r="AX431" s="469"/>
      <c r="AY431" s="469"/>
      <c r="AZ431" s="469"/>
      <c r="BA431" s="469"/>
      <c r="BB431" s="469"/>
      <c r="BC431" s="469"/>
      <c r="BD431" s="469"/>
      <c r="BE431" s="469"/>
      <c r="BF431" s="469"/>
      <c r="BG431" s="469"/>
      <c r="BH431" s="469"/>
      <c r="BI431" s="469"/>
      <c r="BJ431" s="460" t="s">
        <v>4666</v>
      </c>
      <c r="BK431" s="469"/>
      <c r="BL431" s="469"/>
      <c r="BM431" s="469"/>
      <c r="BN431" s="469"/>
      <c r="BO431" s="469"/>
      <c r="BP431" s="469"/>
      <c r="BQ431" s="469"/>
      <c r="BR431" s="469"/>
      <c r="BS431" s="469"/>
      <c r="BT431" s="469"/>
      <c r="BU431" s="469"/>
      <c r="BV431" s="469"/>
      <c r="BW431" s="468"/>
      <c r="BX431" s="468"/>
      <c r="BY431" s="468"/>
      <c r="BZ431" s="470"/>
      <c r="CA431" s="470"/>
      <c r="CB431" s="470"/>
      <c r="CC431" s="470"/>
      <c r="CD431" s="470"/>
      <c r="CE431" s="470"/>
      <c r="CF431" s="470"/>
      <c r="CG431" s="470"/>
      <c r="CH431" s="470"/>
      <c r="CI431" s="470"/>
      <c r="CJ431" s="470"/>
      <c r="CK431" s="470"/>
      <c r="CL431" s="470"/>
      <c r="CM431" s="470"/>
      <c r="CN431" s="470"/>
      <c r="CO431" s="470"/>
      <c r="CP431" s="470"/>
      <c r="CQ431" s="470"/>
      <c r="CR431" s="470"/>
      <c r="CS431" s="462" t="s">
        <v>4667</v>
      </c>
      <c r="CT431" s="470"/>
      <c r="CU431" s="470"/>
      <c r="CV431" s="470"/>
      <c r="CW431" s="470"/>
      <c r="CX431" s="470"/>
      <c r="CY431" s="470"/>
      <c r="CZ431" s="470"/>
      <c r="DA431" s="470"/>
      <c r="DB431" s="470"/>
      <c r="DC431" s="470"/>
      <c r="DD431" s="470"/>
      <c r="DE431" s="470"/>
    </row>
    <row r="432" spans="34:109" ht="15" hidden="1" customHeight="1">
      <c r="AH432" s="468"/>
      <c r="AI432" s="468"/>
      <c r="AJ432" s="468"/>
      <c r="AK432" s="468"/>
      <c r="AL432" s="456" t="str">
        <f t="shared" si="18"/>
        <v/>
      </c>
      <c r="AM432" s="456" t="str">
        <f t="shared" si="19"/>
        <v/>
      </c>
      <c r="AN432" s="457" t="str">
        <f t="shared" si="20"/>
        <v/>
      </c>
      <c r="AO432" s="468"/>
      <c r="AP432" s="438">
        <v>430</v>
      </c>
      <c r="AQ432" s="469"/>
      <c r="AR432" s="469"/>
      <c r="AS432" s="469"/>
      <c r="AT432" s="469"/>
      <c r="AU432" s="469"/>
      <c r="AV432" s="469"/>
      <c r="AW432" s="469"/>
      <c r="AX432" s="469"/>
      <c r="AY432" s="469"/>
      <c r="AZ432" s="469"/>
      <c r="BA432" s="469"/>
      <c r="BB432" s="469"/>
      <c r="BC432" s="469"/>
      <c r="BD432" s="469"/>
      <c r="BE432" s="469"/>
      <c r="BF432" s="469"/>
      <c r="BG432" s="469"/>
      <c r="BH432" s="469"/>
      <c r="BI432" s="469"/>
      <c r="BJ432" s="460" t="s">
        <v>4668</v>
      </c>
      <c r="BK432" s="469"/>
      <c r="BL432" s="469"/>
      <c r="BM432" s="469"/>
      <c r="BN432" s="469"/>
      <c r="BO432" s="469"/>
      <c r="BP432" s="469"/>
      <c r="BQ432" s="469"/>
      <c r="BR432" s="469"/>
      <c r="BS432" s="469"/>
      <c r="BT432" s="469"/>
      <c r="BU432" s="469"/>
      <c r="BV432" s="469"/>
      <c r="BW432" s="468"/>
      <c r="BX432" s="468"/>
      <c r="BY432" s="468"/>
      <c r="BZ432" s="470"/>
      <c r="CA432" s="470"/>
      <c r="CB432" s="470"/>
      <c r="CC432" s="470"/>
      <c r="CD432" s="470"/>
      <c r="CE432" s="470"/>
      <c r="CF432" s="470"/>
      <c r="CG432" s="470"/>
      <c r="CH432" s="470"/>
      <c r="CI432" s="470"/>
      <c r="CJ432" s="470"/>
      <c r="CK432" s="470"/>
      <c r="CL432" s="470"/>
      <c r="CM432" s="470"/>
      <c r="CN432" s="470"/>
      <c r="CO432" s="470"/>
      <c r="CP432" s="470"/>
      <c r="CQ432" s="470"/>
      <c r="CR432" s="470"/>
      <c r="CS432" s="462" t="s">
        <v>4669</v>
      </c>
      <c r="CT432" s="470"/>
      <c r="CU432" s="470"/>
      <c r="CV432" s="470"/>
      <c r="CW432" s="470"/>
      <c r="CX432" s="470"/>
      <c r="CY432" s="470"/>
      <c r="CZ432" s="470"/>
      <c r="DA432" s="470"/>
      <c r="DB432" s="470"/>
      <c r="DC432" s="470"/>
      <c r="DD432" s="470"/>
      <c r="DE432" s="470"/>
    </row>
    <row r="433" spans="34:109" ht="15" hidden="1" customHeight="1">
      <c r="AH433" s="468"/>
      <c r="AI433" s="468"/>
      <c r="AJ433" s="468"/>
      <c r="AK433" s="468"/>
      <c r="AL433" s="456" t="str">
        <f t="shared" si="18"/>
        <v/>
      </c>
      <c r="AM433" s="456" t="str">
        <f t="shared" si="19"/>
        <v/>
      </c>
      <c r="AN433" s="457" t="str">
        <f t="shared" si="20"/>
        <v/>
      </c>
      <c r="AO433" s="468"/>
      <c r="AP433" s="438">
        <v>431</v>
      </c>
      <c r="AQ433" s="469"/>
      <c r="AR433" s="469"/>
      <c r="AS433" s="469"/>
      <c r="AT433" s="469"/>
      <c r="AU433" s="469"/>
      <c r="AV433" s="469"/>
      <c r="AW433" s="469"/>
      <c r="AX433" s="469"/>
      <c r="AY433" s="469"/>
      <c r="AZ433" s="469"/>
      <c r="BA433" s="469"/>
      <c r="BB433" s="469"/>
      <c r="BC433" s="469"/>
      <c r="BD433" s="469"/>
      <c r="BE433" s="469"/>
      <c r="BF433" s="469"/>
      <c r="BG433" s="469"/>
      <c r="BH433" s="469"/>
      <c r="BI433" s="469"/>
      <c r="BJ433" s="460" t="s">
        <v>4670</v>
      </c>
      <c r="BK433" s="469"/>
      <c r="BL433" s="469"/>
      <c r="BM433" s="469"/>
      <c r="BN433" s="469"/>
      <c r="BO433" s="469"/>
      <c r="BP433" s="469"/>
      <c r="BQ433" s="469"/>
      <c r="BR433" s="469"/>
      <c r="BS433" s="469"/>
      <c r="BT433" s="469"/>
      <c r="BU433" s="469"/>
      <c r="BV433" s="469"/>
      <c r="BW433" s="468"/>
      <c r="BX433" s="468"/>
      <c r="BY433" s="468"/>
      <c r="BZ433" s="470"/>
      <c r="CA433" s="470"/>
      <c r="CB433" s="470"/>
      <c r="CC433" s="470"/>
      <c r="CD433" s="470"/>
      <c r="CE433" s="470"/>
      <c r="CF433" s="470"/>
      <c r="CG433" s="470"/>
      <c r="CH433" s="470"/>
      <c r="CI433" s="470"/>
      <c r="CJ433" s="470"/>
      <c r="CK433" s="470"/>
      <c r="CL433" s="470"/>
      <c r="CM433" s="470"/>
      <c r="CN433" s="470"/>
      <c r="CO433" s="470"/>
      <c r="CP433" s="470"/>
      <c r="CQ433" s="470"/>
      <c r="CR433" s="470"/>
      <c r="CS433" s="462" t="s">
        <v>4671</v>
      </c>
      <c r="CT433" s="470"/>
      <c r="CU433" s="470"/>
      <c r="CV433" s="470"/>
      <c r="CW433" s="470"/>
      <c r="CX433" s="470"/>
      <c r="CY433" s="470"/>
      <c r="CZ433" s="470"/>
      <c r="DA433" s="470"/>
      <c r="DB433" s="470"/>
      <c r="DC433" s="470"/>
      <c r="DD433" s="470"/>
      <c r="DE433" s="470"/>
    </row>
    <row r="434" spans="34:109" ht="15" hidden="1" customHeight="1">
      <c r="AH434" s="468"/>
      <c r="AI434" s="468"/>
      <c r="AJ434" s="468"/>
      <c r="AK434" s="468"/>
      <c r="AL434" s="456" t="str">
        <f t="shared" si="18"/>
        <v/>
      </c>
      <c r="AM434" s="456" t="str">
        <f t="shared" si="19"/>
        <v/>
      </c>
      <c r="AN434" s="457" t="str">
        <f t="shared" si="20"/>
        <v/>
      </c>
      <c r="AO434" s="468"/>
      <c r="AP434" s="438">
        <v>432</v>
      </c>
      <c r="AQ434" s="469"/>
      <c r="AR434" s="469"/>
      <c r="AS434" s="469"/>
      <c r="AT434" s="469"/>
      <c r="AU434" s="469"/>
      <c r="AV434" s="469"/>
      <c r="AW434" s="469"/>
      <c r="AX434" s="469"/>
      <c r="AY434" s="469"/>
      <c r="AZ434" s="469"/>
      <c r="BA434" s="469"/>
      <c r="BB434" s="469"/>
      <c r="BC434" s="469"/>
      <c r="BD434" s="469"/>
      <c r="BE434" s="469"/>
      <c r="BF434" s="469"/>
      <c r="BG434" s="469"/>
      <c r="BH434" s="469"/>
      <c r="BI434" s="469"/>
      <c r="BJ434" s="460" t="s">
        <v>4672</v>
      </c>
      <c r="BK434" s="469"/>
      <c r="BL434" s="469"/>
      <c r="BM434" s="469"/>
      <c r="BN434" s="469"/>
      <c r="BO434" s="469"/>
      <c r="BP434" s="469"/>
      <c r="BQ434" s="469"/>
      <c r="BR434" s="469"/>
      <c r="BS434" s="469"/>
      <c r="BT434" s="469"/>
      <c r="BU434" s="469"/>
      <c r="BV434" s="469"/>
      <c r="BW434" s="468"/>
      <c r="BX434" s="468"/>
      <c r="BY434" s="468"/>
      <c r="BZ434" s="470"/>
      <c r="CA434" s="470"/>
      <c r="CB434" s="470"/>
      <c r="CC434" s="470"/>
      <c r="CD434" s="470"/>
      <c r="CE434" s="470"/>
      <c r="CF434" s="470"/>
      <c r="CG434" s="470"/>
      <c r="CH434" s="470"/>
      <c r="CI434" s="470"/>
      <c r="CJ434" s="470"/>
      <c r="CK434" s="470"/>
      <c r="CL434" s="470"/>
      <c r="CM434" s="470"/>
      <c r="CN434" s="470"/>
      <c r="CO434" s="470"/>
      <c r="CP434" s="470"/>
      <c r="CQ434" s="470"/>
      <c r="CR434" s="470"/>
      <c r="CS434" s="462" t="s">
        <v>4673</v>
      </c>
      <c r="CT434" s="470"/>
      <c r="CU434" s="470"/>
      <c r="CV434" s="470"/>
      <c r="CW434" s="470"/>
      <c r="CX434" s="470"/>
      <c r="CY434" s="470"/>
      <c r="CZ434" s="470"/>
      <c r="DA434" s="470"/>
      <c r="DB434" s="470"/>
      <c r="DC434" s="470"/>
      <c r="DD434" s="470"/>
      <c r="DE434" s="470"/>
    </row>
    <row r="435" spans="34:109" ht="15" hidden="1" customHeight="1">
      <c r="AH435" s="468"/>
      <c r="AI435" s="468"/>
      <c r="AJ435" s="468"/>
      <c r="AK435" s="468"/>
      <c r="AL435" s="456" t="str">
        <f t="shared" si="18"/>
        <v/>
      </c>
      <c r="AM435" s="456" t="str">
        <f t="shared" si="19"/>
        <v/>
      </c>
      <c r="AN435" s="457" t="str">
        <f t="shared" si="20"/>
        <v/>
      </c>
      <c r="AO435" s="468"/>
      <c r="AP435" s="438">
        <v>433</v>
      </c>
      <c r="AQ435" s="469"/>
      <c r="AR435" s="469"/>
      <c r="AS435" s="469"/>
      <c r="AT435" s="469"/>
      <c r="AU435" s="469"/>
      <c r="AV435" s="469"/>
      <c r="AW435" s="469"/>
      <c r="AX435" s="469"/>
      <c r="AY435" s="469"/>
      <c r="AZ435" s="469"/>
      <c r="BA435" s="469"/>
      <c r="BB435" s="469"/>
      <c r="BC435" s="469"/>
      <c r="BD435" s="469"/>
      <c r="BE435" s="469"/>
      <c r="BF435" s="469"/>
      <c r="BG435" s="469"/>
      <c r="BH435" s="469"/>
      <c r="BI435" s="469"/>
      <c r="BJ435" s="460" t="s">
        <v>4674</v>
      </c>
      <c r="BK435" s="469"/>
      <c r="BL435" s="469"/>
      <c r="BM435" s="469"/>
      <c r="BN435" s="469"/>
      <c r="BO435" s="469"/>
      <c r="BP435" s="469"/>
      <c r="BQ435" s="469"/>
      <c r="BR435" s="469"/>
      <c r="BS435" s="469"/>
      <c r="BT435" s="469"/>
      <c r="BU435" s="469"/>
      <c r="BV435" s="469"/>
      <c r="BW435" s="468"/>
      <c r="BX435" s="468"/>
      <c r="BY435" s="468"/>
      <c r="BZ435" s="470"/>
      <c r="CA435" s="470"/>
      <c r="CB435" s="470"/>
      <c r="CC435" s="470"/>
      <c r="CD435" s="470"/>
      <c r="CE435" s="470"/>
      <c r="CF435" s="470"/>
      <c r="CG435" s="470"/>
      <c r="CH435" s="470"/>
      <c r="CI435" s="470"/>
      <c r="CJ435" s="470"/>
      <c r="CK435" s="470"/>
      <c r="CL435" s="470"/>
      <c r="CM435" s="470"/>
      <c r="CN435" s="470"/>
      <c r="CO435" s="470"/>
      <c r="CP435" s="470"/>
      <c r="CQ435" s="470"/>
      <c r="CR435" s="470"/>
      <c r="CS435" s="462" t="s">
        <v>4675</v>
      </c>
      <c r="CT435" s="470"/>
      <c r="CU435" s="470"/>
      <c r="CV435" s="470"/>
      <c r="CW435" s="470"/>
      <c r="CX435" s="470"/>
      <c r="CY435" s="470"/>
      <c r="CZ435" s="470"/>
      <c r="DA435" s="470"/>
      <c r="DB435" s="470"/>
      <c r="DC435" s="470"/>
      <c r="DD435" s="470"/>
      <c r="DE435" s="470"/>
    </row>
    <row r="436" spans="34:109" ht="15" hidden="1" customHeight="1">
      <c r="AH436" s="468"/>
      <c r="AI436" s="468"/>
      <c r="AJ436" s="468"/>
      <c r="AK436" s="468"/>
      <c r="AL436" s="456" t="str">
        <f t="shared" si="18"/>
        <v/>
      </c>
      <c r="AM436" s="456" t="str">
        <f t="shared" si="19"/>
        <v/>
      </c>
      <c r="AN436" s="457" t="str">
        <f t="shared" si="20"/>
        <v/>
      </c>
      <c r="AO436" s="468"/>
      <c r="AP436" s="438">
        <v>434</v>
      </c>
      <c r="AQ436" s="469"/>
      <c r="AR436" s="469"/>
      <c r="AS436" s="469"/>
      <c r="AT436" s="469"/>
      <c r="AU436" s="469"/>
      <c r="AV436" s="469"/>
      <c r="AW436" s="469"/>
      <c r="AX436" s="469"/>
      <c r="AY436" s="469"/>
      <c r="AZ436" s="469"/>
      <c r="BA436" s="469"/>
      <c r="BB436" s="469"/>
      <c r="BC436" s="469"/>
      <c r="BD436" s="469"/>
      <c r="BE436" s="469"/>
      <c r="BF436" s="469"/>
      <c r="BG436" s="469"/>
      <c r="BH436" s="469"/>
      <c r="BI436" s="469"/>
      <c r="BJ436" s="460" t="s">
        <v>4676</v>
      </c>
      <c r="BK436" s="469"/>
      <c r="BL436" s="469"/>
      <c r="BM436" s="469"/>
      <c r="BN436" s="469"/>
      <c r="BO436" s="469"/>
      <c r="BP436" s="469"/>
      <c r="BQ436" s="469"/>
      <c r="BR436" s="469"/>
      <c r="BS436" s="469"/>
      <c r="BT436" s="469"/>
      <c r="BU436" s="469"/>
      <c r="BV436" s="469"/>
      <c r="BW436" s="468"/>
      <c r="BX436" s="468"/>
      <c r="BY436" s="468"/>
      <c r="BZ436" s="470"/>
      <c r="CA436" s="470"/>
      <c r="CB436" s="470"/>
      <c r="CC436" s="470"/>
      <c r="CD436" s="470"/>
      <c r="CE436" s="470"/>
      <c r="CF436" s="470"/>
      <c r="CG436" s="470"/>
      <c r="CH436" s="470"/>
      <c r="CI436" s="470"/>
      <c r="CJ436" s="470"/>
      <c r="CK436" s="470"/>
      <c r="CL436" s="470"/>
      <c r="CM436" s="470"/>
      <c r="CN436" s="470"/>
      <c r="CO436" s="470"/>
      <c r="CP436" s="470"/>
      <c r="CQ436" s="470"/>
      <c r="CR436" s="470"/>
      <c r="CS436" s="462" t="s">
        <v>4677</v>
      </c>
      <c r="CT436" s="470"/>
      <c r="CU436" s="470"/>
      <c r="CV436" s="470"/>
      <c r="CW436" s="470"/>
      <c r="CX436" s="470"/>
      <c r="CY436" s="470"/>
      <c r="CZ436" s="470"/>
      <c r="DA436" s="470"/>
      <c r="DB436" s="470"/>
      <c r="DC436" s="470"/>
      <c r="DD436" s="470"/>
      <c r="DE436" s="470"/>
    </row>
    <row r="437" spans="34:109" ht="15" hidden="1" customHeight="1">
      <c r="AH437" s="468"/>
      <c r="AI437" s="468"/>
      <c r="AJ437" s="468"/>
      <c r="AK437" s="468"/>
      <c r="AL437" s="456" t="str">
        <f t="shared" si="18"/>
        <v/>
      </c>
      <c r="AM437" s="456" t="str">
        <f t="shared" si="19"/>
        <v/>
      </c>
      <c r="AN437" s="457" t="str">
        <f t="shared" si="20"/>
        <v/>
      </c>
      <c r="AO437" s="468"/>
      <c r="AP437" s="438">
        <v>435</v>
      </c>
      <c r="AQ437" s="469"/>
      <c r="AR437" s="469"/>
      <c r="AS437" s="469"/>
      <c r="AT437" s="469"/>
      <c r="AU437" s="469"/>
      <c r="AV437" s="469"/>
      <c r="AW437" s="469"/>
      <c r="AX437" s="469"/>
      <c r="AY437" s="469"/>
      <c r="AZ437" s="469"/>
      <c r="BA437" s="469"/>
      <c r="BB437" s="469"/>
      <c r="BC437" s="469"/>
      <c r="BD437" s="469"/>
      <c r="BE437" s="469"/>
      <c r="BF437" s="469"/>
      <c r="BG437" s="469"/>
      <c r="BH437" s="469"/>
      <c r="BI437" s="469"/>
      <c r="BJ437" s="460" t="s">
        <v>4678</v>
      </c>
      <c r="BK437" s="469"/>
      <c r="BL437" s="469"/>
      <c r="BM437" s="469"/>
      <c r="BN437" s="469"/>
      <c r="BO437" s="469"/>
      <c r="BP437" s="469"/>
      <c r="BQ437" s="469"/>
      <c r="BR437" s="469"/>
      <c r="BS437" s="469"/>
      <c r="BT437" s="469"/>
      <c r="BU437" s="469"/>
      <c r="BV437" s="469"/>
      <c r="BW437" s="468"/>
      <c r="BX437" s="468"/>
      <c r="BY437" s="468"/>
      <c r="BZ437" s="470"/>
      <c r="CA437" s="470"/>
      <c r="CB437" s="470"/>
      <c r="CC437" s="470"/>
      <c r="CD437" s="470"/>
      <c r="CE437" s="470"/>
      <c r="CF437" s="470"/>
      <c r="CG437" s="470"/>
      <c r="CH437" s="470"/>
      <c r="CI437" s="470"/>
      <c r="CJ437" s="470"/>
      <c r="CK437" s="470"/>
      <c r="CL437" s="470"/>
      <c r="CM437" s="470"/>
      <c r="CN437" s="470"/>
      <c r="CO437" s="470"/>
      <c r="CP437" s="470"/>
      <c r="CQ437" s="470"/>
      <c r="CR437" s="470"/>
      <c r="CS437" s="462" t="s">
        <v>4679</v>
      </c>
      <c r="CT437" s="470"/>
      <c r="CU437" s="470"/>
      <c r="CV437" s="470"/>
      <c r="CW437" s="470"/>
      <c r="CX437" s="470"/>
      <c r="CY437" s="470"/>
      <c r="CZ437" s="470"/>
      <c r="DA437" s="470"/>
      <c r="DB437" s="470"/>
      <c r="DC437" s="470"/>
      <c r="DD437" s="470"/>
      <c r="DE437" s="470"/>
    </row>
    <row r="438" spans="34:109" ht="15" hidden="1" customHeight="1">
      <c r="AH438" s="468"/>
      <c r="AI438" s="468"/>
      <c r="AJ438" s="468"/>
      <c r="AK438" s="468"/>
      <c r="AL438" s="456" t="str">
        <f t="shared" si="18"/>
        <v/>
      </c>
      <c r="AM438" s="456" t="str">
        <f t="shared" si="19"/>
        <v/>
      </c>
      <c r="AN438" s="457" t="str">
        <f t="shared" si="20"/>
        <v/>
      </c>
      <c r="AO438" s="468"/>
      <c r="AP438" s="438">
        <v>436</v>
      </c>
      <c r="AQ438" s="469"/>
      <c r="AR438" s="469"/>
      <c r="AS438" s="469"/>
      <c r="AT438" s="469"/>
      <c r="AU438" s="469"/>
      <c r="AV438" s="469"/>
      <c r="AW438" s="469"/>
      <c r="AX438" s="469"/>
      <c r="AY438" s="469"/>
      <c r="AZ438" s="469"/>
      <c r="BA438" s="469"/>
      <c r="BB438" s="469"/>
      <c r="BC438" s="469"/>
      <c r="BD438" s="469"/>
      <c r="BE438" s="469"/>
      <c r="BF438" s="469"/>
      <c r="BG438" s="469"/>
      <c r="BH438" s="469"/>
      <c r="BI438" s="469"/>
      <c r="BJ438" s="460" t="s">
        <v>4680</v>
      </c>
      <c r="BK438" s="469"/>
      <c r="BL438" s="469"/>
      <c r="BM438" s="469"/>
      <c r="BN438" s="469"/>
      <c r="BO438" s="469"/>
      <c r="BP438" s="469"/>
      <c r="BQ438" s="469"/>
      <c r="BR438" s="469"/>
      <c r="BS438" s="469"/>
      <c r="BT438" s="469"/>
      <c r="BU438" s="469"/>
      <c r="BV438" s="469"/>
      <c r="BW438" s="468"/>
      <c r="BX438" s="468"/>
      <c r="BY438" s="468"/>
      <c r="BZ438" s="470"/>
      <c r="CA438" s="470"/>
      <c r="CB438" s="470"/>
      <c r="CC438" s="470"/>
      <c r="CD438" s="470"/>
      <c r="CE438" s="470"/>
      <c r="CF438" s="470"/>
      <c r="CG438" s="470"/>
      <c r="CH438" s="470"/>
      <c r="CI438" s="470"/>
      <c r="CJ438" s="470"/>
      <c r="CK438" s="470"/>
      <c r="CL438" s="470"/>
      <c r="CM438" s="470"/>
      <c r="CN438" s="470"/>
      <c r="CO438" s="470"/>
      <c r="CP438" s="470"/>
      <c r="CQ438" s="470"/>
      <c r="CR438" s="470"/>
      <c r="CS438" s="462" t="s">
        <v>4681</v>
      </c>
      <c r="CT438" s="470"/>
      <c r="CU438" s="470"/>
      <c r="CV438" s="470"/>
      <c r="CW438" s="470"/>
      <c r="CX438" s="470"/>
      <c r="CY438" s="470"/>
      <c r="CZ438" s="470"/>
      <c r="DA438" s="470"/>
      <c r="DB438" s="470"/>
      <c r="DC438" s="470"/>
      <c r="DD438" s="470"/>
      <c r="DE438" s="470"/>
    </row>
    <row r="439" spans="34:109" ht="15" hidden="1" customHeight="1">
      <c r="AH439" s="438"/>
      <c r="AI439" s="438"/>
      <c r="AJ439" s="438"/>
      <c r="AK439" s="438"/>
      <c r="AL439" s="456" t="str">
        <f t="shared" si="18"/>
        <v/>
      </c>
      <c r="AM439" s="456" t="str">
        <f t="shared" si="19"/>
        <v/>
      </c>
      <c r="AN439" s="457" t="str">
        <f t="shared" si="20"/>
        <v/>
      </c>
      <c r="AO439" s="438"/>
      <c r="AP439" s="438">
        <v>437</v>
      </c>
      <c r="AQ439" s="460"/>
      <c r="AR439" s="460"/>
      <c r="AS439" s="460"/>
      <c r="AT439" s="460"/>
      <c r="AU439" s="460"/>
      <c r="AV439" s="460"/>
      <c r="AW439" s="460"/>
      <c r="AX439" s="460"/>
      <c r="AY439" s="460"/>
      <c r="AZ439" s="460"/>
      <c r="BA439" s="460"/>
      <c r="BB439" s="460"/>
      <c r="BC439" s="460"/>
      <c r="BD439" s="460"/>
      <c r="BE439" s="460"/>
      <c r="BF439" s="460"/>
      <c r="BG439" s="460"/>
      <c r="BH439" s="460"/>
      <c r="BI439" s="460"/>
      <c r="BJ439" s="460" t="s">
        <v>4682</v>
      </c>
      <c r="BK439" s="460"/>
      <c r="BL439" s="460"/>
      <c r="BM439" s="460"/>
      <c r="BN439" s="460"/>
      <c r="BO439" s="460"/>
      <c r="BP439" s="460"/>
      <c r="BQ439" s="460"/>
      <c r="BR439" s="460"/>
      <c r="BS439" s="460"/>
      <c r="BT439" s="460"/>
      <c r="BU439" s="460"/>
      <c r="BV439" s="460"/>
      <c r="BW439" s="438"/>
      <c r="BX439" s="438"/>
      <c r="BY439" s="438"/>
      <c r="BZ439" s="462"/>
      <c r="CA439" s="462"/>
      <c r="CB439" s="462"/>
      <c r="CC439" s="462"/>
      <c r="CD439" s="462"/>
      <c r="CE439" s="462"/>
      <c r="CF439" s="462"/>
      <c r="CG439" s="462"/>
      <c r="CH439" s="462"/>
      <c r="CI439" s="462"/>
      <c r="CJ439" s="462"/>
      <c r="CK439" s="462"/>
      <c r="CL439" s="462"/>
      <c r="CM439" s="462"/>
      <c r="CN439" s="462"/>
      <c r="CO439" s="462"/>
      <c r="CP439" s="462"/>
      <c r="CQ439" s="462"/>
      <c r="CR439" s="462"/>
      <c r="CS439" s="462" t="s">
        <v>4683</v>
      </c>
      <c r="CT439" s="462"/>
      <c r="CU439" s="462"/>
      <c r="CV439" s="462"/>
      <c r="CW439" s="462"/>
      <c r="CX439" s="462"/>
      <c r="CY439" s="462"/>
      <c r="CZ439" s="462"/>
      <c r="DA439" s="462"/>
      <c r="DB439" s="462"/>
      <c r="DC439" s="462"/>
      <c r="DD439" s="462"/>
      <c r="DE439" s="462"/>
    </row>
    <row r="440" spans="34:109" ht="15" hidden="1" customHeight="1">
      <c r="AH440" s="468"/>
      <c r="AI440" s="468"/>
      <c r="AJ440" s="468"/>
      <c r="AK440" s="468"/>
      <c r="AL440" s="456" t="str">
        <f t="shared" si="18"/>
        <v/>
      </c>
      <c r="AM440" s="456" t="str">
        <f t="shared" si="19"/>
        <v/>
      </c>
      <c r="AN440" s="457" t="str">
        <f t="shared" si="20"/>
        <v/>
      </c>
      <c r="AO440" s="468"/>
      <c r="AP440" s="438">
        <v>438</v>
      </c>
      <c r="AQ440" s="469"/>
      <c r="AR440" s="469"/>
      <c r="AS440" s="469"/>
      <c r="AT440" s="469"/>
      <c r="AU440" s="469"/>
      <c r="AV440" s="469"/>
      <c r="AW440" s="469"/>
      <c r="AX440" s="469"/>
      <c r="AY440" s="469"/>
      <c r="AZ440" s="469"/>
      <c r="BA440" s="469"/>
      <c r="BB440" s="469"/>
      <c r="BC440" s="469"/>
      <c r="BD440" s="469"/>
      <c r="BE440" s="469"/>
      <c r="BF440" s="469"/>
      <c r="BG440" s="469"/>
      <c r="BH440" s="469"/>
      <c r="BI440" s="469"/>
      <c r="BJ440" s="460" t="s">
        <v>4684</v>
      </c>
      <c r="BK440" s="469"/>
      <c r="BL440" s="469"/>
      <c r="BM440" s="469"/>
      <c r="BN440" s="469"/>
      <c r="BO440" s="469"/>
      <c r="BP440" s="469"/>
      <c r="BQ440" s="469"/>
      <c r="BR440" s="469"/>
      <c r="BS440" s="469"/>
      <c r="BT440" s="469"/>
      <c r="BU440" s="469"/>
      <c r="BV440" s="469"/>
      <c r="BW440" s="468"/>
      <c r="BX440" s="468"/>
      <c r="BY440" s="468"/>
      <c r="BZ440" s="470"/>
      <c r="CA440" s="470"/>
      <c r="CB440" s="470"/>
      <c r="CC440" s="470"/>
      <c r="CD440" s="470"/>
      <c r="CE440" s="470"/>
      <c r="CF440" s="470"/>
      <c r="CG440" s="470"/>
      <c r="CH440" s="470"/>
      <c r="CI440" s="470"/>
      <c r="CJ440" s="470"/>
      <c r="CK440" s="470"/>
      <c r="CL440" s="470"/>
      <c r="CM440" s="470"/>
      <c r="CN440" s="470"/>
      <c r="CO440" s="470"/>
      <c r="CP440" s="470"/>
      <c r="CQ440" s="470"/>
      <c r="CR440" s="470"/>
      <c r="CS440" s="462" t="s">
        <v>4685</v>
      </c>
      <c r="CT440" s="470"/>
      <c r="CU440" s="470"/>
      <c r="CV440" s="470"/>
      <c r="CW440" s="470"/>
      <c r="CX440" s="470"/>
      <c r="CY440" s="470"/>
      <c r="CZ440" s="470"/>
      <c r="DA440" s="470"/>
      <c r="DB440" s="470"/>
      <c r="DC440" s="470"/>
      <c r="DD440" s="470"/>
      <c r="DE440" s="470"/>
    </row>
    <row r="441" spans="34:109" ht="15" hidden="1" customHeight="1">
      <c r="AH441" s="468"/>
      <c r="AI441" s="468"/>
      <c r="AJ441" s="468"/>
      <c r="AK441" s="468"/>
      <c r="AL441" s="456" t="str">
        <f t="shared" si="18"/>
        <v/>
      </c>
      <c r="AM441" s="456" t="str">
        <f t="shared" si="19"/>
        <v/>
      </c>
      <c r="AN441" s="457" t="str">
        <f t="shared" si="20"/>
        <v/>
      </c>
      <c r="AO441" s="468"/>
      <c r="AP441" s="438">
        <v>439</v>
      </c>
      <c r="AQ441" s="469"/>
      <c r="AR441" s="469"/>
      <c r="AS441" s="469"/>
      <c r="AT441" s="469"/>
      <c r="AU441" s="469"/>
      <c r="AV441" s="469"/>
      <c r="AW441" s="469"/>
      <c r="AX441" s="469"/>
      <c r="AY441" s="469"/>
      <c r="AZ441" s="469"/>
      <c r="BA441" s="469"/>
      <c r="BB441" s="469"/>
      <c r="BC441" s="469"/>
      <c r="BD441" s="469"/>
      <c r="BE441" s="469"/>
      <c r="BF441" s="469"/>
      <c r="BG441" s="469"/>
      <c r="BH441" s="469"/>
      <c r="BI441" s="469"/>
      <c r="BJ441" s="460" t="s">
        <v>4686</v>
      </c>
      <c r="BK441" s="469"/>
      <c r="BL441" s="469"/>
      <c r="BM441" s="469"/>
      <c r="BN441" s="469"/>
      <c r="BO441" s="469"/>
      <c r="BP441" s="469"/>
      <c r="BQ441" s="469"/>
      <c r="BR441" s="469"/>
      <c r="BS441" s="469"/>
      <c r="BT441" s="469"/>
      <c r="BU441" s="469"/>
      <c r="BV441" s="469"/>
      <c r="BW441" s="468"/>
      <c r="BX441" s="468"/>
      <c r="BY441" s="468"/>
      <c r="BZ441" s="470"/>
      <c r="CA441" s="470"/>
      <c r="CB441" s="470"/>
      <c r="CC441" s="470"/>
      <c r="CD441" s="470"/>
      <c r="CE441" s="470"/>
      <c r="CF441" s="470"/>
      <c r="CG441" s="470"/>
      <c r="CH441" s="470"/>
      <c r="CI441" s="470"/>
      <c r="CJ441" s="470"/>
      <c r="CK441" s="470"/>
      <c r="CL441" s="470"/>
      <c r="CM441" s="470"/>
      <c r="CN441" s="470"/>
      <c r="CO441" s="470"/>
      <c r="CP441" s="470"/>
      <c r="CQ441" s="470"/>
      <c r="CR441" s="470"/>
      <c r="CS441" s="462" t="s">
        <v>4687</v>
      </c>
      <c r="CT441" s="470"/>
      <c r="CU441" s="470"/>
      <c r="CV441" s="470"/>
      <c r="CW441" s="470"/>
      <c r="CX441" s="470"/>
      <c r="CY441" s="470"/>
      <c r="CZ441" s="470"/>
      <c r="DA441" s="470"/>
      <c r="DB441" s="470"/>
      <c r="DC441" s="470"/>
      <c r="DD441" s="470"/>
      <c r="DE441" s="470"/>
    </row>
    <row r="442" spans="34:109" ht="15" hidden="1" customHeight="1">
      <c r="AH442" s="468"/>
      <c r="AI442" s="468"/>
      <c r="AJ442" s="468"/>
      <c r="AK442" s="468"/>
      <c r="AL442" s="456" t="str">
        <f t="shared" si="18"/>
        <v/>
      </c>
      <c r="AM442" s="456" t="str">
        <f t="shared" si="19"/>
        <v/>
      </c>
      <c r="AN442" s="457" t="str">
        <f t="shared" si="20"/>
        <v/>
      </c>
      <c r="AO442" s="468"/>
      <c r="AP442" s="438">
        <v>440</v>
      </c>
      <c r="AQ442" s="469"/>
      <c r="AR442" s="469"/>
      <c r="AS442" s="469"/>
      <c r="AT442" s="469"/>
      <c r="AU442" s="469"/>
      <c r="AV442" s="469"/>
      <c r="AW442" s="469"/>
      <c r="AX442" s="469"/>
      <c r="AY442" s="469"/>
      <c r="AZ442" s="469"/>
      <c r="BA442" s="469"/>
      <c r="BB442" s="469"/>
      <c r="BC442" s="469"/>
      <c r="BD442" s="469"/>
      <c r="BE442" s="469"/>
      <c r="BF442" s="469"/>
      <c r="BG442" s="469"/>
      <c r="BH442" s="469"/>
      <c r="BI442" s="469"/>
      <c r="BJ442" s="460" t="s">
        <v>4688</v>
      </c>
      <c r="BK442" s="469"/>
      <c r="BL442" s="469"/>
      <c r="BM442" s="469"/>
      <c r="BN442" s="469"/>
      <c r="BO442" s="469"/>
      <c r="BP442" s="469"/>
      <c r="BQ442" s="469"/>
      <c r="BR442" s="469"/>
      <c r="BS442" s="469"/>
      <c r="BT442" s="469"/>
      <c r="BU442" s="469"/>
      <c r="BV442" s="469"/>
      <c r="BW442" s="468"/>
      <c r="BX442" s="468"/>
      <c r="BY442" s="468"/>
      <c r="BZ442" s="470"/>
      <c r="CA442" s="470"/>
      <c r="CB442" s="470"/>
      <c r="CC442" s="470"/>
      <c r="CD442" s="470"/>
      <c r="CE442" s="470"/>
      <c r="CF442" s="470"/>
      <c r="CG442" s="470"/>
      <c r="CH442" s="470"/>
      <c r="CI442" s="470"/>
      <c r="CJ442" s="470"/>
      <c r="CK442" s="470"/>
      <c r="CL442" s="470"/>
      <c r="CM442" s="470"/>
      <c r="CN442" s="470"/>
      <c r="CO442" s="470"/>
      <c r="CP442" s="470"/>
      <c r="CQ442" s="470"/>
      <c r="CR442" s="470"/>
      <c r="CS442" s="462" t="s">
        <v>4689</v>
      </c>
      <c r="CT442" s="470"/>
      <c r="CU442" s="470"/>
      <c r="CV442" s="470"/>
      <c r="CW442" s="470"/>
      <c r="CX442" s="470"/>
      <c r="CY442" s="470"/>
      <c r="CZ442" s="470"/>
      <c r="DA442" s="470"/>
      <c r="DB442" s="470"/>
      <c r="DC442" s="470"/>
      <c r="DD442" s="470"/>
      <c r="DE442" s="470"/>
    </row>
    <row r="443" spans="34:109" ht="15" hidden="1" customHeight="1">
      <c r="AH443" s="468"/>
      <c r="AI443" s="468"/>
      <c r="AJ443" s="468"/>
      <c r="AK443" s="468"/>
      <c r="AL443" s="456" t="str">
        <f t="shared" si="18"/>
        <v/>
      </c>
      <c r="AM443" s="456" t="str">
        <f t="shared" si="19"/>
        <v/>
      </c>
      <c r="AN443" s="457" t="str">
        <f t="shared" si="20"/>
        <v/>
      </c>
      <c r="AO443" s="468"/>
      <c r="AP443" s="438">
        <v>441</v>
      </c>
      <c r="AQ443" s="469"/>
      <c r="AR443" s="469"/>
      <c r="AS443" s="469"/>
      <c r="AT443" s="469"/>
      <c r="AU443" s="469"/>
      <c r="AV443" s="469"/>
      <c r="AW443" s="469"/>
      <c r="AX443" s="469"/>
      <c r="AY443" s="469"/>
      <c r="AZ443" s="469"/>
      <c r="BA443" s="469"/>
      <c r="BB443" s="469"/>
      <c r="BC443" s="469"/>
      <c r="BD443" s="469"/>
      <c r="BE443" s="469"/>
      <c r="BF443" s="469"/>
      <c r="BG443" s="469"/>
      <c r="BH443" s="469"/>
      <c r="BI443" s="469"/>
      <c r="BJ443" s="460" t="s">
        <v>4690</v>
      </c>
      <c r="BK443" s="469"/>
      <c r="BL443" s="469"/>
      <c r="BM443" s="469"/>
      <c r="BN443" s="469"/>
      <c r="BO443" s="469"/>
      <c r="BP443" s="469"/>
      <c r="BQ443" s="469"/>
      <c r="BR443" s="469"/>
      <c r="BS443" s="469"/>
      <c r="BT443" s="469"/>
      <c r="BU443" s="469"/>
      <c r="BV443" s="469"/>
      <c r="BW443" s="468"/>
      <c r="BX443" s="468"/>
      <c r="BY443" s="468"/>
      <c r="BZ443" s="470"/>
      <c r="CA443" s="470"/>
      <c r="CB443" s="470"/>
      <c r="CC443" s="470"/>
      <c r="CD443" s="470"/>
      <c r="CE443" s="470"/>
      <c r="CF443" s="470"/>
      <c r="CG443" s="470"/>
      <c r="CH443" s="470"/>
      <c r="CI443" s="470"/>
      <c r="CJ443" s="470"/>
      <c r="CK443" s="470"/>
      <c r="CL443" s="470"/>
      <c r="CM443" s="470"/>
      <c r="CN443" s="470"/>
      <c r="CO443" s="470"/>
      <c r="CP443" s="470"/>
      <c r="CQ443" s="470"/>
      <c r="CR443" s="470"/>
      <c r="CS443" s="462" t="s">
        <v>4691</v>
      </c>
      <c r="CT443" s="470"/>
      <c r="CU443" s="470"/>
      <c r="CV443" s="470"/>
      <c r="CW443" s="470"/>
      <c r="CX443" s="470"/>
      <c r="CY443" s="470"/>
      <c r="CZ443" s="470"/>
      <c r="DA443" s="470"/>
      <c r="DB443" s="470"/>
      <c r="DC443" s="470"/>
      <c r="DD443" s="470"/>
      <c r="DE443" s="470"/>
    </row>
    <row r="444" spans="34:109" ht="15" hidden="1" customHeight="1">
      <c r="AH444" s="468"/>
      <c r="AI444" s="468"/>
      <c r="AJ444" s="468"/>
      <c r="AK444" s="468"/>
      <c r="AL444" s="456" t="str">
        <f t="shared" si="18"/>
        <v/>
      </c>
      <c r="AM444" s="456" t="str">
        <f t="shared" si="19"/>
        <v/>
      </c>
      <c r="AN444" s="457" t="str">
        <f t="shared" si="20"/>
        <v/>
      </c>
      <c r="AO444" s="468"/>
      <c r="AP444" s="438">
        <v>442</v>
      </c>
      <c r="AQ444" s="469"/>
      <c r="AR444" s="469"/>
      <c r="AS444" s="469"/>
      <c r="AT444" s="469"/>
      <c r="AU444" s="469"/>
      <c r="AV444" s="469"/>
      <c r="AW444" s="469"/>
      <c r="AX444" s="469"/>
      <c r="AY444" s="469"/>
      <c r="AZ444" s="469"/>
      <c r="BA444" s="469"/>
      <c r="BB444" s="469"/>
      <c r="BC444" s="469"/>
      <c r="BD444" s="469"/>
      <c r="BE444" s="469"/>
      <c r="BF444" s="469"/>
      <c r="BG444" s="469"/>
      <c r="BH444" s="469"/>
      <c r="BI444" s="469"/>
      <c r="BJ444" s="460" t="s">
        <v>4692</v>
      </c>
      <c r="BK444" s="469"/>
      <c r="BL444" s="469"/>
      <c r="BM444" s="469"/>
      <c r="BN444" s="469"/>
      <c r="BO444" s="469"/>
      <c r="BP444" s="469"/>
      <c r="BQ444" s="469"/>
      <c r="BR444" s="469"/>
      <c r="BS444" s="469"/>
      <c r="BT444" s="469"/>
      <c r="BU444" s="469"/>
      <c r="BV444" s="469"/>
      <c r="BW444" s="468"/>
      <c r="BX444" s="468"/>
      <c r="BY444" s="468"/>
      <c r="BZ444" s="470"/>
      <c r="CA444" s="470"/>
      <c r="CB444" s="470"/>
      <c r="CC444" s="470"/>
      <c r="CD444" s="470"/>
      <c r="CE444" s="470"/>
      <c r="CF444" s="470"/>
      <c r="CG444" s="470"/>
      <c r="CH444" s="470"/>
      <c r="CI444" s="470"/>
      <c r="CJ444" s="470"/>
      <c r="CK444" s="470"/>
      <c r="CL444" s="470"/>
      <c r="CM444" s="470"/>
      <c r="CN444" s="470"/>
      <c r="CO444" s="470"/>
      <c r="CP444" s="470"/>
      <c r="CQ444" s="470"/>
      <c r="CR444" s="470"/>
      <c r="CS444" s="462" t="s">
        <v>4693</v>
      </c>
      <c r="CT444" s="470"/>
      <c r="CU444" s="470"/>
      <c r="CV444" s="470"/>
      <c r="CW444" s="470"/>
      <c r="CX444" s="470"/>
      <c r="CY444" s="470"/>
      <c r="CZ444" s="470"/>
      <c r="DA444" s="470"/>
      <c r="DB444" s="470"/>
      <c r="DC444" s="470"/>
      <c r="DD444" s="470"/>
      <c r="DE444" s="470"/>
    </row>
    <row r="445" spans="34:109" ht="15" hidden="1" customHeight="1">
      <c r="AH445" s="468"/>
      <c r="AI445" s="468"/>
      <c r="AJ445" s="468"/>
      <c r="AK445" s="468"/>
      <c r="AL445" s="456" t="str">
        <f t="shared" si="18"/>
        <v/>
      </c>
      <c r="AM445" s="456" t="str">
        <f t="shared" si="19"/>
        <v/>
      </c>
      <c r="AN445" s="457" t="str">
        <f t="shared" si="20"/>
        <v/>
      </c>
      <c r="AO445" s="468"/>
      <c r="AP445" s="438">
        <v>443</v>
      </c>
      <c r="AQ445" s="469"/>
      <c r="AR445" s="469"/>
      <c r="AS445" s="469"/>
      <c r="AT445" s="469"/>
      <c r="AU445" s="469"/>
      <c r="AV445" s="469"/>
      <c r="AW445" s="469"/>
      <c r="AX445" s="469"/>
      <c r="AY445" s="469"/>
      <c r="AZ445" s="469"/>
      <c r="BA445" s="469"/>
      <c r="BB445" s="469"/>
      <c r="BC445" s="469"/>
      <c r="BD445" s="469"/>
      <c r="BE445" s="469"/>
      <c r="BF445" s="469"/>
      <c r="BG445" s="469"/>
      <c r="BH445" s="469"/>
      <c r="BI445" s="469"/>
      <c r="BJ445" s="460" t="s">
        <v>4694</v>
      </c>
      <c r="BK445" s="469"/>
      <c r="BL445" s="469"/>
      <c r="BM445" s="469"/>
      <c r="BN445" s="469"/>
      <c r="BO445" s="469"/>
      <c r="BP445" s="469"/>
      <c r="BQ445" s="469"/>
      <c r="BR445" s="469"/>
      <c r="BS445" s="469"/>
      <c r="BT445" s="469"/>
      <c r="BU445" s="469"/>
      <c r="BV445" s="469"/>
      <c r="BW445" s="468"/>
      <c r="BX445" s="468"/>
      <c r="BY445" s="468"/>
      <c r="BZ445" s="470"/>
      <c r="CA445" s="470"/>
      <c r="CB445" s="470"/>
      <c r="CC445" s="470"/>
      <c r="CD445" s="470"/>
      <c r="CE445" s="470"/>
      <c r="CF445" s="470"/>
      <c r="CG445" s="470"/>
      <c r="CH445" s="470"/>
      <c r="CI445" s="470"/>
      <c r="CJ445" s="470"/>
      <c r="CK445" s="470"/>
      <c r="CL445" s="470"/>
      <c r="CM445" s="470"/>
      <c r="CN445" s="470"/>
      <c r="CO445" s="470"/>
      <c r="CP445" s="470"/>
      <c r="CQ445" s="470"/>
      <c r="CR445" s="470"/>
      <c r="CS445" s="462" t="s">
        <v>4695</v>
      </c>
      <c r="CT445" s="470"/>
      <c r="CU445" s="470"/>
      <c r="CV445" s="470"/>
      <c r="CW445" s="470"/>
      <c r="CX445" s="470"/>
      <c r="CY445" s="470"/>
      <c r="CZ445" s="470"/>
      <c r="DA445" s="470"/>
      <c r="DB445" s="470"/>
      <c r="DC445" s="470"/>
      <c r="DD445" s="470"/>
      <c r="DE445" s="470"/>
    </row>
    <row r="446" spans="34:109" ht="15" hidden="1" customHeight="1">
      <c r="AH446" s="468"/>
      <c r="AI446" s="468"/>
      <c r="AJ446" s="468"/>
      <c r="AK446" s="468"/>
      <c r="AL446" s="456" t="str">
        <f t="shared" si="18"/>
        <v/>
      </c>
      <c r="AM446" s="456" t="str">
        <f t="shared" si="19"/>
        <v/>
      </c>
      <c r="AN446" s="457" t="str">
        <f t="shared" si="20"/>
        <v/>
      </c>
      <c r="AO446" s="468"/>
      <c r="AP446" s="438">
        <v>444</v>
      </c>
      <c r="AQ446" s="469"/>
      <c r="AR446" s="469"/>
      <c r="AS446" s="469"/>
      <c r="AT446" s="469"/>
      <c r="AU446" s="469"/>
      <c r="AV446" s="469"/>
      <c r="AW446" s="469"/>
      <c r="AX446" s="469"/>
      <c r="AY446" s="469"/>
      <c r="AZ446" s="469"/>
      <c r="BA446" s="469"/>
      <c r="BB446" s="469"/>
      <c r="BC446" s="469"/>
      <c r="BD446" s="469"/>
      <c r="BE446" s="469"/>
      <c r="BF446" s="469"/>
      <c r="BG446" s="469"/>
      <c r="BH446" s="469"/>
      <c r="BI446" s="469"/>
      <c r="BJ446" s="460" t="s">
        <v>4696</v>
      </c>
      <c r="BK446" s="469"/>
      <c r="BL446" s="469"/>
      <c r="BM446" s="469"/>
      <c r="BN446" s="469"/>
      <c r="BO446" s="469"/>
      <c r="BP446" s="469"/>
      <c r="BQ446" s="469"/>
      <c r="BR446" s="469"/>
      <c r="BS446" s="469"/>
      <c r="BT446" s="469"/>
      <c r="BU446" s="469"/>
      <c r="BV446" s="469"/>
      <c r="BW446" s="468"/>
      <c r="BX446" s="468"/>
      <c r="BY446" s="468"/>
      <c r="BZ446" s="470"/>
      <c r="CA446" s="470"/>
      <c r="CB446" s="470"/>
      <c r="CC446" s="470"/>
      <c r="CD446" s="470"/>
      <c r="CE446" s="470"/>
      <c r="CF446" s="470"/>
      <c r="CG446" s="470"/>
      <c r="CH446" s="470"/>
      <c r="CI446" s="470"/>
      <c r="CJ446" s="470"/>
      <c r="CK446" s="470"/>
      <c r="CL446" s="470"/>
      <c r="CM446" s="470"/>
      <c r="CN446" s="470"/>
      <c r="CO446" s="470"/>
      <c r="CP446" s="470"/>
      <c r="CQ446" s="470"/>
      <c r="CR446" s="470"/>
      <c r="CS446" s="462" t="s">
        <v>4697</v>
      </c>
      <c r="CT446" s="470"/>
      <c r="CU446" s="470"/>
      <c r="CV446" s="470"/>
      <c r="CW446" s="470"/>
      <c r="CX446" s="470"/>
      <c r="CY446" s="470"/>
      <c r="CZ446" s="470"/>
      <c r="DA446" s="470"/>
      <c r="DB446" s="470"/>
      <c r="DC446" s="470"/>
      <c r="DD446" s="470"/>
      <c r="DE446" s="470"/>
    </row>
    <row r="447" spans="34:109" ht="15" hidden="1" customHeight="1">
      <c r="AH447" s="468"/>
      <c r="AI447" s="468"/>
      <c r="AJ447" s="468"/>
      <c r="AK447" s="468"/>
      <c r="AL447" s="456" t="str">
        <f t="shared" si="18"/>
        <v/>
      </c>
      <c r="AM447" s="456" t="str">
        <f t="shared" si="19"/>
        <v/>
      </c>
      <c r="AN447" s="457" t="str">
        <f t="shared" si="20"/>
        <v/>
      </c>
      <c r="AO447" s="468"/>
      <c r="AP447" s="438">
        <v>445</v>
      </c>
      <c r="AQ447" s="469"/>
      <c r="AR447" s="469"/>
      <c r="AS447" s="469"/>
      <c r="AT447" s="469"/>
      <c r="AU447" s="469"/>
      <c r="AV447" s="469"/>
      <c r="AW447" s="469"/>
      <c r="AX447" s="469"/>
      <c r="AY447" s="469"/>
      <c r="AZ447" s="469"/>
      <c r="BA447" s="469"/>
      <c r="BB447" s="469"/>
      <c r="BC447" s="469"/>
      <c r="BD447" s="469"/>
      <c r="BE447" s="469"/>
      <c r="BF447" s="469"/>
      <c r="BG447" s="469"/>
      <c r="BH447" s="469"/>
      <c r="BI447" s="469"/>
      <c r="BJ447" s="460" t="s">
        <v>4698</v>
      </c>
      <c r="BK447" s="469"/>
      <c r="BL447" s="469"/>
      <c r="BM447" s="469"/>
      <c r="BN447" s="469"/>
      <c r="BO447" s="469"/>
      <c r="BP447" s="469"/>
      <c r="BQ447" s="469"/>
      <c r="BR447" s="469"/>
      <c r="BS447" s="469"/>
      <c r="BT447" s="469"/>
      <c r="BU447" s="469"/>
      <c r="BV447" s="469"/>
      <c r="BW447" s="468"/>
      <c r="BX447" s="468"/>
      <c r="BY447" s="468"/>
      <c r="BZ447" s="470"/>
      <c r="CA447" s="470"/>
      <c r="CB447" s="470"/>
      <c r="CC447" s="470"/>
      <c r="CD447" s="470"/>
      <c r="CE447" s="470"/>
      <c r="CF447" s="470"/>
      <c r="CG447" s="470"/>
      <c r="CH447" s="470"/>
      <c r="CI447" s="470"/>
      <c r="CJ447" s="470"/>
      <c r="CK447" s="470"/>
      <c r="CL447" s="470"/>
      <c r="CM447" s="470"/>
      <c r="CN447" s="470"/>
      <c r="CO447" s="470"/>
      <c r="CP447" s="470"/>
      <c r="CQ447" s="470"/>
      <c r="CR447" s="470"/>
      <c r="CS447" s="462" t="s">
        <v>4699</v>
      </c>
      <c r="CT447" s="470"/>
      <c r="CU447" s="470"/>
      <c r="CV447" s="470"/>
      <c r="CW447" s="470"/>
      <c r="CX447" s="470"/>
      <c r="CY447" s="470"/>
      <c r="CZ447" s="470"/>
      <c r="DA447" s="470"/>
      <c r="DB447" s="470"/>
      <c r="DC447" s="470"/>
      <c r="DD447" s="470"/>
      <c r="DE447" s="470"/>
    </row>
    <row r="448" spans="34:109" ht="15" hidden="1" customHeight="1">
      <c r="AH448" s="468"/>
      <c r="AI448" s="468"/>
      <c r="AJ448" s="468"/>
      <c r="AK448" s="468"/>
      <c r="AL448" s="456" t="str">
        <f t="shared" si="18"/>
        <v/>
      </c>
      <c r="AM448" s="456" t="str">
        <f t="shared" si="19"/>
        <v/>
      </c>
      <c r="AN448" s="457" t="str">
        <f t="shared" si="20"/>
        <v/>
      </c>
      <c r="AO448" s="468"/>
      <c r="AP448" s="438">
        <v>446</v>
      </c>
      <c r="AQ448" s="469"/>
      <c r="AR448" s="469"/>
      <c r="AS448" s="469"/>
      <c r="AT448" s="469"/>
      <c r="AU448" s="469"/>
      <c r="AV448" s="469"/>
      <c r="AW448" s="469"/>
      <c r="AX448" s="469"/>
      <c r="AY448" s="469"/>
      <c r="AZ448" s="469"/>
      <c r="BA448" s="469"/>
      <c r="BB448" s="469"/>
      <c r="BC448" s="469"/>
      <c r="BD448" s="469"/>
      <c r="BE448" s="469"/>
      <c r="BF448" s="469"/>
      <c r="BG448" s="469"/>
      <c r="BH448" s="469"/>
      <c r="BI448" s="469"/>
      <c r="BJ448" s="460" t="s">
        <v>4700</v>
      </c>
      <c r="BK448" s="469"/>
      <c r="BL448" s="469"/>
      <c r="BM448" s="469"/>
      <c r="BN448" s="469"/>
      <c r="BO448" s="469"/>
      <c r="BP448" s="469"/>
      <c r="BQ448" s="469"/>
      <c r="BR448" s="469"/>
      <c r="BS448" s="469"/>
      <c r="BT448" s="469"/>
      <c r="BU448" s="469"/>
      <c r="BV448" s="469"/>
      <c r="BW448" s="468"/>
      <c r="BX448" s="468"/>
      <c r="BY448" s="468"/>
      <c r="BZ448" s="470"/>
      <c r="CA448" s="470"/>
      <c r="CB448" s="470"/>
      <c r="CC448" s="470"/>
      <c r="CD448" s="470"/>
      <c r="CE448" s="470"/>
      <c r="CF448" s="470"/>
      <c r="CG448" s="470"/>
      <c r="CH448" s="470"/>
      <c r="CI448" s="470"/>
      <c r="CJ448" s="470"/>
      <c r="CK448" s="470"/>
      <c r="CL448" s="470"/>
      <c r="CM448" s="470"/>
      <c r="CN448" s="470"/>
      <c r="CO448" s="470"/>
      <c r="CP448" s="470"/>
      <c r="CQ448" s="470"/>
      <c r="CR448" s="470"/>
      <c r="CS448" s="462" t="s">
        <v>4701</v>
      </c>
      <c r="CT448" s="470"/>
      <c r="CU448" s="470"/>
      <c r="CV448" s="470"/>
      <c r="CW448" s="470"/>
      <c r="CX448" s="470"/>
      <c r="CY448" s="470"/>
      <c r="CZ448" s="470"/>
      <c r="DA448" s="470"/>
      <c r="DB448" s="470"/>
      <c r="DC448" s="470"/>
      <c r="DD448" s="470"/>
      <c r="DE448" s="470"/>
    </row>
    <row r="449" spans="34:109" ht="15" hidden="1" customHeight="1">
      <c r="AH449" s="468"/>
      <c r="AI449" s="468"/>
      <c r="AJ449" s="468"/>
      <c r="AK449" s="468"/>
      <c r="AL449" s="456" t="str">
        <f t="shared" si="18"/>
        <v/>
      </c>
      <c r="AM449" s="456" t="str">
        <f t="shared" si="19"/>
        <v/>
      </c>
      <c r="AN449" s="457" t="str">
        <f t="shared" si="20"/>
        <v/>
      </c>
      <c r="AO449" s="468"/>
      <c r="AP449" s="438">
        <v>447</v>
      </c>
      <c r="AQ449" s="469"/>
      <c r="AR449" s="469"/>
      <c r="AS449" s="469"/>
      <c r="AT449" s="469"/>
      <c r="AU449" s="469"/>
      <c r="AV449" s="469"/>
      <c r="AW449" s="469"/>
      <c r="AX449" s="469"/>
      <c r="AY449" s="469"/>
      <c r="AZ449" s="469"/>
      <c r="BA449" s="469"/>
      <c r="BB449" s="469"/>
      <c r="BC449" s="469"/>
      <c r="BD449" s="469"/>
      <c r="BE449" s="469"/>
      <c r="BF449" s="469"/>
      <c r="BG449" s="469"/>
      <c r="BH449" s="469"/>
      <c r="BI449" s="469"/>
      <c r="BJ449" s="460" t="s">
        <v>4702</v>
      </c>
      <c r="BK449" s="469"/>
      <c r="BL449" s="469"/>
      <c r="BM449" s="469"/>
      <c r="BN449" s="469"/>
      <c r="BO449" s="469"/>
      <c r="BP449" s="469"/>
      <c r="BQ449" s="469"/>
      <c r="BR449" s="469"/>
      <c r="BS449" s="469"/>
      <c r="BT449" s="469"/>
      <c r="BU449" s="469"/>
      <c r="BV449" s="469"/>
      <c r="BW449" s="468"/>
      <c r="BX449" s="468"/>
      <c r="BY449" s="468"/>
      <c r="BZ449" s="470"/>
      <c r="CA449" s="470"/>
      <c r="CB449" s="470"/>
      <c r="CC449" s="470"/>
      <c r="CD449" s="470"/>
      <c r="CE449" s="470"/>
      <c r="CF449" s="470"/>
      <c r="CG449" s="470"/>
      <c r="CH449" s="470"/>
      <c r="CI449" s="470"/>
      <c r="CJ449" s="470"/>
      <c r="CK449" s="470"/>
      <c r="CL449" s="470"/>
      <c r="CM449" s="470"/>
      <c r="CN449" s="470"/>
      <c r="CO449" s="470"/>
      <c r="CP449" s="470"/>
      <c r="CQ449" s="470"/>
      <c r="CR449" s="470"/>
      <c r="CS449" s="462" t="s">
        <v>4703</v>
      </c>
      <c r="CT449" s="470"/>
      <c r="CU449" s="470"/>
      <c r="CV449" s="470"/>
      <c r="CW449" s="470"/>
      <c r="CX449" s="470"/>
      <c r="CY449" s="470"/>
      <c r="CZ449" s="470"/>
      <c r="DA449" s="470"/>
      <c r="DB449" s="470"/>
      <c r="DC449" s="470"/>
      <c r="DD449" s="470"/>
      <c r="DE449" s="470"/>
    </row>
    <row r="450" spans="34:109" ht="15" hidden="1" customHeight="1">
      <c r="AH450" s="468"/>
      <c r="AI450" s="468"/>
      <c r="AJ450" s="468"/>
      <c r="AK450" s="468"/>
      <c r="AL450" s="456" t="str">
        <f t="shared" si="18"/>
        <v/>
      </c>
      <c r="AM450" s="456" t="str">
        <f t="shared" si="19"/>
        <v/>
      </c>
      <c r="AN450" s="457" t="str">
        <f t="shared" si="20"/>
        <v/>
      </c>
      <c r="AO450" s="468"/>
      <c r="AP450" s="438">
        <v>448</v>
      </c>
      <c r="AQ450" s="469"/>
      <c r="AR450" s="469"/>
      <c r="AS450" s="469"/>
      <c r="AT450" s="469"/>
      <c r="AU450" s="469"/>
      <c r="AV450" s="469"/>
      <c r="AW450" s="469"/>
      <c r="AX450" s="469"/>
      <c r="AY450" s="469"/>
      <c r="AZ450" s="469"/>
      <c r="BA450" s="469"/>
      <c r="BB450" s="469"/>
      <c r="BC450" s="469"/>
      <c r="BD450" s="469"/>
      <c r="BE450" s="469"/>
      <c r="BF450" s="469"/>
      <c r="BG450" s="469"/>
      <c r="BH450" s="469"/>
      <c r="BI450" s="469"/>
      <c r="BJ450" s="460" t="s">
        <v>4704</v>
      </c>
      <c r="BK450" s="469"/>
      <c r="BL450" s="469"/>
      <c r="BM450" s="469"/>
      <c r="BN450" s="469"/>
      <c r="BO450" s="469"/>
      <c r="BP450" s="469"/>
      <c r="BQ450" s="469"/>
      <c r="BR450" s="469"/>
      <c r="BS450" s="469"/>
      <c r="BT450" s="469"/>
      <c r="BU450" s="469"/>
      <c r="BV450" s="469"/>
      <c r="BW450" s="468"/>
      <c r="BX450" s="468"/>
      <c r="BY450" s="468"/>
      <c r="BZ450" s="470"/>
      <c r="CA450" s="470"/>
      <c r="CB450" s="470"/>
      <c r="CC450" s="470"/>
      <c r="CD450" s="470"/>
      <c r="CE450" s="470"/>
      <c r="CF450" s="470"/>
      <c r="CG450" s="470"/>
      <c r="CH450" s="470"/>
      <c r="CI450" s="470"/>
      <c r="CJ450" s="470"/>
      <c r="CK450" s="470"/>
      <c r="CL450" s="470"/>
      <c r="CM450" s="470"/>
      <c r="CN450" s="470"/>
      <c r="CO450" s="470"/>
      <c r="CP450" s="470"/>
      <c r="CQ450" s="470"/>
      <c r="CR450" s="470"/>
      <c r="CS450" s="462" t="s">
        <v>4705</v>
      </c>
      <c r="CT450" s="470"/>
      <c r="CU450" s="470"/>
      <c r="CV450" s="470"/>
      <c r="CW450" s="470"/>
      <c r="CX450" s="470"/>
      <c r="CY450" s="470"/>
      <c r="CZ450" s="470"/>
      <c r="DA450" s="470"/>
      <c r="DB450" s="470"/>
      <c r="DC450" s="470"/>
      <c r="DD450" s="470"/>
      <c r="DE450" s="470"/>
    </row>
    <row r="451" spans="34:109" ht="15" hidden="1" customHeight="1">
      <c r="AH451" s="468"/>
      <c r="AI451" s="468"/>
      <c r="AJ451" s="468"/>
      <c r="AK451" s="468"/>
      <c r="AL451" s="456" t="str">
        <f t="shared" si="18"/>
        <v/>
      </c>
      <c r="AM451" s="456" t="str">
        <f t="shared" si="19"/>
        <v/>
      </c>
      <c r="AN451" s="457" t="str">
        <f t="shared" si="20"/>
        <v/>
      </c>
      <c r="AO451" s="468"/>
      <c r="AP451" s="438">
        <v>449</v>
      </c>
      <c r="AQ451" s="469"/>
      <c r="AR451" s="469"/>
      <c r="AS451" s="469"/>
      <c r="AT451" s="469"/>
      <c r="AU451" s="469"/>
      <c r="AV451" s="469"/>
      <c r="AW451" s="469"/>
      <c r="AX451" s="469"/>
      <c r="AY451" s="469"/>
      <c r="AZ451" s="469"/>
      <c r="BA451" s="469"/>
      <c r="BB451" s="469"/>
      <c r="BC451" s="469"/>
      <c r="BD451" s="469"/>
      <c r="BE451" s="469"/>
      <c r="BF451" s="469"/>
      <c r="BG451" s="469"/>
      <c r="BH451" s="469"/>
      <c r="BI451" s="469"/>
      <c r="BJ451" s="460" t="s">
        <v>4706</v>
      </c>
      <c r="BK451" s="469"/>
      <c r="BL451" s="469"/>
      <c r="BM451" s="469"/>
      <c r="BN451" s="469"/>
      <c r="BO451" s="469"/>
      <c r="BP451" s="469"/>
      <c r="BQ451" s="469"/>
      <c r="BR451" s="469"/>
      <c r="BS451" s="469"/>
      <c r="BT451" s="469"/>
      <c r="BU451" s="469"/>
      <c r="BV451" s="469"/>
      <c r="BW451" s="468"/>
      <c r="BX451" s="468"/>
      <c r="BY451" s="468"/>
      <c r="BZ451" s="470"/>
      <c r="CA451" s="470"/>
      <c r="CB451" s="470"/>
      <c r="CC451" s="470"/>
      <c r="CD451" s="470"/>
      <c r="CE451" s="470"/>
      <c r="CF451" s="470"/>
      <c r="CG451" s="470"/>
      <c r="CH451" s="470"/>
      <c r="CI451" s="470"/>
      <c r="CJ451" s="470"/>
      <c r="CK451" s="470"/>
      <c r="CL451" s="470"/>
      <c r="CM451" s="470"/>
      <c r="CN451" s="470"/>
      <c r="CO451" s="470"/>
      <c r="CP451" s="470"/>
      <c r="CQ451" s="470"/>
      <c r="CR451" s="470"/>
      <c r="CS451" s="462" t="s">
        <v>4707</v>
      </c>
      <c r="CT451" s="470"/>
      <c r="CU451" s="470"/>
      <c r="CV451" s="470"/>
      <c r="CW451" s="470"/>
      <c r="CX451" s="470"/>
      <c r="CY451" s="470"/>
      <c r="CZ451" s="470"/>
      <c r="DA451" s="470"/>
      <c r="DB451" s="470"/>
      <c r="DC451" s="470"/>
      <c r="DD451" s="470"/>
      <c r="DE451" s="470"/>
    </row>
    <row r="452" spans="34:109" ht="15" hidden="1" customHeight="1">
      <c r="AH452" s="468"/>
      <c r="AI452" s="468"/>
      <c r="AJ452" s="468"/>
      <c r="AK452" s="468"/>
      <c r="AL452" s="456" t="str">
        <f t="shared" ref="AL452:AL515" si="21">IFERROR(IF(HLOOKUP($N$8, $BZ$3:$DE$574, $AP452, FALSE )="", "", HLOOKUP($N$8, $BZ$3:$DE$574, $AP452, FALSE)), "")</f>
        <v/>
      </c>
      <c r="AM452" s="456" t="str">
        <f t="shared" ref="AM452:AM515" si="22">IFERROR(IF(AL452="", "", HLOOKUP($N$8, $AQ$3:$BV$574, AP452, FALSE)), "")</f>
        <v/>
      </c>
      <c r="AN452" s="457" t="str">
        <f t="shared" si="20"/>
        <v/>
      </c>
      <c r="AO452" s="468"/>
      <c r="AP452" s="438">
        <v>450</v>
      </c>
      <c r="AQ452" s="469"/>
      <c r="AR452" s="469"/>
      <c r="AS452" s="469"/>
      <c r="AT452" s="469"/>
      <c r="AU452" s="469"/>
      <c r="AV452" s="469"/>
      <c r="AW452" s="469"/>
      <c r="AX452" s="469"/>
      <c r="AY452" s="469"/>
      <c r="AZ452" s="469"/>
      <c r="BA452" s="469"/>
      <c r="BB452" s="469"/>
      <c r="BC452" s="469"/>
      <c r="BD452" s="469"/>
      <c r="BE452" s="469"/>
      <c r="BF452" s="469"/>
      <c r="BG452" s="469"/>
      <c r="BH452" s="469"/>
      <c r="BI452" s="469"/>
      <c r="BJ452" s="460" t="s">
        <v>4708</v>
      </c>
      <c r="BK452" s="469"/>
      <c r="BL452" s="469"/>
      <c r="BM452" s="469"/>
      <c r="BN452" s="469"/>
      <c r="BO452" s="469"/>
      <c r="BP452" s="469"/>
      <c r="BQ452" s="469"/>
      <c r="BR452" s="469"/>
      <c r="BS452" s="469"/>
      <c r="BT452" s="469"/>
      <c r="BU452" s="469"/>
      <c r="BV452" s="469"/>
      <c r="BW452" s="468"/>
      <c r="BX452" s="468"/>
      <c r="BY452" s="468"/>
      <c r="BZ452" s="470"/>
      <c r="CA452" s="470"/>
      <c r="CB452" s="470"/>
      <c r="CC452" s="470"/>
      <c r="CD452" s="470"/>
      <c r="CE452" s="470"/>
      <c r="CF452" s="470"/>
      <c r="CG452" s="470"/>
      <c r="CH452" s="470"/>
      <c r="CI452" s="470"/>
      <c r="CJ452" s="470"/>
      <c r="CK452" s="470"/>
      <c r="CL452" s="470"/>
      <c r="CM452" s="470"/>
      <c r="CN452" s="470"/>
      <c r="CO452" s="470"/>
      <c r="CP452" s="470"/>
      <c r="CQ452" s="470"/>
      <c r="CR452" s="470"/>
      <c r="CS452" s="462" t="s">
        <v>4709</v>
      </c>
      <c r="CT452" s="470"/>
      <c r="CU452" s="470"/>
      <c r="CV452" s="470"/>
      <c r="CW452" s="470"/>
      <c r="CX452" s="470"/>
      <c r="CY452" s="470"/>
      <c r="CZ452" s="470"/>
      <c r="DA452" s="470"/>
      <c r="DB452" s="470"/>
      <c r="DC452" s="470"/>
      <c r="DD452" s="470"/>
      <c r="DE452" s="470"/>
    </row>
    <row r="453" spans="34:109" ht="15" hidden="1" customHeight="1">
      <c r="AH453" s="468"/>
      <c r="AI453" s="468"/>
      <c r="AJ453" s="468"/>
      <c r="AK453" s="468"/>
      <c r="AL453" s="456" t="str">
        <f t="shared" si="21"/>
        <v/>
      </c>
      <c r="AM453" s="456" t="str">
        <f t="shared" si="22"/>
        <v/>
      </c>
      <c r="AN453" s="457" t="str">
        <f t="shared" ref="AN453:AN516" si="23">MID(AM453, 3, 3)</f>
        <v/>
      </c>
      <c r="AO453" s="468"/>
      <c r="AP453" s="438">
        <v>451</v>
      </c>
      <c r="AQ453" s="469"/>
      <c r="AR453" s="469"/>
      <c r="AS453" s="469"/>
      <c r="AT453" s="469"/>
      <c r="AU453" s="469"/>
      <c r="AV453" s="469"/>
      <c r="AW453" s="469"/>
      <c r="AX453" s="469"/>
      <c r="AY453" s="469"/>
      <c r="AZ453" s="469"/>
      <c r="BA453" s="469"/>
      <c r="BB453" s="469"/>
      <c r="BC453" s="469"/>
      <c r="BD453" s="469"/>
      <c r="BE453" s="469"/>
      <c r="BF453" s="469"/>
      <c r="BG453" s="469"/>
      <c r="BH453" s="469"/>
      <c r="BI453" s="469"/>
      <c r="BJ453" s="460" t="s">
        <v>4710</v>
      </c>
      <c r="BK453" s="469"/>
      <c r="BL453" s="469"/>
      <c r="BM453" s="469"/>
      <c r="BN453" s="469"/>
      <c r="BO453" s="469"/>
      <c r="BP453" s="469"/>
      <c r="BQ453" s="469"/>
      <c r="BR453" s="469"/>
      <c r="BS453" s="469"/>
      <c r="BT453" s="469"/>
      <c r="BU453" s="469"/>
      <c r="BV453" s="469"/>
      <c r="BW453" s="468"/>
      <c r="BX453" s="468"/>
      <c r="BY453" s="468"/>
      <c r="BZ453" s="470"/>
      <c r="CA453" s="470"/>
      <c r="CB453" s="470"/>
      <c r="CC453" s="470"/>
      <c r="CD453" s="470"/>
      <c r="CE453" s="470"/>
      <c r="CF453" s="470"/>
      <c r="CG453" s="470"/>
      <c r="CH453" s="470"/>
      <c r="CI453" s="470"/>
      <c r="CJ453" s="470"/>
      <c r="CK453" s="470"/>
      <c r="CL453" s="470"/>
      <c r="CM453" s="470"/>
      <c r="CN453" s="470"/>
      <c r="CO453" s="470"/>
      <c r="CP453" s="470"/>
      <c r="CQ453" s="470"/>
      <c r="CR453" s="470"/>
      <c r="CS453" s="462" t="s">
        <v>4711</v>
      </c>
      <c r="CT453" s="470"/>
      <c r="CU453" s="470"/>
      <c r="CV453" s="470"/>
      <c r="CW453" s="470"/>
      <c r="CX453" s="470"/>
      <c r="CY453" s="470"/>
      <c r="CZ453" s="470"/>
      <c r="DA453" s="470"/>
      <c r="DB453" s="470"/>
      <c r="DC453" s="470"/>
      <c r="DD453" s="470"/>
      <c r="DE453" s="470"/>
    </row>
    <row r="454" spans="34:109" ht="15" hidden="1" customHeight="1">
      <c r="AH454" s="468"/>
      <c r="AI454" s="468"/>
      <c r="AJ454" s="468"/>
      <c r="AK454" s="468"/>
      <c r="AL454" s="456" t="str">
        <f t="shared" si="21"/>
        <v/>
      </c>
      <c r="AM454" s="456" t="str">
        <f t="shared" si="22"/>
        <v/>
      </c>
      <c r="AN454" s="457" t="str">
        <f t="shared" si="23"/>
        <v/>
      </c>
      <c r="AO454" s="468"/>
      <c r="AP454" s="438">
        <v>452</v>
      </c>
      <c r="AQ454" s="469"/>
      <c r="AR454" s="469"/>
      <c r="AS454" s="469"/>
      <c r="AT454" s="469"/>
      <c r="AU454" s="469"/>
      <c r="AV454" s="469"/>
      <c r="AW454" s="469"/>
      <c r="AX454" s="469"/>
      <c r="AY454" s="469"/>
      <c r="AZ454" s="469"/>
      <c r="BA454" s="469"/>
      <c r="BB454" s="469"/>
      <c r="BC454" s="469"/>
      <c r="BD454" s="469"/>
      <c r="BE454" s="469"/>
      <c r="BF454" s="469"/>
      <c r="BG454" s="469"/>
      <c r="BH454" s="469"/>
      <c r="BI454" s="469"/>
      <c r="BJ454" s="460" t="s">
        <v>4712</v>
      </c>
      <c r="BK454" s="469"/>
      <c r="BL454" s="469"/>
      <c r="BM454" s="469"/>
      <c r="BN454" s="469"/>
      <c r="BO454" s="469"/>
      <c r="BP454" s="469"/>
      <c r="BQ454" s="469"/>
      <c r="BR454" s="469"/>
      <c r="BS454" s="469"/>
      <c r="BT454" s="469"/>
      <c r="BU454" s="469"/>
      <c r="BV454" s="469"/>
      <c r="BW454" s="468"/>
      <c r="BX454" s="468"/>
      <c r="BY454" s="468"/>
      <c r="BZ454" s="470"/>
      <c r="CA454" s="470"/>
      <c r="CB454" s="470"/>
      <c r="CC454" s="470"/>
      <c r="CD454" s="470"/>
      <c r="CE454" s="470"/>
      <c r="CF454" s="470"/>
      <c r="CG454" s="470"/>
      <c r="CH454" s="470"/>
      <c r="CI454" s="470"/>
      <c r="CJ454" s="470"/>
      <c r="CK454" s="470"/>
      <c r="CL454" s="470"/>
      <c r="CM454" s="470"/>
      <c r="CN454" s="470"/>
      <c r="CO454" s="470"/>
      <c r="CP454" s="470"/>
      <c r="CQ454" s="470"/>
      <c r="CR454" s="470"/>
      <c r="CS454" s="462" t="s">
        <v>4713</v>
      </c>
      <c r="CT454" s="470"/>
      <c r="CU454" s="470"/>
      <c r="CV454" s="470"/>
      <c r="CW454" s="470"/>
      <c r="CX454" s="470"/>
      <c r="CY454" s="470"/>
      <c r="CZ454" s="470"/>
      <c r="DA454" s="470"/>
      <c r="DB454" s="470"/>
      <c r="DC454" s="470"/>
      <c r="DD454" s="470"/>
      <c r="DE454" s="470"/>
    </row>
    <row r="455" spans="34:109" ht="15" hidden="1" customHeight="1">
      <c r="AH455" s="468"/>
      <c r="AI455" s="468"/>
      <c r="AJ455" s="468"/>
      <c r="AK455" s="468"/>
      <c r="AL455" s="456" t="str">
        <f t="shared" si="21"/>
        <v/>
      </c>
      <c r="AM455" s="456" t="str">
        <f t="shared" si="22"/>
        <v/>
      </c>
      <c r="AN455" s="457" t="str">
        <f t="shared" si="23"/>
        <v/>
      </c>
      <c r="AO455" s="468"/>
      <c r="AP455" s="438">
        <v>453</v>
      </c>
      <c r="AQ455" s="469"/>
      <c r="AR455" s="469"/>
      <c r="AS455" s="469"/>
      <c r="AT455" s="469"/>
      <c r="AU455" s="469"/>
      <c r="AV455" s="469"/>
      <c r="AW455" s="469"/>
      <c r="AX455" s="469"/>
      <c r="AY455" s="469"/>
      <c r="AZ455" s="469"/>
      <c r="BA455" s="469"/>
      <c r="BB455" s="469"/>
      <c r="BC455" s="469"/>
      <c r="BD455" s="469"/>
      <c r="BE455" s="469"/>
      <c r="BF455" s="469"/>
      <c r="BG455" s="469"/>
      <c r="BH455" s="469"/>
      <c r="BI455" s="469"/>
      <c r="BJ455" s="460" t="s">
        <v>4714</v>
      </c>
      <c r="BK455" s="469"/>
      <c r="BL455" s="469"/>
      <c r="BM455" s="469"/>
      <c r="BN455" s="469"/>
      <c r="BO455" s="469"/>
      <c r="BP455" s="469"/>
      <c r="BQ455" s="469"/>
      <c r="BR455" s="469"/>
      <c r="BS455" s="469"/>
      <c r="BT455" s="469"/>
      <c r="BU455" s="469"/>
      <c r="BV455" s="469"/>
      <c r="BW455" s="468"/>
      <c r="BX455" s="468"/>
      <c r="BY455" s="468"/>
      <c r="BZ455" s="470"/>
      <c r="CA455" s="470"/>
      <c r="CB455" s="470"/>
      <c r="CC455" s="470"/>
      <c r="CD455" s="470"/>
      <c r="CE455" s="470"/>
      <c r="CF455" s="470"/>
      <c r="CG455" s="470"/>
      <c r="CH455" s="470"/>
      <c r="CI455" s="470"/>
      <c r="CJ455" s="470"/>
      <c r="CK455" s="470"/>
      <c r="CL455" s="470"/>
      <c r="CM455" s="470"/>
      <c r="CN455" s="470"/>
      <c r="CO455" s="470"/>
      <c r="CP455" s="470"/>
      <c r="CQ455" s="470"/>
      <c r="CR455" s="470"/>
      <c r="CS455" s="462" t="s">
        <v>4715</v>
      </c>
      <c r="CT455" s="470"/>
      <c r="CU455" s="470"/>
      <c r="CV455" s="470"/>
      <c r="CW455" s="470"/>
      <c r="CX455" s="470"/>
      <c r="CY455" s="470"/>
      <c r="CZ455" s="470"/>
      <c r="DA455" s="470"/>
      <c r="DB455" s="470"/>
      <c r="DC455" s="470"/>
      <c r="DD455" s="470"/>
      <c r="DE455" s="470"/>
    </row>
    <row r="456" spans="34:109" ht="15" hidden="1" customHeight="1">
      <c r="AH456" s="468"/>
      <c r="AI456" s="468"/>
      <c r="AJ456" s="468"/>
      <c r="AK456" s="468"/>
      <c r="AL456" s="456" t="str">
        <f t="shared" si="21"/>
        <v/>
      </c>
      <c r="AM456" s="456" t="str">
        <f t="shared" si="22"/>
        <v/>
      </c>
      <c r="AN456" s="457" t="str">
        <f t="shared" si="23"/>
        <v/>
      </c>
      <c r="AO456" s="468"/>
      <c r="AP456" s="438">
        <v>454</v>
      </c>
      <c r="AQ456" s="469"/>
      <c r="AR456" s="469"/>
      <c r="AS456" s="469"/>
      <c r="AT456" s="469"/>
      <c r="AU456" s="469"/>
      <c r="AV456" s="469"/>
      <c r="AW456" s="469"/>
      <c r="AX456" s="469"/>
      <c r="AY456" s="469"/>
      <c r="AZ456" s="469"/>
      <c r="BA456" s="469"/>
      <c r="BB456" s="469"/>
      <c r="BC456" s="469"/>
      <c r="BD456" s="469"/>
      <c r="BE456" s="469"/>
      <c r="BF456" s="469"/>
      <c r="BG456" s="469"/>
      <c r="BH456" s="469"/>
      <c r="BI456" s="469"/>
      <c r="BJ456" s="460" t="s">
        <v>4716</v>
      </c>
      <c r="BK456" s="469"/>
      <c r="BL456" s="469"/>
      <c r="BM456" s="469"/>
      <c r="BN456" s="469"/>
      <c r="BO456" s="469"/>
      <c r="BP456" s="469"/>
      <c r="BQ456" s="469"/>
      <c r="BR456" s="469"/>
      <c r="BS456" s="469"/>
      <c r="BT456" s="469"/>
      <c r="BU456" s="469"/>
      <c r="BV456" s="469"/>
      <c r="BW456" s="468"/>
      <c r="BX456" s="468"/>
      <c r="BY456" s="468"/>
      <c r="BZ456" s="470"/>
      <c r="CA456" s="470"/>
      <c r="CB456" s="470"/>
      <c r="CC456" s="470"/>
      <c r="CD456" s="470"/>
      <c r="CE456" s="470"/>
      <c r="CF456" s="470"/>
      <c r="CG456" s="470"/>
      <c r="CH456" s="470"/>
      <c r="CI456" s="470"/>
      <c r="CJ456" s="470"/>
      <c r="CK456" s="470"/>
      <c r="CL456" s="470"/>
      <c r="CM456" s="470"/>
      <c r="CN456" s="470"/>
      <c r="CO456" s="470"/>
      <c r="CP456" s="470"/>
      <c r="CQ456" s="470"/>
      <c r="CR456" s="470"/>
      <c r="CS456" s="462" t="s">
        <v>4717</v>
      </c>
      <c r="CT456" s="470"/>
      <c r="CU456" s="470"/>
      <c r="CV456" s="470"/>
      <c r="CW456" s="470"/>
      <c r="CX456" s="470"/>
      <c r="CY456" s="470"/>
      <c r="CZ456" s="470"/>
      <c r="DA456" s="470"/>
      <c r="DB456" s="470"/>
      <c r="DC456" s="470"/>
      <c r="DD456" s="470"/>
      <c r="DE456" s="470"/>
    </row>
    <row r="457" spans="34:109" ht="15" hidden="1" customHeight="1">
      <c r="AH457" s="468"/>
      <c r="AI457" s="468"/>
      <c r="AJ457" s="468"/>
      <c r="AK457" s="468"/>
      <c r="AL457" s="456" t="str">
        <f t="shared" si="21"/>
        <v/>
      </c>
      <c r="AM457" s="456" t="str">
        <f t="shared" si="22"/>
        <v/>
      </c>
      <c r="AN457" s="457" t="str">
        <f t="shared" si="23"/>
        <v/>
      </c>
      <c r="AO457" s="468"/>
      <c r="AP457" s="438">
        <v>455</v>
      </c>
      <c r="AQ457" s="469"/>
      <c r="AR457" s="469"/>
      <c r="AS457" s="469"/>
      <c r="AT457" s="469"/>
      <c r="AU457" s="469"/>
      <c r="AV457" s="469"/>
      <c r="AW457" s="469"/>
      <c r="AX457" s="469"/>
      <c r="AY457" s="469"/>
      <c r="AZ457" s="469"/>
      <c r="BA457" s="469"/>
      <c r="BB457" s="469"/>
      <c r="BC457" s="469"/>
      <c r="BD457" s="469"/>
      <c r="BE457" s="469"/>
      <c r="BF457" s="469"/>
      <c r="BG457" s="469"/>
      <c r="BH457" s="469"/>
      <c r="BI457" s="469"/>
      <c r="BJ457" s="460" t="s">
        <v>4718</v>
      </c>
      <c r="BK457" s="469"/>
      <c r="BL457" s="469"/>
      <c r="BM457" s="469"/>
      <c r="BN457" s="469"/>
      <c r="BO457" s="469"/>
      <c r="BP457" s="469"/>
      <c r="BQ457" s="469"/>
      <c r="BR457" s="469"/>
      <c r="BS457" s="469"/>
      <c r="BT457" s="469"/>
      <c r="BU457" s="469"/>
      <c r="BV457" s="469"/>
      <c r="BW457" s="468"/>
      <c r="BX457" s="468"/>
      <c r="BY457" s="468"/>
      <c r="BZ457" s="470"/>
      <c r="CA457" s="470"/>
      <c r="CB457" s="470"/>
      <c r="CC457" s="470"/>
      <c r="CD457" s="470"/>
      <c r="CE457" s="470"/>
      <c r="CF457" s="470"/>
      <c r="CG457" s="470"/>
      <c r="CH457" s="470"/>
      <c r="CI457" s="470"/>
      <c r="CJ457" s="470"/>
      <c r="CK457" s="470"/>
      <c r="CL457" s="470"/>
      <c r="CM457" s="470"/>
      <c r="CN457" s="470"/>
      <c r="CO457" s="470"/>
      <c r="CP457" s="470"/>
      <c r="CQ457" s="470"/>
      <c r="CR457" s="470"/>
      <c r="CS457" s="462" t="s">
        <v>4719</v>
      </c>
      <c r="CT457" s="470"/>
      <c r="CU457" s="470"/>
      <c r="CV457" s="470"/>
      <c r="CW457" s="470"/>
      <c r="CX457" s="470"/>
      <c r="CY457" s="470"/>
      <c r="CZ457" s="470"/>
      <c r="DA457" s="470"/>
      <c r="DB457" s="470"/>
      <c r="DC457" s="470"/>
      <c r="DD457" s="470"/>
      <c r="DE457" s="470"/>
    </row>
    <row r="458" spans="34:109" ht="15" hidden="1" customHeight="1">
      <c r="AH458" s="468"/>
      <c r="AI458" s="468"/>
      <c r="AJ458" s="468"/>
      <c r="AK458" s="468"/>
      <c r="AL458" s="456" t="str">
        <f t="shared" si="21"/>
        <v/>
      </c>
      <c r="AM458" s="456" t="str">
        <f t="shared" si="22"/>
        <v/>
      </c>
      <c r="AN458" s="457" t="str">
        <f t="shared" si="23"/>
        <v/>
      </c>
      <c r="AO458" s="468"/>
      <c r="AP458" s="438">
        <v>456</v>
      </c>
      <c r="AQ458" s="469"/>
      <c r="AR458" s="469"/>
      <c r="AS458" s="469"/>
      <c r="AT458" s="469"/>
      <c r="AU458" s="469"/>
      <c r="AV458" s="469"/>
      <c r="AW458" s="469"/>
      <c r="AX458" s="469"/>
      <c r="AY458" s="469"/>
      <c r="AZ458" s="469"/>
      <c r="BA458" s="469"/>
      <c r="BB458" s="469"/>
      <c r="BC458" s="469"/>
      <c r="BD458" s="469"/>
      <c r="BE458" s="469"/>
      <c r="BF458" s="469"/>
      <c r="BG458" s="469"/>
      <c r="BH458" s="469"/>
      <c r="BI458" s="469"/>
      <c r="BJ458" s="460" t="s">
        <v>4720</v>
      </c>
      <c r="BK458" s="469"/>
      <c r="BL458" s="469"/>
      <c r="BM458" s="469"/>
      <c r="BN458" s="469"/>
      <c r="BO458" s="469"/>
      <c r="BP458" s="469"/>
      <c r="BQ458" s="469"/>
      <c r="BR458" s="469"/>
      <c r="BS458" s="469"/>
      <c r="BT458" s="469"/>
      <c r="BU458" s="469"/>
      <c r="BV458" s="469"/>
      <c r="BW458" s="468"/>
      <c r="BX458" s="468"/>
      <c r="BY458" s="468"/>
      <c r="BZ458" s="470"/>
      <c r="CA458" s="470"/>
      <c r="CB458" s="470"/>
      <c r="CC458" s="470"/>
      <c r="CD458" s="470"/>
      <c r="CE458" s="470"/>
      <c r="CF458" s="470"/>
      <c r="CG458" s="470"/>
      <c r="CH458" s="470"/>
      <c r="CI458" s="470"/>
      <c r="CJ458" s="470"/>
      <c r="CK458" s="470"/>
      <c r="CL458" s="470"/>
      <c r="CM458" s="470"/>
      <c r="CN458" s="470"/>
      <c r="CO458" s="470"/>
      <c r="CP458" s="470"/>
      <c r="CQ458" s="470"/>
      <c r="CR458" s="470"/>
      <c r="CS458" s="462" t="s">
        <v>4721</v>
      </c>
      <c r="CT458" s="470"/>
      <c r="CU458" s="470"/>
      <c r="CV458" s="470"/>
      <c r="CW458" s="470"/>
      <c r="CX458" s="470"/>
      <c r="CY458" s="470"/>
      <c r="CZ458" s="470"/>
      <c r="DA458" s="470"/>
      <c r="DB458" s="470"/>
      <c r="DC458" s="470"/>
      <c r="DD458" s="470"/>
      <c r="DE458" s="470"/>
    </row>
    <row r="459" spans="34:109" ht="15" hidden="1" customHeight="1">
      <c r="AH459" s="468"/>
      <c r="AI459" s="468"/>
      <c r="AJ459" s="468"/>
      <c r="AK459" s="468"/>
      <c r="AL459" s="456" t="str">
        <f t="shared" si="21"/>
        <v/>
      </c>
      <c r="AM459" s="456" t="str">
        <f t="shared" si="22"/>
        <v/>
      </c>
      <c r="AN459" s="457" t="str">
        <f t="shared" si="23"/>
        <v/>
      </c>
      <c r="AO459" s="468"/>
      <c r="AP459" s="438">
        <v>457</v>
      </c>
      <c r="AQ459" s="469"/>
      <c r="AR459" s="469"/>
      <c r="AS459" s="469"/>
      <c r="AT459" s="469"/>
      <c r="AU459" s="469"/>
      <c r="AV459" s="469"/>
      <c r="AW459" s="469"/>
      <c r="AX459" s="469"/>
      <c r="AY459" s="469"/>
      <c r="AZ459" s="469"/>
      <c r="BA459" s="469"/>
      <c r="BB459" s="469"/>
      <c r="BC459" s="469"/>
      <c r="BD459" s="469"/>
      <c r="BE459" s="469"/>
      <c r="BF459" s="469"/>
      <c r="BG459" s="469"/>
      <c r="BH459" s="469"/>
      <c r="BI459" s="469"/>
      <c r="BJ459" s="460" t="s">
        <v>4722</v>
      </c>
      <c r="BK459" s="469"/>
      <c r="BL459" s="469"/>
      <c r="BM459" s="469"/>
      <c r="BN459" s="469"/>
      <c r="BO459" s="469"/>
      <c r="BP459" s="469"/>
      <c r="BQ459" s="469"/>
      <c r="BR459" s="469"/>
      <c r="BS459" s="469"/>
      <c r="BT459" s="469"/>
      <c r="BU459" s="469"/>
      <c r="BV459" s="469"/>
      <c r="BW459" s="468"/>
      <c r="BX459" s="468"/>
      <c r="BY459" s="468"/>
      <c r="BZ459" s="470"/>
      <c r="CA459" s="470"/>
      <c r="CB459" s="470"/>
      <c r="CC459" s="470"/>
      <c r="CD459" s="470"/>
      <c r="CE459" s="470"/>
      <c r="CF459" s="470"/>
      <c r="CG459" s="470"/>
      <c r="CH459" s="470"/>
      <c r="CI459" s="470"/>
      <c r="CJ459" s="470"/>
      <c r="CK459" s="470"/>
      <c r="CL459" s="470"/>
      <c r="CM459" s="470"/>
      <c r="CN459" s="470"/>
      <c r="CO459" s="470"/>
      <c r="CP459" s="470"/>
      <c r="CQ459" s="470"/>
      <c r="CR459" s="470"/>
      <c r="CS459" s="462" t="s">
        <v>4723</v>
      </c>
      <c r="CT459" s="470"/>
      <c r="CU459" s="470"/>
      <c r="CV459" s="470"/>
      <c r="CW459" s="470"/>
      <c r="CX459" s="470"/>
      <c r="CY459" s="470"/>
      <c r="CZ459" s="470"/>
      <c r="DA459" s="470"/>
      <c r="DB459" s="470"/>
      <c r="DC459" s="470"/>
      <c r="DD459" s="470"/>
      <c r="DE459" s="470"/>
    </row>
    <row r="460" spans="34:109" ht="15" hidden="1" customHeight="1">
      <c r="AH460" s="468"/>
      <c r="AI460" s="468"/>
      <c r="AJ460" s="468"/>
      <c r="AK460" s="468"/>
      <c r="AL460" s="456" t="str">
        <f t="shared" si="21"/>
        <v/>
      </c>
      <c r="AM460" s="456" t="str">
        <f t="shared" si="22"/>
        <v/>
      </c>
      <c r="AN460" s="457" t="str">
        <f t="shared" si="23"/>
        <v/>
      </c>
      <c r="AO460" s="468"/>
      <c r="AP460" s="438">
        <v>458</v>
      </c>
      <c r="AQ460" s="469"/>
      <c r="AR460" s="469"/>
      <c r="AS460" s="469"/>
      <c r="AT460" s="469"/>
      <c r="AU460" s="469"/>
      <c r="AV460" s="469"/>
      <c r="AW460" s="469"/>
      <c r="AX460" s="469"/>
      <c r="AY460" s="469"/>
      <c r="AZ460" s="469"/>
      <c r="BA460" s="469"/>
      <c r="BB460" s="469"/>
      <c r="BC460" s="469"/>
      <c r="BD460" s="469"/>
      <c r="BE460" s="469"/>
      <c r="BF460" s="469"/>
      <c r="BG460" s="469"/>
      <c r="BH460" s="469"/>
      <c r="BI460" s="469"/>
      <c r="BJ460" s="460" t="s">
        <v>4724</v>
      </c>
      <c r="BK460" s="469"/>
      <c r="BL460" s="469"/>
      <c r="BM460" s="469"/>
      <c r="BN460" s="469"/>
      <c r="BO460" s="469"/>
      <c r="BP460" s="469"/>
      <c r="BQ460" s="469"/>
      <c r="BR460" s="469"/>
      <c r="BS460" s="469"/>
      <c r="BT460" s="469"/>
      <c r="BU460" s="469"/>
      <c r="BV460" s="469"/>
      <c r="BW460" s="468"/>
      <c r="BX460" s="468"/>
      <c r="BY460" s="468"/>
      <c r="BZ460" s="470"/>
      <c r="CA460" s="470"/>
      <c r="CB460" s="470"/>
      <c r="CC460" s="470"/>
      <c r="CD460" s="470"/>
      <c r="CE460" s="470"/>
      <c r="CF460" s="470"/>
      <c r="CG460" s="470"/>
      <c r="CH460" s="470"/>
      <c r="CI460" s="470"/>
      <c r="CJ460" s="470"/>
      <c r="CK460" s="470"/>
      <c r="CL460" s="470"/>
      <c r="CM460" s="470"/>
      <c r="CN460" s="470"/>
      <c r="CO460" s="470"/>
      <c r="CP460" s="470"/>
      <c r="CQ460" s="470"/>
      <c r="CR460" s="470"/>
      <c r="CS460" s="462" t="s">
        <v>4725</v>
      </c>
      <c r="CT460" s="470"/>
      <c r="CU460" s="470"/>
      <c r="CV460" s="470"/>
      <c r="CW460" s="470"/>
      <c r="CX460" s="470"/>
      <c r="CY460" s="470"/>
      <c r="CZ460" s="470"/>
      <c r="DA460" s="470"/>
      <c r="DB460" s="470"/>
      <c r="DC460" s="470"/>
      <c r="DD460" s="470"/>
      <c r="DE460" s="470"/>
    </row>
    <row r="461" spans="34:109" ht="15" hidden="1" customHeight="1">
      <c r="AH461" s="468"/>
      <c r="AI461" s="468"/>
      <c r="AJ461" s="468"/>
      <c r="AK461" s="468"/>
      <c r="AL461" s="456" t="str">
        <f t="shared" si="21"/>
        <v/>
      </c>
      <c r="AM461" s="456" t="str">
        <f t="shared" si="22"/>
        <v/>
      </c>
      <c r="AN461" s="457" t="str">
        <f t="shared" si="23"/>
        <v/>
      </c>
      <c r="AO461" s="468"/>
      <c r="AP461" s="438">
        <v>459</v>
      </c>
      <c r="AQ461" s="469"/>
      <c r="AR461" s="469"/>
      <c r="AS461" s="469"/>
      <c r="AT461" s="469"/>
      <c r="AU461" s="469"/>
      <c r="AV461" s="469"/>
      <c r="AW461" s="469"/>
      <c r="AX461" s="469"/>
      <c r="AY461" s="469"/>
      <c r="AZ461" s="469"/>
      <c r="BA461" s="469"/>
      <c r="BB461" s="469"/>
      <c r="BC461" s="469"/>
      <c r="BD461" s="469"/>
      <c r="BE461" s="469"/>
      <c r="BF461" s="469"/>
      <c r="BG461" s="469"/>
      <c r="BH461" s="469"/>
      <c r="BI461" s="469"/>
      <c r="BJ461" s="460" t="s">
        <v>4726</v>
      </c>
      <c r="BK461" s="469"/>
      <c r="BL461" s="469"/>
      <c r="BM461" s="469"/>
      <c r="BN461" s="469"/>
      <c r="BO461" s="469"/>
      <c r="BP461" s="469"/>
      <c r="BQ461" s="469"/>
      <c r="BR461" s="469"/>
      <c r="BS461" s="469"/>
      <c r="BT461" s="469"/>
      <c r="BU461" s="469"/>
      <c r="BV461" s="469"/>
      <c r="BW461" s="468"/>
      <c r="BX461" s="468"/>
      <c r="BY461" s="468"/>
      <c r="BZ461" s="470"/>
      <c r="CA461" s="470"/>
      <c r="CB461" s="470"/>
      <c r="CC461" s="470"/>
      <c r="CD461" s="470"/>
      <c r="CE461" s="470"/>
      <c r="CF461" s="470"/>
      <c r="CG461" s="470"/>
      <c r="CH461" s="470"/>
      <c r="CI461" s="470"/>
      <c r="CJ461" s="470"/>
      <c r="CK461" s="470"/>
      <c r="CL461" s="470"/>
      <c r="CM461" s="470"/>
      <c r="CN461" s="470"/>
      <c r="CO461" s="470"/>
      <c r="CP461" s="470"/>
      <c r="CQ461" s="470"/>
      <c r="CR461" s="470"/>
      <c r="CS461" s="462" t="s">
        <v>4727</v>
      </c>
      <c r="CT461" s="470"/>
      <c r="CU461" s="470"/>
      <c r="CV461" s="470"/>
      <c r="CW461" s="470"/>
      <c r="CX461" s="470"/>
      <c r="CY461" s="470"/>
      <c r="CZ461" s="470"/>
      <c r="DA461" s="470"/>
      <c r="DB461" s="470"/>
      <c r="DC461" s="470"/>
      <c r="DD461" s="470"/>
      <c r="DE461" s="470"/>
    </row>
    <row r="462" spans="34:109" ht="15" hidden="1" customHeight="1">
      <c r="AH462" s="468"/>
      <c r="AI462" s="468"/>
      <c r="AJ462" s="468"/>
      <c r="AK462" s="468"/>
      <c r="AL462" s="456" t="str">
        <f t="shared" si="21"/>
        <v/>
      </c>
      <c r="AM462" s="456" t="str">
        <f t="shared" si="22"/>
        <v/>
      </c>
      <c r="AN462" s="457" t="str">
        <f t="shared" si="23"/>
        <v/>
      </c>
      <c r="AO462" s="468"/>
      <c r="AP462" s="438">
        <v>460</v>
      </c>
      <c r="AQ462" s="469"/>
      <c r="AR462" s="469"/>
      <c r="AS462" s="469"/>
      <c r="AT462" s="469"/>
      <c r="AU462" s="469"/>
      <c r="AV462" s="469"/>
      <c r="AW462" s="469"/>
      <c r="AX462" s="469"/>
      <c r="AY462" s="469"/>
      <c r="AZ462" s="469"/>
      <c r="BA462" s="469"/>
      <c r="BB462" s="469"/>
      <c r="BC462" s="469"/>
      <c r="BD462" s="469"/>
      <c r="BE462" s="469"/>
      <c r="BF462" s="469"/>
      <c r="BG462" s="469"/>
      <c r="BH462" s="469"/>
      <c r="BI462" s="469"/>
      <c r="BJ462" s="460" t="s">
        <v>4728</v>
      </c>
      <c r="BK462" s="469"/>
      <c r="BL462" s="469"/>
      <c r="BM462" s="469"/>
      <c r="BN462" s="469"/>
      <c r="BO462" s="469"/>
      <c r="BP462" s="469"/>
      <c r="BQ462" s="469"/>
      <c r="BR462" s="469"/>
      <c r="BS462" s="469"/>
      <c r="BT462" s="469"/>
      <c r="BU462" s="469"/>
      <c r="BV462" s="469"/>
      <c r="BW462" s="468"/>
      <c r="BX462" s="468"/>
      <c r="BY462" s="468"/>
      <c r="BZ462" s="470"/>
      <c r="CA462" s="470"/>
      <c r="CB462" s="470"/>
      <c r="CC462" s="470"/>
      <c r="CD462" s="470"/>
      <c r="CE462" s="470"/>
      <c r="CF462" s="470"/>
      <c r="CG462" s="470"/>
      <c r="CH462" s="470"/>
      <c r="CI462" s="470"/>
      <c r="CJ462" s="470"/>
      <c r="CK462" s="470"/>
      <c r="CL462" s="470"/>
      <c r="CM462" s="470"/>
      <c r="CN462" s="470"/>
      <c r="CO462" s="470"/>
      <c r="CP462" s="470"/>
      <c r="CQ462" s="470"/>
      <c r="CR462" s="470"/>
      <c r="CS462" s="464" t="s">
        <v>4729</v>
      </c>
      <c r="CT462" s="470"/>
      <c r="CU462" s="470"/>
      <c r="CV462" s="470"/>
      <c r="CW462" s="470"/>
      <c r="CX462" s="470"/>
      <c r="CY462" s="470"/>
      <c r="CZ462" s="470"/>
      <c r="DA462" s="470"/>
      <c r="DB462" s="470"/>
      <c r="DC462" s="470"/>
      <c r="DD462" s="470"/>
      <c r="DE462" s="470"/>
    </row>
    <row r="463" spans="34:109" ht="15" hidden="1" customHeight="1">
      <c r="AH463" s="468"/>
      <c r="AI463" s="468"/>
      <c r="AJ463" s="468"/>
      <c r="AK463" s="468"/>
      <c r="AL463" s="456" t="str">
        <f t="shared" si="21"/>
        <v/>
      </c>
      <c r="AM463" s="456" t="str">
        <f t="shared" si="22"/>
        <v/>
      </c>
      <c r="AN463" s="457" t="str">
        <f t="shared" si="23"/>
        <v/>
      </c>
      <c r="AO463" s="468"/>
      <c r="AP463" s="438">
        <v>461</v>
      </c>
      <c r="AQ463" s="469"/>
      <c r="AR463" s="469"/>
      <c r="AS463" s="469"/>
      <c r="AT463" s="469"/>
      <c r="AU463" s="469"/>
      <c r="AV463" s="469"/>
      <c r="AW463" s="469"/>
      <c r="AX463" s="469"/>
      <c r="AY463" s="469"/>
      <c r="AZ463" s="469"/>
      <c r="BA463" s="469"/>
      <c r="BB463" s="469"/>
      <c r="BC463" s="469"/>
      <c r="BD463" s="469"/>
      <c r="BE463" s="469"/>
      <c r="BF463" s="469"/>
      <c r="BG463" s="469"/>
      <c r="BH463" s="469"/>
      <c r="BI463" s="469"/>
      <c r="BJ463" s="460" t="s">
        <v>4730</v>
      </c>
      <c r="BK463" s="469"/>
      <c r="BL463" s="469"/>
      <c r="BM463" s="469"/>
      <c r="BN463" s="469"/>
      <c r="BO463" s="469"/>
      <c r="BP463" s="469"/>
      <c r="BQ463" s="469"/>
      <c r="BR463" s="469"/>
      <c r="BS463" s="469"/>
      <c r="BT463" s="469"/>
      <c r="BU463" s="469"/>
      <c r="BV463" s="469"/>
      <c r="BW463" s="468"/>
      <c r="BX463" s="468"/>
      <c r="BY463" s="468"/>
      <c r="BZ463" s="470"/>
      <c r="CA463" s="470"/>
      <c r="CB463" s="470"/>
      <c r="CC463" s="470"/>
      <c r="CD463" s="470"/>
      <c r="CE463" s="470"/>
      <c r="CF463" s="470"/>
      <c r="CG463" s="470"/>
      <c r="CH463" s="470"/>
      <c r="CI463" s="470"/>
      <c r="CJ463" s="470"/>
      <c r="CK463" s="470"/>
      <c r="CL463" s="470"/>
      <c r="CM463" s="470"/>
      <c r="CN463" s="470"/>
      <c r="CO463" s="470"/>
      <c r="CP463" s="470"/>
      <c r="CQ463" s="470"/>
      <c r="CR463" s="470"/>
      <c r="CS463" s="462" t="s">
        <v>4731</v>
      </c>
      <c r="CT463" s="470"/>
      <c r="CU463" s="470"/>
      <c r="CV463" s="470"/>
      <c r="CW463" s="470"/>
      <c r="CX463" s="470"/>
      <c r="CY463" s="470"/>
      <c r="CZ463" s="470"/>
      <c r="DA463" s="470"/>
      <c r="DB463" s="470"/>
      <c r="DC463" s="470"/>
      <c r="DD463" s="470"/>
      <c r="DE463" s="470"/>
    </row>
    <row r="464" spans="34:109" ht="15" hidden="1" customHeight="1">
      <c r="AH464" s="468"/>
      <c r="AI464" s="468"/>
      <c r="AJ464" s="468"/>
      <c r="AK464" s="468"/>
      <c r="AL464" s="456" t="str">
        <f t="shared" si="21"/>
        <v/>
      </c>
      <c r="AM464" s="456" t="str">
        <f t="shared" si="22"/>
        <v/>
      </c>
      <c r="AN464" s="457" t="str">
        <f t="shared" si="23"/>
        <v/>
      </c>
      <c r="AO464" s="468"/>
      <c r="AP464" s="438">
        <v>462</v>
      </c>
      <c r="AQ464" s="469"/>
      <c r="AR464" s="469"/>
      <c r="AS464" s="469"/>
      <c r="AT464" s="469"/>
      <c r="AU464" s="469"/>
      <c r="AV464" s="469"/>
      <c r="AW464" s="469"/>
      <c r="AX464" s="469"/>
      <c r="AY464" s="469"/>
      <c r="AZ464" s="469"/>
      <c r="BA464" s="469"/>
      <c r="BB464" s="469"/>
      <c r="BC464" s="469"/>
      <c r="BD464" s="469"/>
      <c r="BE464" s="469"/>
      <c r="BF464" s="469"/>
      <c r="BG464" s="469"/>
      <c r="BH464" s="469"/>
      <c r="BI464" s="469"/>
      <c r="BJ464" s="460" t="s">
        <v>4732</v>
      </c>
      <c r="BK464" s="469"/>
      <c r="BL464" s="469"/>
      <c r="BM464" s="469"/>
      <c r="BN464" s="469"/>
      <c r="BO464" s="469"/>
      <c r="BP464" s="469"/>
      <c r="BQ464" s="469"/>
      <c r="BR464" s="469"/>
      <c r="BS464" s="469"/>
      <c r="BT464" s="469"/>
      <c r="BU464" s="469"/>
      <c r="BV464" s="469"/>
      <c r="BW464" s="468"/>
      <c r="BX464" s="468"/>
      <c r="BY464" s="468"/>
      <c r="BZ464" s="470"/>
      <c r="CA464" s="470"/>
      <c r="CB464" s="470"/>
      <c r="CC464" s="470"/>
      <c r="CD464" s="470"/>
      <c r="CE464" s="470"/>
      <c r="CF464" s="470"/>
      <c r="CG464" s="470"/>
      <c r="CH464" s="470"/>
      <c r="CI464" s="470"/>
      <c r="CJ464" s="470"/>
      <c r="CK464" s="470"/>
      <c r="CL464" s="470"/>
      <c r="CM464" s="470"/>
      <c r="CN464" s="470"/>
      <c r="CO464" s="470"/>
      <c r="CP464" s="470"/>
      <c r="CQ464" s="470"/>
      <c r="CR464" s="470"/>
      <c r="CS464" s="462" t="s">
        <v>4733</v>
      </c>
      <c r="CT464" s="470"/>
      <c r="CU464" s="470"/>
      <c r="CV464" s="470"/>
      <c r="CW464" s="470"/>
      <c r="CX464" s="470"/>
      <c r="CY464" s="470"/>
      <c r="CZ464" s="470"/>
      <c r="DA464" s="470"/>
      <c r="DB464" s="470"/>
      <c r="DC464" s="470"/>
      <c r="DD464" s="470"/>
      <c r="DE464" s="470"/>
    </row>
    <row r="465" spans="34:109" ht="15" hidden="1" customHeight="1">
      <c r="AH465" s="468"/>
      <c r="AI465" s="468"/>
      <c r="AJ465" s="468"/>
      <c r="AK465" s="468"/>
      <c r="AL465" s="456" t="str">
        <f t="shared" si="21"/>
        <v/>
      </c>
      <c r="AM465" s="456" t="str">
        <f t="shared" si="22"/>
        <v/>
      </c>
      <c r="AN465" s="457" t="str">
        <f t="shared" si="23"/>
        <v/>
      </c>
      <c r="AO465" s="468"/>
      <c r="AP465" s="438">
        <v>463</v>
      </c>
      <c r="AQ465" s="469"/>
      <c r="AR465" s="469"/>
      <c r="AS465" s="469"/>
      <c r="AT465" s="469"/>
      <c r="AU465" s="469"/>
      <c r="AV465" s="469"/>
      <c r="AW465" s="469"/>
      <c r="AX465" s="469"/>
      <c r="AY465" s="469"/>
      <c r="AZ465" s="469"/>
      <c r="BA465" s="469"/>
      <c r="BB465" s="469"/>
      <c r="BC465" s="469"/>
      <c r="BD465" s="469"/>
      <c r="BE465" s="469"/>
      <c r="BF465" s="469"/>
      <c r="BG465" s="469"/>
      <c r="BH465" s="469"/>
      <c r="BI465" s="469"/>
      <c r="BJ465" s="460" t="s">
        <v>4734</v>
      </c>
      <c r="BK465" s="469"/>
      <c r="BL465" s="469"/>
      <c r="BM465" s="469"/>
      <c r="BN465" s="469"/>
      <c r="BO465" s="469"/>
      <c r="BP465" s="469"/>
      <c r="BQ465" s="469"/>
      <c r="BR465" s="469"/>
      <c r="BS465" s="469"/>
      <c r="BT465" s="469"/>
      <c r="BU465" s="469"/>
      <c r="BV465" s="469"/>
      <c r="BW465" s="468"/>
      <c r="BX465" s="468"/>
      <c r="BY465" s="468"/>
      <c r="BZ465" s="470"/>
      <c r="CA465" s="470"/>
      <c r="CB465" s="470"/>
      <c r="CC465" s="470"/>
      <c r="CD465" s="470"/>
      <c r="CE465" s="470"/>
      <c r="CF465" s="470"/>
      <c r="CG465" s="470"/>
      <c r="CH465" s="470"/>
      <c r="CI465" s="470"/>
      <c r="CJ465" s="470"/>
      <c r="CK465" s="470"/>
      <c r="CL465" s="470"/>
      <c r="CM465" s="470"/>
      <c r="CN465" s="470"/>
      <c r="CO465" s="470"/>
      <c r="CP465" s="470"/>
      <c r="CQ465" s="470"/>
      <c r="CR465" s="470"/>
      <c r="CS465" s="462" t="s">
        <v>4735</v>
      </c>
      <c r="CT465" s="470"/>
      <c r="CU465" s="470"/>
      <c r="CV465" s="470"/>
      <c r="CW465" s="470"/>
      <c r="CX465" s="470"/>
      <c r="CY465" s="470"/>
      <c r="CZ465" s="470"/>
      <c r="DA465" s="470"/>
      <c r="DB465" s="470"/>
      <c r="DC465" s="470"/>
      <c r="DD465" s="470"/>
      <c r="DE465" s="470"/>
    </row>
    <row r="466" spans="34:109" ht="15" hidden="1" customHeight="1">
      <c r="AH466" s="468"/>
      <c r="AI466" s="468"/>
      <c r="AJ466" s="468"/>
      <c r="AK466" s="468"/>
      <c r="AL466" s="456" t="str">
        <f t="shared" si="21"/>
        <v/>
      </c>
      <c r="AM466" s="456" t="str">
        <f t="shared" si="22"/>
        <v/>
      </c>
      <c r="AN466" s="457" t="str">
        <f t="shared" si="23"/>
        <v/>
      </c>
      <c r="AO466" s="468"/>
      <c r="AP466" s="438">
        <v>464</v>
      </c>
      <c r="AQ466" s="469"/>
      <c r="AR466" s="469"/>
      <c r="AS466" s="469"/>
      <c r="AT466" s="469"/>
      <c r="AU466" s="469"/>
      <c r="AV466" s="469"/>
      <c r="AW466" s="469"/>
      <c r="AX466" s="469"/>
      <c r="AY466" s="469"/>
      <c r="AZ466" s="469"/>
      <c r="BA466" s="469"/>
      <c r="BB466" s="469"/>
      <c r="BC466" s="469"/>
      <c r="BD466" s="469"/>
      <c r="BE466" s="469"/>
      <c r="BF466" s="469"/>
      <c r="BG466" s="469"/>
      <c r="BH466" s="469"/>
      <c r="BI466" s="469"/>
      <c r="BJ466" s="460" t="s">
        <v>4736</v>
      </c>
      <c r="BK466" s="469"/>
      <c r="BL466" s="469"/>
      <c r="BM466" s="469"/>
      <c r="BN466" s="469"/>
      <c r="BO466" s="469"/>
      <c r="BP466" s="469"/>
      <c r="BQ466" s="469"/>
      <c r="BR466" s="469"/>
      <c r="BS466" s="469"/>
      <c r="BT466" s="469"/>
      <c r="BU466" s="469"/>
      <c r="BV466" s="469"/>
      <c r="BW466" s="468"/>
      <c r="BX466" s="468"/>
      <c r="BY466" s="468"/>
      <c r="BZ466" s="470"/>
      <c r="CA466" s="470"/>
      <c r="CB466" s="470"/>
      <c r="CC466" s="470"/>
      <c r="CD466" s="470"/>
      <c r="CE466" s="470"/>
      <c r="CF466" s="470"/>
      <c r="CG466" s="470"/>
      <c r="CH466" s="470"/>
      <c r="CI466" s="470"/>
      <c r="CJ466" s="470"/>
      <c r="CK466" s="470"/>
      <c r="CL466" s="470"/>
      <c r="CM466" s="470"/>
      <c r="CN466" s="470"/>
      <c r="CO466" s="470"/>
      <c r="CP466" s="470"/>
      <c r="CQ466" s="470"/>
      <c r="CR466" s="470"/>
      <c r="CS466" s="462" t="s">
        <v>4737</v>
      </c>
      <c r="CT466" s="470"/>
      <c r="CU466" s="470"/>
      <c r="CV466" s="470"/>
      <c r="CW466" s="470"/>
      <c r="CX466" s="470"/>
      <c r="CY466" s="470"/>
      <c r="CZ466" s="470"/>
      <c r="DA466" s="470"/>
      <c r="DB466" s="470"/>
      <c r="DC466" s="470"/>
      <c r="DD466" s="470"/>
      <c r="DE466" s="470"/>
    </row>
    <row r="467" spans="34:109" ht="15" hidden="1" customHeight="1">
      <c r="AH467" s="468"/>
      <c r="AI467" s="468"/>
      <c r="AJ467" s="468"/>
      <c r="AK467" s="468"/>
      <c r="AL467" s="456" t="str">
        <f t="shared" si="21"/>
        <v/>
      </c>
      <c r="AM467" s="456" t="str">
        <f t="shared" si="22"/>
        <v/>
      </c>
      <c r="AN467" s="457" t="str">
        <f t="shared" si="23"/>
        <v/>
      </c>
      <c r="AO467" s="468"/>
      <c r="AP467" s="438">
        <v>465</v>
      </c>
      <c r="AQ467" s="469"/>
      <c r="AR467" s="469"/>
      <c r="AS467" s="469"/>
      <c r="AT467" s="469"/>
      <c r="AU467" s="469"/>
      <c r="AV467" s="469"/>
      <c r="AW467" s="469"/>
      <c r="AX467" s="469"/>
      <c r="AY467" s="469"/>
      <c r="AZ467" s="469"/>
      <c r="BA467" s="469"/>
      <c r="BB467" s="469"/>
      <c r="BC467" s="469"/>
      <c r="BD467" s="469"/>
      <c r="BE467" s="469"/>
      <c r="BF467" s="469"/>
      <c r="BG467" s="469"/>
      <c r="BH467" s="469"/>
      <c r="BI467" s="469"/>
      <c r="BJ467" s="460" t="s">
        <v>4738</v>
      </c>
      <c r="BK467" s="469"/>
      <c r="BL467" s="469"/>
      <c r="BM467" s="469"/>
      <c r="BN467" s="469"/>
      <c r="BO467" s="469"/>
      <c r="BP467" s="469"/>
      <c r="BQ467" s="469"/>
      <c r="BR467" s="469"/>
      <c r="BS467" s="469"/>
      <c r="BT467" s="469"/>
      <c r="BU467" s="469"/>
      <c r="BV467" s="469"/>
      <c r="BW467" s="468"/>
      <c r="BX467" s="468"/>
      <c r="BY467" s="468"/>
      <c r="BZ467" s="470"/>
      <c r="CA467" s="470"/>
      <c r="CB467" s="470"/>
      <c r="CC467" s="470"/>
      <c r="CD467" s="470"/>
      <c r="CE467" s="470"/>
      <c r="CF467" s="470"/>
      <c r="CG467" s="470"/>
      <c r="CH467" s="470"/>
      <c r="CI467" s="470"/>
      <c r="CJ467" s="470"/>
      <c r="CK467" s="470"/>
      <c r="CL467" s="470"/>
      <c r="CM467" s="470"/>
      <c r="CN467" s="470"/>
      <c r="CO467" s="470"/>
      <c r="CP467" s="470"/>
      <c r="CQ467" s="470"/>
      <c r="CR467" s="470"/>
      <c r="CS467" s="462" t="s">
        <v>4739</v>
      </c>
      <c r="CT467" s="470"/>
      <c r="CU467" s="470"/>
      <c r="CV467" s="470"/>
      <c r="CW467" s="470"/>
      <c r="CX467" s="470"/>
      <c r="CY467" s="470"/>
      <c r="CZ467" s="470"/>
      <c r="DA467" s="470"/>
      <c r="DB467" s="470"/>
      <c r="DC467" s="470"/>
      <c r="DD467" s="470"/>
      <c r="DE467" s="470"/>
    </row>
    <row r="468" spans="34:109" ht="15" hidden="1" customHeight="1">
      <c r="AH468" s="468"/>
      <c r="AI468" s="468"/>
      <c r="AJ468" s="468"/>
      <c r="AK468" s="468"/>
      <c r="AL468" s="456" t="str">
        <f t="shared" si="21"/>
        <v/>
      </c>
      <c r="AM468" s="456" t="str">
        <f t="shared" si="22"/>
        <v/>
      </c>
      <c r="AN468" s="457" t="str">
        <f t="shared" si="23"/>
        <v/>
      </c>
      <c r="AO468" s="468"/>
      <c r="AP468" s="438">
        <v>466</v>
      </c>
      <c r="AQ468" s="469"/>
      <c r="AR468" s="469"/>
      <c r="AS468" s="469"/>
      <c r="AT468" s="469"/>
      <c r="AU468" s="469"/>
      <c r="AV468" s="469"/>
      <c r="AW468" s="469"/>
      <c r="AX468" s="469"/>
      <c r="AY468" s="469"/>
      <c r="AZ468" s="469"/>
      <c r="BA468" s="469"/>
      <c r="BB468" s="469"/>
      <c r="BC468" s="469"/>
      <c r="BD468" s="469"/>
      <c r="BE468" s="469"/>
      <c r="BF468" s="469"/>
      <c r="BG468" s="469"/>
      <c r="BH468" s="469"/>
      <c r="BI468" s="469"/>
      <c r="BJ468" s="460" t="s">
        <v>4740</v>
      </c>
      <c r="BK468" s="469"/>
      <c r="BL468" s="469"/>
      <c r="BM468" s="469"/>
      <c r="BN468" s="469"/>
      <c r="BO468" s="469"/>
      <c r="BP468" s="469"/>
      <c r="BQ468" s="469"/>
      <c r="BR468" s="469"/>
      <c r="BS468" s="469"/>
      <c r="BT468" s="469"/>
      <c r="BU468" s="469"/>
      <c r="BV468" s="469"/>
      <c r="BW468" s="468"/>
      <c r="BX468" s="468"/>
      <c r="BY468" s="468"/>
      <c r="BZ468" s="470"/>
      <c r="CA468" s="470"/>
      <c r="CB468" s="470"/>
      <c r="CC468" s="470"/>
      <c r="CD468" s="470"/>
      <c r="CE468" s="470"/>
      <c r="CF468" s="470"/>
      <c r="CG468" s="470"/>
      <c r="CH468" s="470"/>
      <c r="CI468" s="470"/>
      <c r="CJ468" s="470"/>
      <c r="CK468" s="470"/>
      <c r="CL468" s="470"/>
      <c r="CM468" s="470"/>
      <c r="CN468" s="470"/>
      <c r="CO468" s="470"/>
      <c r="CP468" s="470"/>
      <c r="CQ468" s="470"/>
      <c r="CR468" s="470"/>
      <c r="CS468" s="462" t="s">
        <v>4741</v>
      </c>
      <c r="CT468" s="470"/>
      <c r="CU468" s="470"/>
      <c r="CV468" s="470"/>
      <c r="CW468" s="470"/>
      <c r="CX468" s="470"/>
      <c r="CY468" s="470"/>
      <c r="CZ468" s="470"/>
      <c r="DA468" s="470"/>
      <c r="DB468" s="470"/>
      <c r="DC468" s="470"/>
      <c r="DD468" s="470"/>
      <c r="DE468" s="470"/>
    </row>
    <row r="469" spans="34:109" ht="15" hidden="1" customHeight="1">
      <c r="AH469" s="438"/>
      <c r="AI469" s="438"/>
      <c r="AJ469" s="438"/>
      <c r="AK469" s="438"/>
      <c r="AL469" s="456" t="str">
        <f t="shared" si="21"/>
        <v/>
      </c>
      <c r="AM469" s="456" t="str">
        <f t="shared" si="22"/>
        <v/>
      </c>
      <c r="AN469" s="457" t="str">
        <f t="shared" si="23"/>
        <v/>
      </c>
      <c r="AO469" s="438"/>
      <c r="AP469" s="438">
        <v>467</v>
      </c>
      <c r="AQ469" s="460"/>
      <c r="AR469" s="460"/>
      <c r="AS469" s="460"/>
      <c r="AT469" s="460"/>
      <c r="AU469" s="460"/>
      <c r="AV469" s="460"/>
      <c r="AW469" s="460"/>
      <c r="AX469" s="460"/>
      <c r="AY469" s="460"/>
      <c r="AZ469" s="460"/>
      <c r="BA469" s="460"/>
      <c r="BB469" s="460"/>
      <c r="BC469" s="460"/>
      <c r="BD469" s="460"/>
      <c r="BE469" s="460"/>
      <c r="BF469" s="460"/>
      <c r="BG469" s="460"/>
      <c r="BH469" s="460"/>
      <c r="BI469" s="460"/>
      <c r="BJ469" s="460" t="s">
        <v>4742</v>
      </c>
      <c r="BK469" s="460"/>
      <c r="BL469" s="460"/>
      <c r="BM469" s="460"/>
      <c r="BN469" s="460"/>
      <c r="BO469" s="460"/>
      <c r="BP469" s="460"/>
      <c r="BQ469" s="460"/>
      <c r="BR469" s="460"/>
      <c r="BS469" s="460"/>
      <c r="BT469" s="460"/>
      <c r="BU469" s="460"/>
      <c r="BV469" s="460"/>
      <c r="BW469" s="438"/>
      <c r="BX469" s="438"/>
      <c r="BY469" s="438"/>
      <c r="BZ469" s="462"/>
      <c r="CA469" s="462"/>
      <c r="CB469" s="462"/>
      <c r="CC469" s="462"/>
      <c r="CD469" s="462"/>
      <c r="CE469" s="462"/>
      <c r="CF469" s="462"/>
      <c r="CG469" s="462"/>
      <c r="CH469" s="462"/>
      <c r="CI469" s="462"/>
      <c r="CJ469" s="462"/>
      <c r="CK469" s="462"/>
      <c r="CL469" s="462"/>
      <c r="CM469" s="462"/>
      <c r="CN469" s="462"/>
      <c r="CO469" s="462"/>
      <c r="CP469" s="462"/>
      <c r="CQ469" s="462"/>
      <c r="CR469" s="462"/>
      <c r="CS469" s="462" t="s">
        <v>4743</v>
      </c>
      <c r="CT469" s="462"/>
      <c r="CU469" s="462"/>
      <c r="CV469" s="462"/>
      <c r="CW469" s="462"/>
      <c r="CX469" s="462"/>
      <c r="CY469" s="462"/>
      <c r="CZ469" s="462"/>
      <c r="DA469" s="462"/>
      <c r="DB469" s="462"/>
      <c r="DC469" s="462"/>
      <c r="DD469" s="462"/>
      <c r="DE469" s="462"/>
    </row>
    <row r="470" spans="34:109" ht="15" hidden="1" customHeight="1">
      <c r="AH470" s="468"/>
      <c r="AI470" s="468"/>
      <c r="AJ470" s="468"/>
      <c r="AK470" s="468"/>
      <c r="AL470" s="456" t="str">
        <f t="shared" si="21"/>
        <v/>
      </c>
      <c r="AM470" s="456" t="str">
        <f t="shared" si="22"/>
        <v/>
      </c>
      <c r="AN470" s="457" t="str">
        <f t="shared" si="23"/>
        <v/>
      </c>
      <c r="AO470" s="468"/>
      <c r="AP470" s="438">
        <v>468</v>
      </c>
      <c r="AQ470" s="469"/>
      <c r="AR470" s="469"/>
      <c r="AS470" s="469"/>
      <c r="AT470" s="469"/>
      <c r="AU470" s="469"/>
      <c r="AV470" s="469"/>
      <c r="AW470" s="469"/>
      <c r="AX470" s="469"/>
      <c r="AY470" s="469"/>
      <c r="AZ470" s="469"/>
      <c r="BA470" s="469"/>
      <c r="BB470" s="469"/>
      <c r="BC470" s="469"/>
      <c r="BD470" s="469"/>
      <c r="BE470" s="469"/>
      <c r="BF470" s="469"/>
      <c r="BG470" s="469"/>
      <c r="BH470" s="469"/>
      <c r="BI470" s="469"/>
      <c r="BJ470" s="460" t="s">
        <v>4744</v>
      </c>
      <c r="BK470" s="469"/>
      <c r="BL470" s="469"/>
      <c r="BM470" s="469"/>
      <c r="BN470" s="469"/>
      <c r="BO470" s="469"/>
      <c r="BP470" s="469"/>
      <c r="BQ470" s="469"/>
      <c r="BR470" s="469"/>
      <c r="BS470" s="469"/>
      <c r="BT470" s="469"/>
      <c r="BU470" s="469"/>
      <c r="BV470" s="469"/>
      <c r="BW470" s="468"/>
      <c r="BX470" s="468"/>
      <c r="BY470" s="468"/>
      <c r="BZ470" s="470"/>
      <c r="CA470" s="470"/>
      <c r="CB470" s="470"/>
      <c r="CC470" s="470"/>
      <c r="CD470" s="470"/>
      <c r="CE470" s="470"/>
      <c r="CF470" s="470"/>
      <c r="CG470" s="470"/>
      <c r="CH470" s="470"/>
      <c r="CI470" s="470"/>
      <c r="CJ470" s="470"/>
      <c r="CK470" s="470"/>
      <c r="CL470" s="470"/>
      <c r="CM470" s="470"/>
      <c r="CN470" s="470"/>
      <c r="CO470" s="470"/>
      <c r="CP470" s="470"/>
      <c r="CQ470" s="470"/>
      <c r="CR470" s="470"/>
      <c r="CS470" s="462" t="s">
        <v>4745</v>
      </c>
      <c r="CT470" s="470"/>
      <c r="CU470" s="470"/>
      <c r="CV470" s="470"/>
      <c r="CW470" s="470"/>
      <c r="CX470" s="470"/>
      <c r="CY470" s="470"/>
      <c r="CZ470" s="470"/>
      <c r="DA470" s="470"/>
      <c r="DB470" s="470"/>
      <c r="DC470" s="470"/>
      <c r="DD470" s="470"/>
      <c r="DE470" s="470"/>
    </row>
    <row r="471" spans="34:109" ht="15" hidden="1" customHeight="1">
      <c r="AH471" s="468"/>
      <c r="AI471" s="468"/>
      <c r="AJ471" s="468"/>
      <c r="AK471" s="468"/>
      <c r="AL471" s="456" t="str">
        <f t="shared" si="21"/>
        <v/>
      </c>
      <c r="AM471" s="456" t="str">
        <f t="shared" si="22"/>
        <v/>
      </c>
      <c r="AN471" s="457" t="str">
        <f t="shared" si="23"/>
        <v/>
      </c>
      <c r="AO471" s="468"/>
      <c r="AP471" s="438">
        <v>469</v>
      </c>
      <c r="AQ471" s="469"/>
      <c r="AR471" s="469"/>
      <c r="AS471" s="469"/>
      <c r="AT471" s="469"/>
      <c r="AU471" s="469"/>
      <c r="AV471" s="469"/>
      <c r="AW471" s="469"/>
      <c r="AX471" s="469"/>
      <c r="AY471" s="469"/>
      <c r="AZ471" s="469"/>
      <c r="BA471" s="469"/>
      <c r="BB471" s="469"/>
      <c r="BC471" s="469"/>
      <c r="BD471" s="469"/>
      <c r="BE471" s="469"/>
      <c r="BF471" s="469"/>
      <c r="BG471" s="469"/>
      <c r="BH471" s="469"/>
      <c r="BI471" s="469"/>
      <c r="BJ471" s="460" t="s">
        <v>4746</v>
      </c>
      <c r="BK471" s="469"/>
      <c r="BL471" s="469"/>
      <c r="BM471" s="469"/>
      <c r="BN471" s="469"/>
      <c r="BO471" s="469"/>
      <c r="BP471" s="469"/>
      <c r="BQ471" s="469"/>
      <c r="BR471" s="469"/>
      <c r="BS471" s="469"/>
      <c r="BT471" s="469"/>
      <c r="BU471" s="469"/>
      <c r="BV471" s="469"/>
      <c r="BW471" s="468"/>
      <c r="BX471" s="468"/>
      <c r="BY471" s="468"/>
      <c r="BZ471" s="470"/>
      <c r="CA471" s="470"/>
      <c r="CB471" s="470"/>
      <c r="CC471" s="470"/>
      <c r="CD471" s="470"/>
      <c r="CE471" s="470"/>
      <c r="CF471" s="470"/>
      <c r="CG471" s="470"/>
      <c r="CH471" s="470"/>
      <c r="CI471" s="470"/>
      <c r="CJ471" s="470"/>
      <c r="CK471" s="470"/>
      <c r="CL471" s="470"/>
      <c r="CM471" s="470"/>
      <c r="CN471" s="470"/>
      <c r="CO471" s="470"/>
      <c r="CP471" s="470"/>
      <c r="CQ471" s="470"/>
      <c r="CR471" s="470"/>
      <c r="CS471" s="462" t="s">
        <v>4747</v>
      </c>
      <c r="CT471" s="470"/>
      <c r="CU471" s="470"/>
      <c r="CV471" s="470"/>
      <c r="CW471" s="470"/>
      <c r="CX471" s="470"/>
      <c r="CY471" s="470"/>
      <c r="CZ471" s="470"/>
      <c r="DA471" s="470"/>
      <c r="DB471" s="470"/>
      <c r="DC471" s="470"/>
      <c r="DD471" s="470"/>
      <c r="DE471" s="470"/>
    </row>
    <row r="472" spans="34:109" ht="15" hidden="1" customHeight="1">
      <c r="AH472" s="468"/>
      <c r="AI472" s="468"/>
      <c r="AJ472" s="468"/>
      <c r="AK472" s="468"/>
      <c r="AL472" s="456" t="str">
        <f t="shared" si="21"/>
        <v/>
      </c>
      <c r="AM472" s="456" t="str">
        <f t="shared" si="22"/>
        <v/>
      </c>
      <c r="AN472" s="457" t="str">
        <f t="shared" si="23"/>
        <v/>
      </c>
      <c r="AO472" s="468"/>
      <c r="AP472" s="438">
        <v>470</v>
      </c>
      <c r="AQ472" s="469"/>
      <c r="AR472" s="469"/>
      <c r="AS472" s="469"/>
      <c r="AT472" s="469"/>
      <c r="AU472" s="469"/>
      <c r="AV472" s="469"/>
      <c r="AW472" s="469"/>
      <c r="AX472" s="469"/>
      <c r="AY472" s="469"/>
      <c r="AZ472" s="469"/>
      <c r="BA472" s="469"/>
      <c r="BB472" s="469"/>
      <c r="BC472" s="469"/>
      <c r="BD472" s="469"/>
      <c r="BE472" s="469"/>
      <c r="BF472" s="469"/>
      <c r="BG472" s="469"/>
      <c r="BH472" s="469"/>
      <c r="BI472" s="469"/>
      <c r="BJ472" s="460" t="s">
        <v>4748</v>
      </c>
      <c r="BK472" s="469"/>
      <c r="BL472" s="469"/>
      <c r="BM472" s="469"/>
      <c r="BN472" s="469"/>
      <c r="BO472" s="469"/>
      <c r="BP472" s="469"/>
      <c r="BQ472" s="469"/>
      <c r="BR472" s="469"/>
      <c r="BS472" s="469"/>
      <c r="BT472" s="469"/>
      <c r="BU472" s="469"/>
      <c r="BV472" s="469"/>
      <c r="BW472" s="468"/>
      <c r="BX472" s="468"/>
      <c r="BY472" s="468"/>
      <c r="BZ472" s="470"/>
      <c r="CA472" s="470"/>
      <c r="CB472" s="470"/>
      <c r="CC472" s="470"/>
      <c r="CD472" s="470"/>
      <c r="CE472" s="470"/>
      <c r="CF472" s="470"/>
      <c r="CG472" s="470"/>
      <c r="CH472" s="470"/>
      <c r="CI472" s="470"/>
      <c r="CJ472" s="470"/>
      <c r="CK472" s="470"/>
      <c r="CL472" s="470"/>
      <c r="CM472" s="470"/>
      <c r="CN472" s="470"/>
      <c r="CO472" s="470"/>
      <c r="CP472" s="470"/>
      <c r="CQ472" s="470"/>
      <c r="CR472" s="470"/>
      <c r="CS472" s="462" t="s">
        <v>4749</v>
      </c>
      <c r="CT472" s="470"/>
      <c r="CU472" s="470"/>
      <c r="CV472" s="470"/>
      <c r="CW472" s="470"/>
      <c r="CX472" s="470"/>
      <c r="CY472" s="470"/>
      <c r="CZ472" s="470"/>
      <c r="DA472" s="470"/>
      <c r="DB472" s="470"/>
      <c r="DC472" s="470"/>
      <c r="DD472" s="470"/>
      <c r="DE472" s="470"/>
    </row>
    <row r="473" spans="34:109" ht="15" hidden="1" customHeight="1">
      <c r="AH473" s="468"/>
      <c r="AI473" s="468"/>
      <c r="AJ473" s="468"/>
      <c r="AK473" s="468"/>
      <c r="AL473" s="456" t="str">
        <f t="shared" si="21"/>
        <v/>
      </c>
      <c r="AM473" s="456" t="str">
        <f t="shared" si="22"/>
        <v/>
      </c>
      <c r="AN473" s="457" t="str">
        <f t="shared" si="23"/>
        <v/>
      </c>
      <c r="AO473" s="468"/>
      <c r="AP473" s="438">
        <v>471</v>
      </c>
      <c r="AQ473" s="469"/>
      <c r="AR473" s="469"/>
      <c r="AS473" s="469"/>
      <c r="AT473" s="469"/>
      <c r="AU473" s="469"/>
      <c r="AV473" s="469"/>
      <c r="AW473" s="469"/>
      <c r="AX473" s="469"/>
      <c r="AY473" s="469"/>
      <c r="AZ473" s="469"/>
      <c r="BA473" s="469"/>
      <c r="BB473" s="469"/>
      <c r="BC473" s="469"/>
      <c r="BD473" s="469"/>
      <c r="BE473" s="469"/>
      <c r="BF473" s="469"/>
      <c r="BG473" s="469"/>
      <c r="BH473" s="469"/>
      <c r="BI473" s="469"/>
      <c r="BJ473" s="460" t="s">
        <v>4750</v>
      </c>
      <c r="BK473" s="469"/>
      <c r="BL473" s="469"/>
      <c r="BM473" s="469"/>
      <c r="BN473" s="469"/>
      <c r="BO473" s="469"/>
      <c r="BP473" s="469"/>
      <c r="BQ473" s="469"/>
      <c r="BR473" s="469"/>
      <c r="BS473" s="469"/>
      <c r="BT473" s="469"/>
      <c r="BU473" s="469"/>
      <c r="BV473" s="469"/>
      <c r="BW473" s="468"/>
      <c r="BX473" s="468"/>
      <c r="BY473" s="468"/>
      <c r="BZ473" s="470"/>
      <c r="CA473" s="470"/>
      <c r="CB473" s="470"/>
      <c r="CC473" s="470"/>
      <c r="CD473" s="470"/>
      <c r="CE473" s="470"/>
      <c r="CF473" s="470"/>
      <c r="CG473" s="470"/>
      <c r="CH473" s="470"/>
      <c r="CI473" s="470"/>
      <c r="CJ473" s="470"/>
      <c r="CK473" s="470"/>
      <c r="CL473" s="470"/>
      <c r="CM473" s="470"/>
      <c r="CN473" s="470"/>
      <c r="CO473" s="470"/>
      <c r="CP473" s="470"/>
      <c r="CQ473" s="470"/>
      <c r="CR473" s="470"/>
      <c r="CS473" s="462" t="s">
        <v>4751</v>
      </c>
      <c r="CT473" s="470"/>
      <c r="CU473" s="470"/>
      <c r="CV473" s="470"/>
      <c r="CW473" s="470"/>
      <c r="CX473" s="470"/>
      <c r="CY473" s="470"/>
      <c r="CZ473" s="470"/>
      <c r="DA473" s="470"/>
      <c r="DB473" s="470"/>
      <c r="DC473" s="470"/>
      <c r="DD473" s="470"/>
      <c r="DE473" s="470"/>
    </row>
    <row r="474" spans="34:109" ht="15" hidden="1" customHeight="1">
      <c r="AH474" s="468"/>
      <c r="AI474" s="468"/>
      <c r="AJ474" s="468"/>
      <c r="AK474" s="468"/>
      <c r="AL474" s="456" t="str">
        <f t="shared" si="21"/>
        <v/>
      </c>
      <c r="AM474" s="456" t="str">
        <f t="shared" si="22"/>
        <v/>
      </c>
      <c r="AN474" s="457" t="str">
        <f t="shared" si="23"/>
        <v/>
      </c>
      <c r="AO474" s="468"/>
      <c r="AP474" s="438">
        <v>472</v>
      </c>
      <c r="AQ474" s="469"/>
      <c r="AR474" s="469"/>
      <c r="AS474" s="469"/>
      <c r="AT474" s="469"/>
      <c r="AU474" s="469"/>
      <c r="AV474" s="469"/>
      <c r="AW474" s="469"/>
      <c r="AX474" s="469"/>
      <c r="AY474" s="469"/>
      <c r="AZ474" s="469"/>
      <c r="BA474" s="469"/>
      <c r="BB474" s="469"/>
      <c r="BC474" s="469"/>
      <c r="BD474" s="469"/>
      <c r="BE474" s="469"/>
      <c r="BF474" s="469"/>
      <c r="BG474" s="469"/>
      <c r="BH474" s="469"/>
      <c r="BI474" s="469"/>
      <c r="BJ474" s="460" t="s">
        <v>4752</v>
      </c>
      <c r="BK474" s="469"/>
      <c r="BL474" s="469"/>
      <c r="BM474" s="469"/>
      <c r="BN474" s="469"/>
      <c r="BO474" s="469"/>
      <c r="BP474" s="469"/>
      <c r="BQ474" s="469"/>
      <c r="BR474" s="469"/>
      <c r="BS474" s="469"/>
      <c r="BT474" s="469"/>
      <c r="BU474" s="469"/>
      <c r="BV474" s="469"/>
      <c r="BW474" s="468"/>
      <c r="BX474" s="468"/>
      <c r="BY474" s="468"/>
      <c r="BZ474" s="470"/>
      <c r="CA474" s="470"/>
      <c r="CB474" s="470"/>
      <c r="CC474" s="470"/>
      <c r="CD474" s="470"/>
      <c r="CE474" s="470"/>
      <c r="CF474" s="470"/>
      <c r="CG474" s="470"/>
      <c r="CH474" s="470"/>
      <c r="CI474" s="470"/>
      <c r="CJ474" s="470"/>
      <c r="CK474" s="470"/>
      <c r="CL474" s="470"/>
      <c r="CM474" s="470"/>
      <c r="CN474" s="470"/>
      <c r="CO474" s="470"/>
      <c r="CP474" s="470"/>
      <c r="CQ474" s="470"/>
      <c r="CR474" s="470"/>
      <c r="CS474" s="462" t="s">
        <v>4753</v>
      </c>
      <c r="CT474" s="470"/>
      <c r="CU474" s="470"/>
      <c r="CV474" s="470"/>
      <c r="CW474" s="470"/>
      <c r="CX474" s="470"/>
      <c r="CY474" s="470"/>
      <c r="CZ474" s="470"/>
      <c r="DA474" s="470"/>
      <c r="DB474" s="470"/>
      <c r="DC474" s="470"/>
      <c r="DD474" s="470"/>
      <c r="DE474" s="470"/>
    </row>
    <row r="475" spans="34:109" ht="15" hidden="1" customHeight="1">
      <c r="AH475" s="468"/>
      <c r="AI475" s="468"/>
      <c r="AJ475" s="468"/>
      <c r="AK475" s="468"/>
      <c r="AL475" s="456" t="str">
        <f t="shared" si="21"/>
        <v/>
      </c>
      <c r="AM475" s="456" t="str">
        <f t="shared" si="22"/>
        <v/>
      </c>
      <c r="AN475" s="457" t="str">
        <f t="shared" si="23"/>
        <v/>
      </c>
      <c r="AO475" s="468"/>
      <c r="AP475" s="438">
        <v>473</v>
      </c>
      <c r="AQ475" s="469"/>
      <c r="AR475" s="469"/>
      <c r="AS475" s="469"/>
      <c r="AT475" s="469"/>
      <c r="AU475" s="469"/>
      <c r="AV475" s="469"/>
      <c r="AW475" s="469"/>
      <c r="AX475" s="469"/>
      <c r="AY475" s="469"/>
      <c r="AZ475" s="469"/>
      <c r="BA475" s="469"/>
      <c r="BB475" s="469"/>
      <c r="BC475" s="469"/>
      <c r="BD475" s="469"/>
      <c r="BE475" s="469"/>
      <c r="BF475" s="469"/>
      <c r="BG475" s="469"/>
      <c r="BH475" s="469"/>
      <c r="BI475" s="469"/>
      <c r="BJ475" s="460" t="s">
        <v>4754</v>
      </c>
      <c r="BK475" s="469"/>
      <c r="BL475" s="469"/>
      <c r="BM475" s="469"/>
      <c r="BN475" s="469"/>
      <c r="BO475" s="469"/>
      <c r="BP475" s="469"/>
      <c r="BQ475" s="469"/>
      <c r="BR475" s="469"/>
      <c r="BS475" s="469"/>
      <c r="BT475" s="469"/>
      <c r="BU475" s="469"/>
      <c r="BV475" s="469"/>
      <c r="BW475" s="468"/>
      <c r="BX475" s="468"/>
      <c r="BY475" s="468"/>
      <c r="BZ475" s="470"/>
      <c r="CA475" s="470"/>
      <c r="CB475" s="470"/>
      <c r="CC475" s="470"/>
      <c r="CD475" s="470"/>
      <c r="CE475" s="470"/>
      <c r="CF475" s="470"/>
      <c r="CG475" s="470"/>
      <c r="CH475" s="470"/>
      <c r="CI475" s="470"/>
      <c r="CJ475" s="470"/>
      <c r="CK475" s="470"/>
      <c r="CL475" s="470"/>
      <c r="CM475" s="470"/>
      <c r="CN475" s="470"/>
      <c r="CO475" s="470"/>
      <c r="CP475" s="470"/>
      <c r="CQ475" s="470"/>
      <c r="CR475" s="470"/>
      <c r="CS475" s="462" t="s">
        <v>4755</v>
      </c>
      <c r="CT475" s="470"/>
      <c r="CU475" s="470"/>
      <c r="CV475" s="470"/>
      <c r="CW475" s="470"/>
      <c r="CX475" s="470"/>
      <c r="CY475" s="470"/>
      <c r="CZ475" s="470"/>
      <c r="DA475" s="470"/>
      <c r="DB475" s="470"/>
      <c r="DC475" s="470"/>
      <c r="DD475" s="470"/>
      <c r="DE475" s="470"/>
    </row>
    <row r="476" spans="34:109" ht="15" hidden="1" customHeight="1">
      <c r="AH476" s="468"/>
      <c r="AI476" s="468"/>
      <c r="AJ476" s="468"/>
      <c r="AK476" s="468"/>
      <c r="AL476" s="456" t="str">
        <f t="shared" si="21"/>
        <v/>
      </c>
      <c r="AM476" s="456" t="str">
        <f t="shared" si="22"/>
        <v/>
      </c>
      <c r="AN476" s="457" t="str">
        <f t="shared" si="23"/>
        <v/>
      </c>
      <c r="AO476" s="468"/>
      <c r="AP476" s="438">
        <v>474</v>
      </c>
      <c r="AQ476" s="469"/>
      <c r="AR476" s="469"/>
      <c r="AS476" s="469"/>
      <c r="AT476" s="469"/>
      <c r="AU476" s="469"/>
      <c r="AV476" s="469"/>
      <c r="AW476" s="469"/>
      <c r="AX476" s="469"/>
      <c r="AY476" s="469"/>
      <c r="AZ476" s="469"/>
      <c r="BA476" s="469"/>
      <c r="BB476" s="469"/>
      <c r="BC476" s="469"/>
      <c r="BD476" s="469"/>
      <c r="BE476" s="469"/>
      <c r="BF476" s="469"/>
      <c r="BG476" s="469"/>
      <c r="BH476" s="469"/>
      <c r="BI476" s="469"/>
      <c r="BJ476" s="460" t="s">
        <v>4756</v>
      </c>
      <c r="BK476" s="469"/>
      <c r="BL476" s="469"/>
      <c r="BM476" s="469"/>
      <c r="BN476" s="469"/>
      <c r="BO476" s="469"/>
      <c r="BP476" s="469"/>
      <c r="BQ476" s="469"/>
      <c r="BR476" s="469"/>
      <c r="BS476" s="469"/>
      <c r="BT476" s="469"/>
      <c r="BU476" s="469"/>
      <c r="BV476" s="469"/>
      <c r="BW476" s="468"/>
      <c r="BX476" s="468"/>
      <c r="BY476" s="468"/>
      <c r="BZ476" s="470"/>
      <c r="CA476" s="470"/>
      <c r="CB476" s="470"/>
      <c r="CC476" s="470"/>
      <c r="CD476" s="470"/>
      <c r="CE476" s="470"/>
      <c r="CF476" s="470"/>
      <c r="CG476" s="470"/>
      <c r="CH476" s="470"/>
      <c r="CI476" s="470"/>
      <c r="CJ476" s="470"/>
      <c r="CK476" s="470"/>
      <c r="CL476" s="470"/>
      <c r="CM476" s="470"/>
      <c r="CN476" s="470"/>
      <c r="CO476" s="470"/>
      <c r="CP476" s="470"/>
      <c r="CQ476" s="470"/>
      <c r="CR476" s="470"/>
      <c r="CS476" s="462" t="s">
        <v>4757</v>
      </c>
      <c r="CT476" s="470"/>
      <c r="CU476" s="470"/>
      <c r="CV476" s="470"/>
      <c r="CW476" s="470"/>
      <c r="CX476" s="470"/>
      <c r="CY476" s="470"/>
      <c r="CZ476" s="470"/>
      <c r="DA476" s="470"/>
      <c r="DB476" s="470"/>
      <c r="DC476" s="470"/>
      <c r="DD476" s="470"/>
      <c r="DE476" s="470"/>
    </row>
    <row r="477" spans="34:109" ht="15" hidden="1" customHeight="1">
      <c r="AH477" s="468"/>
      <c r="AI477" s="468"/>
      <c r="AJ477" s="468"/>
      <c r="AK477" s="468"/>
      <c r="AL477" s="456" t="str">
        <f t="shared" si="21"/>
        <v/>
      </c>
      <c r="AM477" s="456" t="str">
        <f t="shared" si="22"/>
        <v/>
      </c>
      <c r="AN477" s="457" t="str">
        <f t="shared" si="23"/>
        <v/>
      </c>
      <c r="AO477" s="468"/>
      <c r="AP477" s="438">
        <v>475</v>
      </c>
      <c r="AQ477" s="469"/>
      <c r="AR477" s="469"/>
      <c r="AS477" s="469"/>
      <c r="AT477" s="469"/>
      <c r="AU477" s="469"/>
      <c r="AV477" s="469"/>
      <c r="AW477" s="469"/>
      <c r="AX477" s="469"/>
      <c r="AY477" s="469"/>
      <c r="AZ477" s="469"/>
      <c r="BA477" s="469"/>
      <c r="BB477" s="469"/>
      <c r="BC477" s="469"/>
      <c r="BD477" s="469"/>
      <c r="BE477" s="469"/>
      <c r="BF477" s="469"/>
      <c r="BG477" s="469"/>
      <c r="BH477" s="469"/>
      <c r="BI477" s="469"/>
      <c r="BJ477" s="460" t="s">
        <v>4758</v>
      </c>
      <c r="BK477" s="469"/>
      <c r="BL477" s="469"/>
      <c r="BM477" s="469"/>
      <c r="BN477" s="469"/>
      <c r="BO477" s="469"/>
      <c r="BP477" s="469"/>
      <c r="BQ477" s="469"/>
      <c r="BR477" s="469"/>
      <c r="BS477" s="469"/>
      <c r="BT477" s="469"/>
      <c r="BU477" s="469"/>
      <c r="BV477" s="469"/>
      <c r="BW477" s="468"/>
      <c r="BX477" s="468"/>
      <c r="BY477" s="468"/>
      <c r="BZ477" s="470"/>
      <c r="CA477" s="470"/>
      <c r="CB477" s="470"/>
      <c r="CC477" s="470"/>
      <c r="CD477" s="470"/>
      <c r="CE477" s="470"/>
      <c r="CF477" s="470"/>
      <c r="CG477" s="470"/>
      <c r="CH477" s="470"/>
      <c r="CI477" s="470"/>
      <c r="CJ477" s="470"/>
      <c r="CK477" s="470"/>
      <c r="CL477" s="470"/>
      <c r="CM477" s="470"/>
      <c r="CN477" s="470"/>
      <c r="CO477" s="470"/>
      <c r="CP477" s="470"/>
      <c r="CQ477" s="470"/>
      <c r="CR477" s="470"/>
      <c r="CS477" s="462" t="s">
        <v>4759</v>
      </c>
      <c r="CT477" s="470"/>
      <c r="CU477" s="470"/>
      <c r="CV477" s="470"/>
      <c r="CW477" s="470"/>
      <c r="CX477" s="470"/>
      <c r="CY477" s="470"/>
      <c r="CZ477" s="470"/>
      <c r="DA477" s="470"/>
      <c r="DB477" s="470"/>
      <c r="DC477" s="470"/>
      <c r="DD477" s="470"/>
      <c r="DE477" s="470"/>
    </row>
    <row r="478" spans="34:109" ht="15" hidden="1" customHeight="1">
      <c r="AH478" s="468"/>
      <c r="AI478" s="468"/>
      <c r="AJ478" s="468"/>
      <c r="AK478" s="468"/>
      <c r="AL478" s="456" t="str">
        <f t="shared" si="21"/>
        <v/>
      </c>
      <c r="AM478" s="456" t="str">
        <f t="shared" si="22"/>
        <v/>
      </c>
      <c r="AN478" s="457" t="str">
        <f t="shared" si="23"/>
        <v/>
      </c>
      <c r="AO478" s="468"/>
      <c r="AP478" s="438">
        <v>476</v>
      </c>
      <c r="AQ478" s="469"/>
      <c r="AR478" s="469"/>
      <c r="AS478" s="469"/>
      <c r="AT478" s="469"/>
      <c r="AU478" s="469"/>
      <c r="AV478" s="469"/>
      <c r="AW478" s="469"/>
      <c r="AX478" s="469"/>
      <c r="AY478" s="469"/>
      <c r="AZ478" s="469"/>
      <c r="BA478" s="469"/>
      <c r="BB478" s="469"/>
      <c r="BC478" s="469"/>
      <c r="BD478" s="469"/>
      <c r="BE478" s="469"/>
      <c r="BF478" s="469"/>
      <c r="BG478" s="469"/>
      <c r="BH478" s="469"/>
      <c r="BI478" s="469"/>
      <c r="BJ478" s="460" t="s">
        <v>4760</v>
      </c>
      <c r="BK478" s="469"/>
      <c r="BL478" s="469"/>
      <c r="BM478" s="469"/>
      <c r="BN478" s="469"/>
      <c r="BO478" s="469"/>
      <c r="BP478" s="469"/>
      <c r="BQ478" s="469"/>
      <c r="BR478" s="469"/>
      <c r="BS478" s="469"/>
      <c r="BT478" s="469"/>
      <c r="BU478" s="469"/>
      <c r="BV478" s="469"/>
      <c r="BW478" s="468"/>
      <c r="BX478" s="468"/>
      <c r="BY478" s="468"/>
      <c r="BZ478" s="470"/>
      <c r="CA478" s="470"/>
      <c r="CB478" s="470"/>
      <c r="CC478" s="470"/>
      <c r="CD478" s="470"/>
      <c r="CE478" s="470"/>
      <c r="CF478" s="470"/>
      <c r="CG478" s="470"/>
      <c r="CH478" s="470"/>
      <c r="CI478" s="470"/>
      <c r="CJ478" s="470"/>
      <c r="CK478" s="470"/>
      <c r="CL478" s="470"/>
      <c r="CM478" s="470"/>
      <c r="CN478" s="470"/>
      <c r="CO478" s="470"/>
      <c r="CP478" s="470"/>
      <c r="CQ478" s="470"/>
      <c r="CR478" s="470"/>
      <c r="CS478" s="462" t="s">
        <v>4761</v>
      </c>
      <c r="CT478" s="470"/>
      <c r="CU478" s="470"/>
      <c r="CV478" s="470"/>
      <c r="CW478" s="470"/>
      <c r="CX478" s="470"/>
      <c r="CY478" s="470"/>
      <c r="CZ478" s="470"/>
      <c r="DA478" s="470"/>
      <c r="DB478" s="470"/>
      <c r="DC478" s="470"/>
      <c r="DD478" s="470"/>
      <c r="DE478" s="470"/>
    </row>
    <row r="479" spans="34:109" ht="15" hidden="1" customHeight="1">
      <c r="AH479" s="468"/>
      <c r="AI479" s="468"/>
      <c r="AJ479" s="468"/>
      <c r="AK479" s="468"/>
      <c r="AL479" s="456" t="str">
        <f t="shared" si="21"/>
        <v/>
      </c>
      <c r="AM479" s="456" t="str">
        <f t="shared" si="22"/>
        <v/>
      </c>
      <c r="AN479" s="457" t="str">
        <f t="shared" si="23"/>
        <v/>
      </c>
      <c r="AO479" s="468"/>
      <c r="AP479" s="438">
        <v>477</v>
      </c>
      <c r="AQ479" s="469"/>
      <c r="AR479" s="469"/>
      <c r="AS479" s="469"/>
      <c r="AT479" s="469"/>
      <c r="AU479" s="469"/>
      <c r="AV479" s="469"/>
      <c r="AW479" s="469"/>
      <c r="AX479" s="469"/>
      <c r="AY479" s="469"/>
      <c r="AZ479" s="469"/>
      <c r="BA479" s="469"/>
      <c r="BB479" s="469"/>
      <c r="BC479" s="469"/>
      <c r="BD479" s="469"/>
      <c r="BE479" s="469"/>
      <c r="BF479" s="469"/>
      <c r="BG479" s="469"/>
      <c r="BH479" s="469"/>
      <c r="BI479" s="469"/>
      <c r="BJ479" s="460" t="s">
        <v>4762</v>
      </c>
      <c r="BK479" s="469"/>
      <c r="BL479" s="469"/>
      <c r="BM479" s="469"/>
      <c r="BN479" s="469"/>
      <c r="BO479" s="469"/>
      <c r="BP479" s="469"/>
      <c r="BQ479" s="469"/>
      <c r="BR479" s="469"/>
      <c r="BS479" s="469"/>
      <c r="BT479" s="469"/>
      <c r="BU479" s="469"/>
      <c r="BV479" s="469"/>
      <c r="BW479" s="468"/>
      <c r="BX479" s="468"/>
      <c r="BY479" s="468"/>
      <c r="BZ479" s="470"/>
      <c r="CA479" s="470"/>
      <c r="CB479" s="470"/>
      <c r="CC479" s="470"/>
      <c r="CD479" s="470"/>
      <c r="CE479" s="470"/>
      <c r="CF479" s="470"/>
      <c r="CG479" s="470"/>
      <c r="CH479" s="470"/>
      <c r="CI479" s="470"/>
      <c r="CJ479" s="470"/>
      <c r="CK479" s="470"/>
      <c r="CL479" s="470"/>
      <c r="CM479" s="470"/>
      <c r="CN479" s="470"/>
      <c r="CO479" s="470"/>
      <c r="CP479" s="470"/>
      <c r="CQ479" s="470"/>
      <c r="CR479" s="470"/>
      <c r="CS479" s="462" t="s">
        <v>4763</v>
      </c>
      <c r="CT479" s="470"/>
      <c r="CU479" s="470"/>
      <c r="CV479" s="470"/>
      <c r="CW479" s="470"/>
      <c r="CX479" s="470"/>
      <c r="CY479" s="470"/>
      <c r="CZ479" s="470"/>
      <c r="DA479" s="470"/>
      <c r="DB479" s="470"/>
      <c r="DC479" s="470"/>
      <c r="DD479" s="470"/>
      <c r="DE479" s="470"/>
    </row>
    <row r="480" spans="34:109" ht="15" hidden="1" customHeight="1">
      <c r="AH480" s="468"/>
      <c r="AI480" s="468"/>
      <c r="AJ480" s="468"/>
      <c r="AK480" s="468"/>
      <c r="AL480" s="456" t="str">
        <f t="shared" si="21"/>
        <v/>
      </c>
      <c r="AM480" s="456" t="str">
        <f t="shared" si="22"/>
        <v/>
      </c>
      <c r="AN480" s="457" t="str">
        <f t="shared" si="23"/>
        <v/>
      </c>
      <c r="AO480" s="468"/>
      <c r="AP480" s="438">
        <v>478</v>
      </c>
      <c r="AQ480" s="469"/>
      <c r="AR480" s="469"/>
      <c r="AS480" s="469"/>
      <c r="AT480" s="469"/>
      <c r="AU480" s="469"/>
      <c r="AV480" s="469"/>
      <c r="AW480" s="469"/>
      <c r="AX480" s="469"/>
      <c r="AY480" s="469"/>
      <c r="AZ480" s="469"/>
      <c r="BA480" s="469"/>
      <c r="BB480" s="469"/>
      <c r="BC480" s="469"/>
      <c r="BD480" s="469"/>
      <c r="BE480" s="469"/>
      <c r="BF480" s="469"/>
      <c r="BG480" s="469"/>
      <c r="BH480" s="469"/>
      <c r="BI480" s="469"/>
      <c r="BJ480" s="460" t="s">
        <v>4764</v>
      </c>
      <c r="BK480" s="469"/>
      <c r="BL480" s="469"/>
      <c r="BM480" s="469"/>
      <c r="BN480" s="469"/>
      <c r="BO480" s="469"/>
      <c r="BP480" s="469"/>
      <c r="BQ480" s="469"/>
      <c r="BR480" s="469"/>
      <c r="BS480" s="469"/>
      <c r="BT480" s="469"/>
      <c r="BU480" s="469"/>
      <c r="BV480" s="469"/>
      <c r="BW480" s="468"/>
      <c r="BX480" s="468"/>
      <c r="BY480" s="468"/>
      <c r="BZ480" s="470"/>
      <c r="CA480" s="470"/>
      <c r="CB480" s="470"/>
      <c r="CC480" s="470"/>
      <c r="CD480" s="470"/>
      <c r="CE480" s="470"/>
      <c r="CF480" s="470"/>
      <c r="CG480" s="470"/>
      <c r="CH480" s="470"/>
      <c r="CI480" s="470"/>
      <c r="CJ480" s="470"/>
      <c r="CK480" s="470"/>
      <c r="CL480" s="470"/>
      <c r="CM480" s="470"/>
      <c r="CN480" s="470"/>
      <c r="CO480" s="470"/>
      <c r="CP480" s="470"/>
      <c r="CQ480" s="470"/>
      <c r="CR480" s="470"/>
      <c r="CS480" s="462" t="s">
        <v>4765</v>
      </c>
      <c r="CT480" s="470"/>
      <c r="CU480" s="470"/>
      <c r="CV480" s="470"/>
      <c r="CW480" s="470"/>
      <c r="CX480" s="470"/>
      <c r="CY480" s="470"/>
      <c r="CZ480" s="470"/>
      <c r="DA480" s="470"/>
      <c r="DB480" s="470"/>
      <c r="DC480" s="470"/>
      <c r="DD480" s="470"/>
      <c r="DE480" s="470"/>
    </row>
    <row r="481" spans="34:109" ht="15" hidden="1" customHeight="1">
      <c r="AH481" s="468"/>
      <c r="AI481" s="468"/>
      <c r="AJ481" s="468"/>
      <c r="AK481" s="468"/>
      <c r="AL481" s="456" t="str">
        <f t="shared" si="21"/>
        <v/>
      </c>
      <c r="AM481" s="456" t="str">
        <f t="shared" si="22"/>
        <v/>
      </c>
      <c r="AN481" s="457" t="str">
        <f t="shared" si="23"/>
        <v/>
      </c>
      <c r="AO481" s="468"/>
      <c r="AP481" s="438">
        <v>479</v>
      </c>
      <c r="AQ481" s="469"/>
      <c r="AR481" s="469"/>
      <c r="AS481" s="469"/>
      <c r="AT481" s="469"/>
      <c r="AU481" s="469"/>
      <c r="AV481" s="469"/>
      <c r="AW481" s="469"/>
      <c r="AX481" s="469"/>
      <c r="AY481" s="469"/>
      <c r="AZ481" s="469"/>
      <c r="BA481" s="469"/>
      <c r="BB481" s="469"/>
      <c r="BC481" s="469"/>
      <c r="BD481" s="469"/>
      <c r="BE481" s="469"/>
      <c r="BF481" s="469"/>
      <c r="BG481" s="469"/>
      <c r="BH481" s="469"/>
      <c r="BI481" s="469"/>
      <c r="BJ481" s="460" t="s">
        <v>4766</v>
      </c>
      <c r="BK481" s="469"/>
      <c r="BL481" s="469"/>
      <c r="BM481" s="469"/>
      <c r="BN481" s="469"/>
      <c r="BO481" s="469"/>
      <c r="BP481" s="469"/>
      <c r="BQ481" s="469"/>
      <c r="BR481" s="469"/>
      <c r="BS481" s="469"/>
      <c r="BT481" s="469"/>
      <c r="BU481" s="469"/>
      <c r="BV481" s="469"/>
      <c r="BW481" s="468"/>
      <c r="BX481" s="468"/>
      <c r="BY481" s="468"/>
      <c r="BZ481" s="470"/>
      <c r="CA481" s="470"/>
      <c r="CB481" s="470"/>
      <c r="CC481" s="470"/>
      <c r="CD481" s="470"/>
      <c r="CE481" s="470"/>
      <c r="CF481" s="470"/>
      <c r="CG481" s="470"/>
      <c r="CH481" s="470"/>
      <c r="CI481" s="470"/>
      <c r="CJ481" s="470"/>
      <c r="CK481" s="470"/>
      <c r="CL481" s="470"/>
      <c r="CM481" s="470"/>
      <c r="CN481" s="470"/>
      <c r="CO481" s="470"/>
      <c r="CP481" s="470"/>
      <c r="CQ481" s="470"/>
      <c r="CR481" s="470"/>
      <c r="CS481" s="462" t="s">
        <v>4767</v>
      </c>
      <c r="CT481" s="470"/>
      <c r="CU481" s="470"/>
      <c r="CV481" s="470"/>
      <c r="CW481" s="470"/>
      <c r="CX481" s="470"/>
      <c r="CY481" s="470"/>
      <c r="CZ481" s="470"/>
      <c r="DA481" s="470"/>
      <c r="DB481" s="470"/>
      <c r="DC481" s="470"/>
      <c r="DD481" s="470"/>
      <c r="DE481" s="470"/>
    </row>
    <row r="482" spans="34:109" ht="15" hidden="1" customHeight="1">
      <c r="AH482" s="468"/>
      <c r="AI482" s="468"/>
      <c r="AJ482" s="468"/>
      <c r="AK482" s="468"/>
      <c r="AL482" s="456" t="str">
        <f t="shared" si="21"/>
        <v/>
      </c>
      <c r="AM482" s="456" t="str">
        <f t="shared" si="22"/>
        <v/>
      </c>
      <c r="AN482" s="457" t="str">
        <f t="shared" si="23"/>
        <v/>
      </c>
      <c r="AO482" s="468"/>
      <c r="AP482" s="438">
        <v>480</v>
      </c>
      <c r="AQ482" s="469"/>
      <c r="AR482" s="469"/>
      <c r="AS482" s="469"/>
      <c r="AT482" s="469"/>
      <c r="AU482" s="469"/>
      <c r="AV482" s="469"/>
      <c r="AW482" s="469"/>
      <c r="AX482" s="469"/>
      <c r="AY482" s="469"/>
      <c r="AZ482" s="469"/>
      <c r="BA482" s="469"/>
      <c r="BB482" s="469"/>
      <c r="BC482" s="469"/>
      <c r="BD482" s="469"/>
      <c r="BE482" s="469"/>
      <c r="BF482" s="469"/>
      <c r="BG482" s="469"/>
      <c r="BH482" s="469"/>
      <c r="BI482" s="469"/>
      <c r="BJ482" s="460" t="s">
        <v>4768</v>
      </c>
      <c r="BK482" s="469"/>
      <c r="BL482" s="469"/>
      <c r="BM482" s="469"/>
      <c r="BN482" s="469"/>
      <c r="BO482" s="469"/>
      <c r="BP482" s="469"/>
      <c r="BQ482" s="469"/>
      <c r="BR482" s="469"/>
      <c r="BS482" s="469"/>
      <c r="BT482" s="469"/>
      <c r="BU482" s="469"/>
      <c r="BV482" s="469"/>
      <c r="BW482" s="468"/>
      <c r="BX482" s="468"/>
      <c r="BY482" s="468"/>
      <c r="BZ482" s="470"/>
      <c r="CA482" s="470"/>
      <c r="CB482" s="470"/>
      <c r="CC482" s="470"/>
      <c r="CD482" s="470"/>
      <c r="CE482" s="470"/>
      <c r="CF482" s="470"/>
      <c r="CG482" s="470"/>
      <c r="CH482" s="470"/>
      <c r="CI482" s="470"/>
      <c r="CJ482" s="470"/>
      <c r="CK482" s="470"/>
      <c r="CL482" s="470"/>
      <c r="CM482" s="470"/>
      <c r="CN482" s="470"/>
      <c r="CO482" s="470"/>
      <c r="CP482" s="470"/>
      <c r="CQ482" s="470"/>
      <c r="CR482" s="470"/>
      <c r="CS482" s="462" t="s">
        <v>4769</v>
      </c>
      <c r="CT482" s="470"/>
      <c r="CU482" s="470"/>
      <c r="CV482" s="470"/>
      <c r="CW482" s="470"/>
      <c r="CX482" s="470"/>
      <c r="CY482" s="470"/>
      <c r="CZ482" s="470"/>
      <c r="DA482" s="470"/>
      <c r="DB482" s="470"/>
      <c r="DC482" s="470"/>
      <c r="DD482" s="470"/>
      <c r="DE482" s="470"/>
    </row>
    <row r="483" spans="34:109" ht="15" hidden="1" customHeight="1">
      <c r="AH483" s="468"/>
      <c r="AI483" s="468"/>
      <c r="AJ483" s="468"/>
      <c r="AK483" s="468"/>
      <c r="AL483" s="456" t="str">
        <f t="shared" si="21"/>
        <v/>
      </c>
      <c r="AM483" s="456" t="str">
        <f t="shared" si="22"/>
        <v/>
      </c>
      <c r="AN483" s="457" t="str">
        <f t="shared" si="23"/>
        <v/>
      </c>
      <c r="AO483" s="468"/>
      <c r="AP483" s="438">
        <v>481</v>
      </c>
      <c r="AQ483" s="469"/>
      <c r="AR483" s="469"/>
      <c r="AS483" s="469"/>
      <c r="AT483" s="469"/>
      <c r="AU483" s="469"/>
      <c r="AV483" s="469"/>
      <c r="AW483" s="469"/>
      <c r="AX483" s="469"/>
      <c r="AY483" s="469"/>
      <c r="AZ483" s="469"/>
      <c r="BA483" s="469"/>
      <c r="BB483" s="469"/>
      <c r="BC483" s="469"/>
      <c r="BD483" s="469"/>
      <c r="BE483" s="469"/>
      <c r="BF483" s="469"/>
      <c r="BG483" s="469"/>
      <c r="BH483" s="469"/>
      <c r="BI483" s="469"/>
      <c r="BJ483" s="460" t="s">
        <v>4770</v>
      </c>
      <c r="BK483" s="469"/>
      <c r="BL483" s="469"/>
      <c r="BM483" s="469"/>
      <c r="BN483" s="469"/>
      <c r="BO483" s="469"/>
      <c r="BP483" s="469"/>
      <c r="BQ483" s="469"/>
      <c r="BR483" s="469"/>
      <c r="BS483" s="469"/>
      <c r="BT483" s="469"/>
      <c r="BU483" s="469"/>
      <c r="BV483" s="469"/>
      <c r="BW483" s="468"/>
      <c r="BX483" s="468"/>
      <c r="BY483" s="468"/>
      <c r="BZ483" s="470"/>
      <c r="CA483" s="470"/>
      <c r="CB483" s="470"/>
      <c r="CC483" s="470"/>
      <c r="CD483" s="470"/>
      <c r="CE483" s="470"/>
      <c r="CF483" s="470"/>
      <c r="CG483" s="470"/>
      <c r="CH483" s="470"/>
      <c r="CI483" s="470"/>
      <c r="CJ483" s="470"/>
      <c r="CK483" s="470"/>
      <c r="CL483" s="470"/>
      <c r="CM483" s="470"/>
      <c r="CN483" s="470"/>
      <c r="CO483" s="470"/>
      <c r="CP483" s="470"/>
      <c r="CQ483" s="470"/>
      <c r="CR483" s="470"/>
      <c r="CS483" s="462" t="s">
        <v>4771</v>
      </c>
      <c r="CT483" s="470"/>
      <c r="CU483" s="470"/>
      <c r="CV483" s="470"/>
      <c r="CW483" s="470"/>
      <c r="CX483" s="470"/>
      <c r="CY483" s="470"/>
      <c r="CZ483" s="470"/>
      <c r="DA483" s="470"/>
      <c r="DB483" s="470"/>
      <c r="DC483" s="470"/>
      <c r="DD483" s="470"/>
      <c r="DE483" s="470"/>
    </row>
    <row r="484" spans="34:109" ht="15" hidden="1" customHeight="1">
      <c r="AH484" s="468"/>
      <c r="AI484" s="468"/>
      <c r="AJ484" s="468"/>
      <c r="AK484" s="468"/>
      <c r="AL484" s="456" t="str">
        <f t="shared" si="21"/>
        <v/>
      </c>
      <c r="AM484" s="456" t="str">
        <f t="shared" si="22"/>
        <v/>
      </c>
      <c r="AN484" s="457" t="str">
        <f t="shared" si="23"/>
        <v/>
      </c>
      <c r="AO484" s="468"/>
      <c r="AP484" s="438">
        <v>482</v>
      </c>
      <c r="AQ484" s="469"/>
      <c r="AR484" s="469"/>
      <c r="AS484" s="469"/>
      <c r="AT484" s="469"/>
      <c r="AU484" s="469"/>
      <c r="AV484" s="469"/>
      <c r="AW484" s="469"/>
      <c r="AX484" s="469"/>
      <c r="AY484" s="469"/>
      <c r="AZ484" s="469"/>
      <c r="BA484" s="469"/>
      <c r="BB484" s="469"/>
      <c r="BC484" s="469"/>
      <c r="BD484" s="469"/>
      <c r="BE484" s="469"/>
      <c r="BF484" s="469"/>
      <c r="BG484" s="469"/>
      <c r="BH484" s="469"/>
      <c r="BI484" s="469"/>
      <c r="BJ484" s="460" t="s">
        <v>4772</v>
      </c>
      <c r="BK484" s="469"/>
      <c r="BL484" s="469"/>
      <c r="BM484" s="469"/>
      <c r="BN484" s="469"/>
      <c r="BO484" s="469"/>
      <c r="BP484" s="469"/>
      <c r="BQ484" s="469"/>
      <c r="BR484" s="469"/>
      <c r="BS484" s="469"/>
      <c r="BT484" s="469"/>
      <c r="BU484" s="469"/>
      <c r="BV484" s="469"/>
      <c r="BW484" s="468"/>
      <c r="BX484" s="468"/>
      <c r="BY484" s="468"/>
      <c r="BZ484" s="470"/>
      <c r="CA484" s="470"/>
      <c r="CB484" s="470"/>
      <c r="CC484" s="470"/>
      <c r="CD484" s="470"/>
      <c r="CE484" s="470"/>
      <c r="CF484" s="470"/>
      <c r="CG484" s="470"/>
      <c r="CH484" s="470"/>
      <c r="CI484" s="470"/>
      <c r="CJ484" s="470"/>
      <c r="CK484" s="470"/>
      <c r="CL484" s="470"/>
      <c r="CM484" s="470"/>
      <c r="CN484" s="470"/>
      <c r="CO484" s="470"/>
      <c r="CP484" s="470"/>
      <c r="CQ484" s="470"/>
      <c r="CR484" s="470"/>
      <c r="CS484" s="462" t="s">
        <v>4773</v>
      </c>
      <c r="CT484" s="470"/>
      <c r="CU484" s="470"/>
      <c r="CV484" s="470"/>
      <c r="CW484" s="470"/>
      <c r="CX484" s="470"/>
      <c r="CY484" s="470"/>
      <c r="CZ484" s="470"/>
      <c r="DA484" s="470"/>
      <c r="DB484" s="470"/>
      <c r="DC484" s="470"/>
      <c r="DD484" s="470"/>
      <c r="DE484" s="470"/>
    </row>
    <row r="485" spans="34:109" ht="15" hidden="1" customHeight="1">
      <c r="AH485" s="468"/>
      <c r="AI485" s="468"/>
      <c r="AJ485" s="468"/>
      <c r="AK485" s="468"/>
      <c r="AL485" s="456" t="str">
        <f t="shared" si="21"/>
        <v/>
      </c>
      <c r="AM485" s="456" t="str">
        <f t="shared" si="22"/>
        <v/>
      </c>
      <c r="AN485" s="457" t="str">
        <f t="shared" si="23"/>
        <v/>
      </c>
      <c r="AO485" s="468"/>
      <c r="AP485" s="438">
        <v>483</v>
      </c>
      <c r="AQ485" s="469"/>
      <c r="AR485" s="469"/>
      <c r="AS485" s="469"/>
      <c r="AT485" s="469"/>
      <c r="AU485" s="469"/>
      <c r="AV485" s="469"/>
      <c r="AW485" s="469"/>
      <c r="AX485" s="469"/>
      <c r="AY485" s="469"/>
      <c r="AZ485" s="469"/>
      <c r="BA485" s="469"/>
      <c r="BB485" s="469"/>
      <c r="BC485" s="469"/>
      <c r="BD485" s="469"/>
      <c r="BE485" s="469"/>
      <c r="BF485" s="469"/>
      <c r="BG485" s="469"/>
      <c r="BH485" s="469"/>
      <c r="BI485" s="469"/>
      <c r="BJ485" s="460" t="s">
        <v>4774</v>
      </c>
      <c r="BK485" s="469"/>
      <c r="BL485" s="469"/>
      <c r="BM485" s="469"/>
      <c r="BN485" s="469"/>
      <c r="BO485" s="469"/>
      <c r="BP485" s="469"/>
      <c r="BQ485" s="469"/>
      <c r="BR485" s="469"/>
      <c r="BS485" s="469"/>
      <c r="BT485" s="469"/>
      <c r="BU485" s="469"/>
      <c r="BV485" s="469"/>
      <c r="BW485" s="468"/>
      <c r="BX485" s="468"/>
      <c r="BY485" s="468"/>
      <c r="BZ485" s="470"/>
      <c r="CA485" s="470"/>
      <c r="CB485" s="470"/>
      <c r="CC485" s="470"/>
      <c r="CD485" s="470"/>
      <c r="CE485" s="470"/>
      <c r="CF485" s="470"/>
      <c r="CG485" s="470"/>
      <c r="CH485" s="470"/>
      <c r="CI485" s="470"/>
      <c r="CJ485" s="470"/>
      <c r="CK485" s="470"/>
      <c r="CL485" s="470"/>
      <c r="CM485" s="470"/>
      <c r="CN485" s="470"/>
      <c r="CO485" s="470"/>
      <c r="CP485" s="470"/>
      <c r="CQ485" s="470"/>
      <c r="CR485" s="470"/>
      <c r="CS485" s="462" t="s">
        <v>4775</v>
      </c>
      <c r="CT485" s="470"/>
      <c r="CU485" s="470"/>
      <c r="CV485" s="470"/>
      <c r="CW485" s="470"/>
      <c r="CX485" s="470"/>
      <c r="CY485" s="470"/>
      <c r="CZ485" s="470"/>
      <c r="DA485" s="470"/>
      <c r="DB485" s="470"/>
      <c r="DC485" s="470"/>
      <c r="DD485" s="470"/>
      <c r="DE485" s="470"/>
    </row>
    <row r="486" spans="34:109" ht="15" hidden="1" customHeight="1">
      <c r="AH486" s="468"/>
      <c r="AI486" s="468"/>
      <c r="AJ486" s="468"/>
      <c r="AK486" s="468"/>
      <c r="AL486" s="456" t="str">
        <f t="shared" si="21"/>
        <v/>
      </c>
      <c r="AM486" s="456" t="str">
        <f t="shared" si="22"/>
        <v/>
      </c>
      <c r="AN486" s="457" t="str">
        <f t="shared" si="23"/>
        <v/>
      </c>
      <c r="AO486" s="468"/>
      <c r="AP486" s="438">
        <v>484</v>
      </c>
      <c r="AQ486" s="469"/>
      <c r="AR486" s="469"/>
      <c r="AS486" s="469"/>
      <c r="AT486" s="469"/>
      <c r="AU486" s="469"/>
      <c r="AV486" s="469"/>
      <c r="AW486" s="469"/>
      <c r="AX486" s="469"/>
      <c r="AY486" s="469"/>
      <c r="AZ486" s="469"/>
      <c r="BA486" s="469"/>
      <c r="BB486" s="469"/>
      <c r="BC486" s="469"/>
      <c r="BD486" s="469"/>
      <c r="BE486" s="469"/>
      <c r="BF486" s="469"/>
      <c r="BG486" s="469"/>
      <c r="BH486" s="469"/>
      <c r="BI486" s="469"/>
      <c r="BJ486" s="460" t="s">
        <v>4776</v>
      </c>
      <c r="BK486" s="469"/>
      <c r="BL486" s="469"/>
      <c r="BM486" s="469"/>
      <c r="BN486" s="469"/>
      <c r="BO486" s="469"/>
      <c r="BP486" s="469"/>
      <c r="BQ486" s="469"/>
      <c r="BR486" s="469"/>
      <c r="BS486" s="469"/>
      <c r="BT486" s="469"/>
      <c r="BU486" s="469"/>
      <c r="BV486" s="469"/>
      <c r="BW486" s="468"/>
      <c r="BX486" s="468"/>
      <c r="BY486" s="468"/>
      <c r="BZ486" s="470"/>
      <c r="CA486" s="470"/>
      <c r="CB486" s="470"/>
      <c r="CC486" s="470"/>
      <c r="CD486" s="470"/>
      <c r="CE486" s="470"/>
      <c r="CF486" s="470"/>
      <c r="CG486" s="470"/>
      <c r="CH486" s="470"/>
      <c r="CI486" s="470"/>
      <c r="CJ486" s="470"/>
      <c r="CK486" s="470"/>
      <c r="CL486" s="470"/>
      <c r="CM486" s="470"/>
      <c r="CN486" s="470"/>
      <c r="CO486" s="470"/>
      <c r="CP486" s="470"/>
      <c r="CQ486" s="470"/>
      <c r="CR486" s="470"/>
      <c r="CS486" s="462" t="s">
        <v>4777</v>
      </c>
      <c r="CT486" s="470"/>
      <c r="CU486" s="470"/>
      <c r="CV486" s="470"/>
      <c r="CW486" s="470"/>
      <c r="CX486" s="470"/>
      <c r="CY486" s="470"/>
      <c r="CZ486" s="470"/>
      <c r="DA486" s="470"/>
      <c r="DB486" s="470"/>
      <c r="DC486" s="470"/>
      <c r="DD486" s="470"/>
      <c r="DE486" s="470"/>
    </row>
    <row r="487" spans="34:109" ht="15" hidden="1" customHeight="1">
      <c r="AH487" s="468"/>
      <c r="AI487" s="468"/>
      <c r="AJ487" s="468"/>
      <c r="AK487" s="468"/>
      <c r="AL487" s="456" t="str">
        <f t="shared" si="21"/>
        <v/>
      </c>
      <c r="AM487" s="456" t="str">
        <f t="shared" si="22"/>
        <v/>
      </c>
      <c r="AN487" s="457" t="str">
        <f t="shared" si="23"/>
        <v/>
      </c>
      <c r="AO487" s="468"/>
      <c r="AP487" s="438">
        <v>485</v>
      </c>
      <c r="AQ487" s="469"/>
      <c r="AR487" s="469"/>
      <c r="AS487" s="469"/>
      <c r="AT487" s="469"/>
      <c r="AU487" s="469"/>
      <c r="AV487" s="469"/>
      <c r="AW487" s="469"/>
      <c r="AX487" s="469"/>
      <c r="AY487" s="469"/>
      <c r="AZ487" s="469"/>
      <c r="BA487" s="469"/>
      <c r="BB487" s="469"/>
      <c r="BC487" s="469"/>
      <c r="BD487" s="469"/>
      <c r="BE487" s="469"/>
      <c r="BF487" s="469"/>
      <c r="BG487" s="469"/>
      <c r="BH487" s="469"/>
      <c r="BI487" s="469"/>
      <c r="BJ487" s="460" t="s">
        <v>4778</v>
      </c>
      <c r="BK487" s="469"/>
      <c r="BL487" s="469"/>
      <c r="BM487" s="469"/>
      <c r="BN487" s="469"/>
      <c r="BO487" s="469"/>
      <c r="BP487" s="469"/>
      <c r="BQ487" s="469"/>
      <c r="BR487" s="469"/>
      <c r="BS487" s="469"/>
      <c r="BT487" s="469"/>
      <c r="BU487" s="469"/>
      <c r="BV487" s="469"/>
      <c r="BW487" s="468"/>
      <c r="BX487" s="468"/>
      <c r="BY487" s="468"/>
      <c r="BZ487" s="470"/>
      <c r="CA487" s="470"/>
      <c r="CB487" s="470"/>
      <c r="CC487" s="470"/>
      <c r="CD487" s="470"/>
      <c r="CE487" s="470"/>
      <c r="CF487" s="470"/>
      <c r="CG487" s="470"/>
      <c r="CH487" s="470"/>
      <c r="CI487" s="470"/>
      <c r="CJ487" s="470"/>
      <c r="CK487" s="470"/>
      <c r="CL487" s="470"/>
      <c r="CM487" s="470"/>
      <c r="CN487" s="470"/>
      <c r="CO487" s="470"/>
      <c r="CP487" s="470"/>
      <c r="CQ487" s="470"/>
      <c r="CR487" s="470"/>
      <c r="CS487" s="462" t="s">
        <v>4779</v>
      </c>
      <c r="CT487" s="470"/>
      <c r="CU487" s="470"/>
      <c r="CV487" s="470"/>
      <c r="CW487" s="470"/>
      <c r="CX487" s="470"/>
      <c r="CY487" s="470"/>
      <c r="CZ487" s="470"/>
      <c r="DA487" s="470"/>
      <c r="DB487" s="470"/>
      <c r="DC487" s="470"/>
      <c r="DD487" s="470"/>
      <c r="DE487" s="470"/>
    </row>
    <row r="488" spans="34:109" ht="15" hidden="1" customHeight="1">
      <c r="AH488" s="468"/>
      <c r="AI488" s="468"/>
      <c r="AJ488" s="468"/>
      <c r="AK488" s="468"/>
      <c r="AL488" s="456" t="str">
        <f t="shared" si="21"/>
        <v/>
      </c>
      <c r="AM488" s="456" t="str">
        <f t="shared" si="22"/>
        <v/>
      </c>
      <c r="AN488" s="457" t="str">
        <f t="shared" si="23"/>
        <v/>
      </c>
      <c r="AO488" s="468"/>
      <c r="AP488" s="438">
        <v>486</v>
      </c>
      <c r="AQ488" s="469"/>
      <c r="AR488" s="469"/>
      <c r="AS488" s="469"/>
      <c r="AT488" s="469"/>
      <c r="AU488" s="469"/>
      <c r="AV488" s="469"/>
      <c r="AW488" s="469"/>
      <c r="AX488" s="469"/>
      <c r="AY488" s="469"/>
      <c r="AZ488" s="469"/>
      <c r="BA488" s="469"/>
      <c r="BB488" s="469"/>
      <c r="BC488" s="469"/>
      <c r="BD488" s="469"/>
      <c r="BE488" s="469"/>
      <c r="BF488" s="469"/>
      <c r="BG488" s="469"/>
      <c r="BH488" s="469"/>
      <c r="BI488" s="469"/>
      <c r="BJ488" s="460" t="s">
        <v>4780</v>
      </c>
      <c r="BK488" s="469"/>
      <c r="BL488" s="469"/>
      <c r="BM488" s="469"/>
      <c r="BN488" s="469"/>
      <c r="BO488" s="469"/>
      <c r="BP488" s="469"/>
      <c r="BQ488" s="469"/>
      <c r="BR488" s="469"/>
      <c r="BS488" s="469"/>
      <c r="BT488" s="469"/>
      <c r="BU488" s="469"/>
      <c r="BV488" s="469"/>
      <c r="BW488" s="468"/>
      <c r="BX488" s="468"/>
      <c r="BY488" s="468"/>
      <c r="BZ488" s="470"/>
      <c r="CA488" s="470"/>
      <c r="CB488" s="470"/>
      <c r="CC488" s="470"/>
      <c r="CD488" s="470"/>
      <c r="CE488" s="470"/>
      <c r="CF488" s="470"/>
      <c r="CG488" s="470"/>
      <c r="CH488" s="470"/>
      <c r="CI488" s="470"/>
      <c r="CJ488" s="470"/>
      <c r="CK488" s="470"/>
      <c r="CL488" s="470"/>
      <c r="CM488" s="470"/>
      <c r="CN488" s="470"/>
      <c r="CO488" s="470"/>
      <c r="CP488" s="470"/>
      <c r="CQ488" s="470"/>
      <c r="CR488" s="470"/>
      <c r="CS488" s="462" t="s">
        <v>4781</v>
      </c>
      <c r="CT488" s="470"/>
      <c r="CU488" s="470"/>
      <c r="CV488" s="470"/>
      <c r="CW488" s="470"/>
      <c r="CX488" s="470"/>
      <c r="CY488" s="470"/>
      <c r="CZ488" s="470"/>
      <c r="DA488" s="470"/>
      <c r="DB488" s="470"/>
      <c r="DC488" s="470"/>
      <c r="DD488" s="470"/>
      <c r="DE488" s="470"/>
    </row>
    <row r="489" spans="34:109" ht="15" hidden="1" customHeight="1">
      <c r="AH489" s="468"/>
      <c r="AI489" s="468"/>
      <c r="AJ489" s="468"/>
      <c r="AK489" s="468"/>
      <c r="AL489" s="456" t="str">
        <f t="shared" si="21"/>
        <v/>
      </c>
      <c r="AM489" s="456" t="str">
        <f t="shared" si="22"/>
        <v/>
      </c>
      <c r="AN489" s="457" t="str">
        <f t="shared" si="23"/>
        <v/>
      </c>
      <c r="AO489" s="468"/>
      <c r="AP489" s="438">
        <v>487</v>
      </c>
      <c r="AQ489" s="469"/>
      <c r="AR489" s="469"/>
      <c r="AS489" s="469"/>
      <c r="AT489" s="469"/>
      <c r="AU489" s="469"/>
      <c r="AV489" s="469"/>
      <c r="AW489" s="469"/>
      <c r="AX489" s="469"/>
      <c r="AY489" s="469"/>
      <c r="AZ489" s="469"/>
      <c r="BA489" s="469"/>
      <c r="BB489" s="469"/>
      <c r="BC489" s="469"/>
      <c r="BD489" s="469"/>
      <c r="BE489" s="469"/>
      <c r="BF489" s="469"/>
      <c r="BG489" s="469"/>
      <c r="BH489" s="469"/>
      <c r="BI489" s="469"/>
      <c r="BJ489" s="460" t="s">
        <v>4782</v>
      </c>
      <c r="BK489" s="469"/>
      <c r="BL489" s="469"/>
      <c r="BM489" s="469"/>
      <c r="BN489" s="469"/>
      <c r="BO489" s="469"/>
      <c r="BP489" s="469"/>
      <c r="BQ489" s="469"/>
      <c r="BR489" s="469"/>
      <c r="BS489" s="469"/>
      <c r="BT489" s="469"/>
      <c r="BU489" s="469"/>
      <c r="BV489" s="469"/>
      <c r="BW489" s="468"/>
      <c r="BX489" s="468"/>
      <c r="BY489" s="468"/>
      <c r="BZ489" s="470"/>
      <c r="CA489" s="470"/>
      <c r="CB489" s="470"/>
      <c r="CC489" s="470"/>
      <c r="CD489" s="470"/>
      <c r="CE489" s="470"/>
      <c r="CF489" s="470"/>
      <c r="CG489" s="470"/>
      <c r="CH489" s="470"/>
      <c r="CI489" s="470"/>
      <c r="CJ489" s="470"/>
      <c r="CK489" s="470"/>
      <c r="CL489" s="470"/>
      <c r="CM489" s="470"/>
      <c r="CN489" s="470"/>
      <c r="CO489" s="470"/>
      <c r="CP489" s="470"/>
      <c r="CQ489" s="470"/>
      <c r="CR489" s="470"/>
      <c r="CS489" s="462" t="s">
        <v>4783</v>
      </c>
      <c r="CT489" s="470"/>
      <c r="CU489" s="470"/>
      <c r="CV489" s="470"/>
      <c r="CW489" s="470"/>
      <c r="CX489" s="470"/>
      <c r="CY489" s="470"/>
      <c r="CZ489" s="470"/>
      <c r="DA489" s="470"/>
      <c r="DB489" s="470"/>
      <c r="DC489" s="470"/>
      <c r="DD489" s="470"/>
      <c r="DE489" s="470"/>
    </row>
    <row r="490" spans="34:109" ht="15" hidden="1" customHeight="1">
      <c r="AH490" s="468"/>
      <c r="AI490" s="468"/>
      <c r="AJ490" s="468"/>
      <c r="AK490" s="468"/>
      <c r="AL490" s="456" t="str">
        <f t="shared" si="21"/>
        <v/>
      </c>
      <c r="AM490" s="456" t="str">
        <f t="shared" si="22"/>
        <v/>
      </c>
      <c r="AN490" s="457" t="str">
        <f t="shared" si="23"/>
        <v/>
      </c>
      <c r="AO490" s="468"/>
      <c r="AP490" s="438">
        <v>488</v>
      </c>
      <c r="AQ490" s="469"/>
      <c r="AR490" s="469"/>
      <c r="AS490" s="469"/>
      <c r="AT490" s="469"/>
      <c r="AU490" s="469"/>
      <c r="AV490" s="469"/>
      <c r="AW490" s="469"/>
      <c r="AX490" s="469"/>
      <c r="AY490" s="469"/>
      <c r="AZ490" s="469"/>
      <c r="BA490" s="469"/>
      <c r="BB490" s="469"/>
      <c r="BC490" s="469"/>
      <c r="BD490" s="469"/>
      <c r="BE490" s="469"/>
      <c r="BF490" s="469"/>
      <c r="BG490" s="469"/>
      <c r="BH490" s="469"/>
      <c r="BI490" s="469"/>
      <c r="BJ490" s="460" t="s">
        <v>4784</v>
      </c>
      <c r="BK490" s="469"/>
      <c r="BL490" s="469"/>
      <c r="BM490" s="469"/>
      <c r="BN490" s="469"/>
      <c r="BO490" s="469"/>
      <c r="BP490" s="469"/>
      <c r="BQ490" s="469"/>
      <c r="BR490" s="469"/>
      <c r="BS490" s="469"/>
      <c r="BT490" s="469"/>
      <c r="BU490" s="469"/>
      <c r="BV490" s="469"/>
      <c r="BW490" s="468"/>
      <c r="BX490" s="468"/>
      <c r="BY490" s="468"/>
      <c r="BZ490" s="470"/>
      <c r="CA490" s="470"/>
      <c r="CB490" s="470"/>
      <c r="CC490" s="470"/>
      <c r="CD490" s="470"/>
      <c r="CE490" s="470"/>
      <c r="CF490" s="470"/>
      <c r="CG490" s="470"/>
      <c r="CH490" s="470"/>
      <c r="CI490" s="470"/>
      <c r="CJ490" s="470"/>
      <c r="CK490" s="470"/>
      <c r="CL490" s="470"/>
      <c r="CM490" s="470"/>
      <c r="CN490" s="470"/>
      <c r="CO490" s="470"/>
      <c r="CP490" s="470"/>
      <c r="CQ490" s="470"/>
      <c r="CR490" s="470"/>
      <c r="CS490" s="462" t="s">
        <v>4785</v>
      </c>
      <c r="CT490" s="470"/>
      <c r="CU490" s="470"/>
      <c r="CV490" s="470"/>
      <c r="CW490" s="470"/>
      <c r="CX490" s="470"/>
      <c r="CY490" s="470"/>
      <c r="CZ490" s="470"/>
      <c r="DA490" s="470"/>
      <c r="DB490" s="470"/>
      <c r="DC490" s="470"/>
      <c r="DD490" s="470"/>
      <c r="DE490" s="470"/>
    </row>
    <row r="491" spans="34:109" ht="15" hidden="1" customHeight="1">
      <c r="AH491" s="468"/>
      <c r="AI491" s="468"/>
      <c r="AJ491" s="468"/>
      <c r="AK491" s="468"/>
      <c r="AL491" s="456" t="str">
        <f t="shared" si="21"/>
        <v/>
      </c>
      <c r="AM491" s="456" t="str">
        <f t="shared" si="22"/>
        <v/>
      </c>
      <c r="AN491" s="457" t="str">
        <f t="shared" si="23"/>
        <v/>
      </c>
      <c r="AO491" s="468"/>
      <c r="AP491" s="438">
        <v>489</v>
      </c>
      <c r="AQ491" s="469"/>
      <c r="AR491" s="469"/>
      <c r="AS491" s="469"/>
      <c r="AT491" s="469"/>
      <c r="AU491" s="469"/>
      <c r="AV491" s="469"/>
      <c r="AW491" s="469"/>
      <c r="AX491" s="469"/>
      <c r="AY491" s="469"/>
      <c r="AZ491" s="469"/>
      <c r="BA491" s="469"/>
      <c r="BB491" s="469"/>
      <c r="BC491" s="469"/>
      <c r="BD491" s="469"/>
      <c r="BE491" s="469"/>
      <c r="BF491" s="469"/>
      <c r="BG491" s="469"/>
      <c r="BH491" s="469"/>
      <c r="BI491" s="469"/>
      <c r="BJ491" s="460" t="s">
        <v>4786</v>
      </c>
      <c r="BK491" s="469"/>
      <c r="BL491" s="469"/>
      <c r="BM491" s="469"/>
      <c r="BN491" s="469"/>
      <c r="BO491" s="469"/>
      <c r="BP491" s="469"/>
      <c r="BQ491" s="469"/>
      <c r="BR491" s="469"/>
      <c r="BS491" s="469"/>
      <c r="BT491" s="469"/>
      <c r="BU491" s="469"/>
      <c r="BV491" s="469"/>
      <c r="BW491" s="468"/>
      <c r="BX491" s="468"/>
      <c r="BY491" s="468"/>
      <c r="BZ491" s="470"/>
      <c r="CA491" s="470"/>
      <c r="CB491" s="470"/>
      <c r="CC491" s="470"/>
      <c r="CD491" s="470"/>
      <c r="CE491" s="470"/>
      <c r="CF491" s="470"/>
      <c r="CG491" s="470"/>
      <c r="CH491" s="470"/>
      <c r="CI491" s="470"/>
      <c r="CJ491" s="470"/>
      <c r="CK491" s="470"/>
      <c r="CL491" s="470"/>
      <c r="CM491" s="470"/>
      <c r="CN491" s="470"/>
      <c r="CO491" s="470"/>
      <c r="CP491" s="470"/>
      <c r="CQ491" s="470"/>
      <c r="CR491" s="470"/>
      <c r="CS491" s="462" t="s">
        <v>4787</v>
      </c>
      <c r="CT491" s="470"/>
      <c r="CU491" s="470"/>
      <c r="CV491" s="470"/>
      <c r="CW491" s="470"/>
      <c r="CX491" s="470"/>
      <c r="CY491" s="470"/>
      <c r="CZ491" s="470"/>
      <c r="DA491" s="470"/>
      <c r="DB491" s="470"/>
      <c r="DC491" s="470"/>
      <c r="DD491" s="470"/>
      <c r="DE491" s="470"/>
    </row>
    <row r="492" spans="34:109" ht="15" hidden="1" customHeight="1">
      <c r="AH492" s="468"/>
      <c r="AI492" s="468"/>
      <c r="AJ492" s="468"/>
      <c r="AK492" s="468"/>
      <c r="AL492" s="456" t="str">
        <f t="shared" si="21"/>
        <v/>
      </c>
      <c r="AM492" s="456" t="str">
        <f t="shared" si="22"/>
        <v/>
      </c>
      <c r="AN492" s="457" t="str">
        <f t="shared" si="23"/>
        <v/>
      </c>
      <c r="AO492" s="468"/>
      <c r="AP492" s="438">
        <v>490</v>
      </c>
      <c r="AQ492" s="469"/>
      <c r="AR492" s="469"/>
      <c r="AS492" s="469"/>
      <c r="AT492" s="469"/>
      <c r="AU492" s="469"/>
      <c r="AV492" s="469"/>
      <c r="AW492" s="469"/>
      <c r="AX492" s="469"/>
      <c r="AY492" s="469"/>
      <c r="AZ492" s="469"/>
      <c r="BA492" s="469"/>
      <c r="BB492" s="469"/>
      <c r="BC492" s="469"/>
      <c r="BD492" s="469"/>
      <c r="BE492" s="469"/>
      <c r="BF492" s="469"/>
      <c r="BG492" s="469"/>
      <c r="BH492" s="469"/>
      <c r="BI492" s="469"/>
      <c r="BJ492" s="460" t="s">
        <v>4788</v>
      </c>
      <c r="BK492" s="469"/>
      <c r="BL492" s="469"/>
      <c r="BM492" s="469"/>
      <c r="BN492" s="469"/>
      <c r="BO492" s="469"/>
      <c r="BP492" s="469"/>
      <c r="BQ492" s="469"/>
      <c r="BR492" s="469"/>
      <c r="BS492" s="469"/>
      <c r="BT492" s="469"/>
      <c r="BU492" s="469"/>
      <c r="BV492" s="469"/>
      <c r="BW492" s="468"/>
      <c r="BX492" s="468"/>
      <c r="BY492" s="468"/>
      <c r="BZ492" s="470"/>
      <c r="CA492" s="470"/>
      <c r="CB492" s="470"/>
      <c r="CC492" s="470"/>
      <c r="CD492" s="470"/>
      <c r="CE492" s="470"/>
      <c r="CF492" s="470"/>
      <c r="CG492" s="470"/>
      <c r="CH492" s="470"/>
      <c r="CI492" s="470"/>
      <c r="CJ492" s="470"/>
      <c r="CK492" s="470"/>
      <c r="CL492" s="470"/>
      <c r="CM492" s="470"/>
      <c r="CN492" s="470"/>
      <c r="CO492" s="470"/>
      <c r="CP492" s="470"/>
      <c r="CQ492" s="470"/>
      <c r="CR492" s="470"/>
      <c r="CS492" s="462" t="s">
        <v>4789</v>
      </c>
      <c r="CT492" s="470"/>
      <c r="CU492" s="470"/>
      <c r="CV492" s="470"/>
      <c r="CW492" s="470"/>
      <c r="CX492" s="470"/>
      <c r="CY492" s="470"/>
      <c r="CZ492" s="470"/>
      <c r="DA492" s="470"/>
      <c r="DB492" s="470"/>
      <c r="DC492" s="470"/>
      <c r="DD492" s="470"/>
      <c r="DE492" s="470"/>
    </row>
    <row r="493" spans="34:109" ht="15" hidden="1" customHeight="1">
      <c r="AH493" s="438"/>
      <c r="AI493" s="438"/>
      <c r="AJ493" s="438"/>
      <c r="AK493" s="438"/>
      <c r="AL493" s="456" t="str">
        <f t="shared" si="21"/>
        <v/>
      </c>
      <c r="AM493" s="456" t="str">
        <f t="shared" si="22"/>
        <v/>
      </c>
      <c r="AN493" s="457" t="str">
        <f t="shared" si="23"/>
        <v/>
      </c>
      <c r="AO493" s="438"/>
      <c r="AP493" s="438">
        <v>491</v>
      </c>
      <c r="AQ493" s="460"/>
      <c r="AR493" s="460"/>
      <c r="AS493" s="460"/>
      <c r="AT493" s="460"/>
      <c r="AU493" s="460"/>
      <c r="AV493" s="460"/>
      <c r="AW493" s="460"/>
      <c r="AX493" s="460"/>
      <c r="AY493" s="460"/>
      <c r="AZ493" s="460"/>
      <c r="BA493" s="460"/>
      <c r="BB493" s="460"/>
      <c r="BC493" s="460"/>
      <c r="BD493" s="460"/>
      <c r="BE493" s="460"/>
      <c r="BF493" s="460"/>
      <c r="BG493" s="460"/>
      <c r="BH493" s="460"/>
      <c r="BI493" s="460"/>
      <c r="BJ493" s="460" t="s">
        <v>4790</v>
      </c>
      <c r="BK493" s="460"/>
      <c r="BL493" s="460"/>
      <c r="BM493" s="460"/>
      <c r="BN493" s="460"/>
      <c r="BO493" s="460"/>
      <c r="BP493" s="460"/>
      <c r="BQ493" s="460"/>
      <c r="BR493" s="460"/>
      <c r="BS493" s="460"/>
      <c r="BT493" s="460"/>
      <c r="BU493" s="460"/>
      <c r="BV493" s="460"/>
      <c r="BW493" s="438"/>
      <c r="BX493" s="438"/>
      <c r="BY493" s="438"/>
      <c r="BZ493" s="462"/>
      <c r="CA493" s="462"/>
      <c r="CB493" s="462"/>
      <c r="CC493" s="462"/>
      <c r="CD493" s="462"/>
      <c r="CE493" s="462"/>
      <c r="CF493" s="462"/>
      <c r="CG493" s="462"/>
      <c r="CH493" s="462"/>
      <c r="CI493" s="462"/>
      <c r="CJ493" s="462"/>
      <c r="CK493" s="462"/>
      <c r="CL493" s="462"/>
      <c r="CM493" s="462"/>
      <c r="CN493" s="462"/>
      <c r="CO493" s="462"/>
      <c r="CP493" s="462"/>
      <c r="CQ493" s="462"/>
      <c r="CR493" s="462"/>
      <c r="CS493" s="462" t="s">
        <v>4791</v>
      </c>
      <c r="CT493" s="462"/>
      <c r="CU493" s="462"/>
      <c r="CV493" s="462"/>
      <c r="CW493" s="462"/>
      <c r="CX493" s="462"/>
      <c r="CY493" s="462"/>
      <c r="CZ493" s="462"/>
      <c r="DA493" s="462"/>
      <c r="DB493" s="462"/>
      <c r="DC493" s="462"/>
      <c r="DD493" s="462"/>
      <c r="DE493" s="462"/>
    </row>
    <row r="494" spans="34:109" ht="15" hidden="1" customHeight="1">
      <c r="AH494" s="468"/>
      <c r="AI494" s="468"/>
      <c r="AJ494" s="468"/>
      <c r="AK494" s="468"/>
      <c r="AL494" s="456" t="str">
        <f t="shared" si="21"/>
        <v/>
      </c>
      <c r="AM494" s="456" t="str">
        <f t="shared" si="22"/>
        <v/>
      </c>
      <c r="AN494" s="457" t="str">
        <f t="shared" si="23"/>
        <v/>
      </c>
      <c r="AO494" s="468"/>
      <c r="AP494" s="438">
        <v>492</v>
      </c>
      <c r="AQ494" s="469"/>
      <c r="AR494" s="469"/>
      <c r="AS494" s="469"/>
      <c r="AT494" s="469"/>
      <c r="AU494" s="469"/>
      <c r="AV494" s="469"/>
      <c r="AW494" s="469"/>
      <c r="AX494" s="469"/>
      <c r="AY494" s="469"/>
      <c r="AZ494" s="469"/>
      <c r="BA494" s="469"/>
      <c r="BB494" s="469"/>
      <c r="BC494" s="469"/>
      <c r="BD494" s="469"/>
      <c r="BE494" s="469"/>
      <c r="BF494" s="469"/>
      <c r="BG494" s="469"/>
      <c r="BH494" s="469"/>
      <c r="BI494" s="469"/>
      <c r="BJ494" s="460" t="s">
        <v>4792</v>
      </c>
      <c r="BK494" s="469"/>
      <c r="BL494" s="469"/>
      <c r="BM494" s="469"/>
      <c r="BN494" s="469"/>
      <c r="BO494" s="469"/>
      <c r="BP494" s="469"/>
      <c r="BQ494" s="469"/>
      <c r="BR494" s="469"/>
      <c r="BS494" s="469"/>
      <c r="BT494" s="469"/>
      <c r="BU494" s="469"/>
      <c r="BV494" s="469"/>
      <c r="BW494" s="468"/>
      <c r="BX494" s="468"/>
      <c r="BY494" s="468"/>
      <c r="BZ494" s="470"/>
      <c r="CA494" s="470"/>
      <c r="CB494" s="470"/>
      <c r="CC494" s="470"/>
      <c r="CD494" s="470"/>
      <c r="CE494" s="470"/>
      <c r="CF494" s="470"/>
      <c r="CG494" s="470"/>
      <c r="CH494" s="470"/>
      <c r="CI494" s="470"/>
      <c r="CJ494" s="470"/>
      <c r="CK494" s="470"/>
      <c r="CL494" s="470"/>
      <c r="CM494" s="470"/>
      <c r="CN494" s="470"/>
      <c r="CO494" s="470"/>
      <c r="CP494" s="470"/>
      <c r="CQ494" s="470"/>
      <c r="CR494" s="470"/>
      <c r="CS494" s="462" t="s">
        <v>4793</v>
      </c>
      <c r="CT494" s="470"/>
      <c r="CU494" s="470"/>
      <c r="CV494" s="470"/>
      <c r="CW494" s="470"/>
      <c r="CX494" s="470"/>
      <c r="CY494" s="470"/>
      <c r="CZ494" s="470"/>
      <c r="DA494" s="470"/>
      <c r="DB494" s="470"/>
      <c r="DC494" s="470"/>
      <c r="DD494" s="470"/>
      <c r="DE494" s="470"/>
    </row>
    <row r="495" spans="34:109" ht="15" hidden="1" customHeight="1">
      <c r="AH495" s="468"/>
      <c r="AI495" s="468"/>
      <c r="AJ495" s="468"/>
      <c r="AK495" s="468"/>
      <c r="AL495" s="456" t="str">
        <f t="shared" si="21"/>
        <v/>
      </c>
      <c r="AM495" s="456" t="str">
        <f t="shared" si="22"/>
        <v/>
      </c>
      <c r="AN495" s="457" t="str">
        <f t="shared" si="23"/>
        <v/>
      </c>
      <c r="AO495" s="468"/>
      <c r="AP495" s="438">
        <v>493</v>
      </c>
      <c r="AQ495" s="469"/>
      <c r="AR495" s="469"/>
      <c r="AS495" s="469"/>
      <c r="AT495" s="469"/>
      <c r="AU495" s="469"/>
      <c r="AV495" s="469"/>
      <c r="AW495" s="469"/>
      <c r="AX495" s="469"/>
      <c r="AY495" s="469"/>
      <c r="AZ495" s="469"/>
      <c r="BA495" s="469"/>
      <c r="BB495" s="469"/>
      <c r="BC495" s="469"/>
      <c r="BD495" s="469"/>
      <c r="BE495" s="469"/>
      <c r="BF495" s="469"/>
      <c r="BG495" s="469"/>
      <c r="BH495" s="469"/>
      <c r="BI495" s="469"/>
      <c r="BJ495" s="460" t="s">
        <v>4794</v>
      </c>
      <c r="BK495" s="469"/>
      <c r="BL495" s="469"/>
      <c r="BM495" s="469"/>
      <c r="BN495" s="469"/>
      <c r="BO495" s="469"/>
      <c r="BP495" s="469"/>
      <c r="BQ495" s="469"/>
      <c r="BR495" s="469"/>
      <c r="BS495" s="469"/>
      <c r="BT495" s="469"/>
      <c r="BU495" s="469"/>
      <c r="BV495" s="469"/>
      <c r="BW495" s="468"/>
      <c r="BX495" s="468"/>
      <c r="BY495" s="468"/>
      <c r="BZ495" s="470"/>
      <c r="CA495" s="470"/>
      <c r="CB495" s="470"/>
      <c r="CC495" s="470"/>
      <c r="CD495" s="470"/>
      <c r="CE495" s="470"/>
      <c r="CF495" s="470"/>
      <c r="CG495" s="470"/>
      <c r="CH495" s="470"/>
      <c r="CI495" s="470"/>
      <c r="CJ495" s="470"/>
      <c r="CK495" s="470"/>
      <c r="CL495" s="470"/>
      <c r="CM495" s="470"/>
      <c r="CN495" s="470"/>
      <c r="CO495" s="470"/>
      <c r="CP495" s="470"/>
      <c r="CQ495" s="470"/>
      <c r="CR495" s="470"/>
      <c r="CS495" s="462" t="s">
        <v>4795</v>
      </c>
      <c r="CT495" s="470"/>
      <c r="CU495" s="470"/>
      <c r="CV495" s="470"/>
      <c r="CW495" s="470"/>
      <c r="CX495" s="470"/>
      <c r="CY495" s="470"/>
      <c r="CZ495" s="470"/>
      <c r="DA495" s="470"/>
      <c r="DB495" s="470"/>
      <c r="DC495" s="470"/>
      <c r="DD495" s="470"/>
      <c r="DE495" s="470"/>
    </row>
    <row r="496" spans="34:109" ht="15" hidden="1" customHeight="1">
      <c r="AH496" s="468"/>
      <c r="AI496" s="468"/>
      <c r="AJ496" s="468"/>
      <c r="AK496" s="468"/>
      <c r="AL496" s="456" t="str">
        <f t="shared" si="21"/>
        <v/>
      </c>
      <c r="AM496" s="456" t="str">
        <f t="shared" si="22"/>
        <v/>
      </c>
      <c r="AN496" s="457" t="str">
        <f t="shared" si="23"/>
        <v/>
      </c>
      <c r="AO496" s="468"/>
      <c r="AP496" s="438">
        <v>494</v>
      </c>
      <c r="AQ496" s="469"/>
      <c r="AR496" s="469"/>
      <c r="AS496" s="469"/>
      <c r="AT496" s="469"/>
      <c r="AU496" s="469"/>
      <c r="AV496" s="469"/>
      <c r="AW496" s="469"/>
      <c r="AX496" s="469"/>
      <c r="AY496" s="469"/>
      <c r="AZ496" s="469"/>
      <c r="BA496" s="469"/>
      <c r="BB496" s="469"/>
      <c r="BC496" s="469"/>
      <c r="BD496" s="469"/>
      <c r="BE496" s="469"/>
      <c r="BF496" s="469"/>
      <c r="BG496" s="469"/>
      <c r="BH496" s="469"/>
      <c r="BI496" s="469"/>
      <c r="BJ496" s="460" t="s">
        <v>4796</v>
      </c>
      <c r="BK496" s="469"/>
      <c r="BL496" s="469"/>
      <c r="BM496" s="469"/>
      <c r="BN496" s="469"/>
      <c r="BO496" s="469"/>
      <c r="BP496" s="469"/>
      <c r="BQ496" s="469"/>
      <c r="BR496" s="469"/>
      <c r="BS496" s="469"/>
      <c r="BT496" s="469"/>
      <c r="BU496" s="469"/>
      <c r="BV496" s="469"/>
      <c r="BW496" s="468"/>
      <c r="BX496" s="468"/>
      <c r="BY496" s="468"/>
      <c r="BZ496" s="470"/>
      <c r="CA496" s="470"/>
      <c r="CB496" s="470"/>
      <c r="CC496" s="470"/>
      <c r="CD496" s="470"/>
      <c r="CE496" s="470"/>
      <c r="CF496" s="470"/>
      <c r="CG496" s="470"/>
      <c r="CH496" s="470"/>
      <c r="CI496" s="470"/>
      <c r="CJ496" s="470"/>
      <c r="CK496" s="470"/>
      <c r="CL496" s="470"/>
      <c r="CM496" s="470"/>
      <c r="CN496" s="470"/>
      <c r="CO496" s="470"/>
      <c r="CP496" s="470"/>
      <c r="CQ496" s="470"/>
      <c r="CR496" s="470"/>
      <c r="CS496" s="462" t="s">
        <v>4797</v>
      </c>
      <c r="CT496" s="470"/>
      <c r="CU496" s="470"/>
      <c r="CV496" s="470"/>
      <c r="CW496" s="470"/>
      <c r="CX496" s="470"/>
      <c r="CY496" s="470"/>
      <c r="CZ496" s="470"/>
      <c r="DA496" s="470"/>
      <c r="DB496" s="470"/>
      <c r="DC496" s="470"/>
      <c r="DD496" s="470"/>
      <c r="DE496" s="470"/>
    </row>
    <row r="497" spans="34:109" ht="15" hidden="1" customHeight="1">
      <c r="AH497" s="468"/>
      <c r="AI497" s="468"/>
      <c r="AJ497" s="468"/>
      <c r="AK497" s="468"/>
      <c r="AL497" s="456" t="str">
        <f t="shared" si="21"/>
        <v/>
      </c>
      <c r="AM497" s="456" t="str">
        <f t="shared" si="22"/>
        <v/>
      </c>
      <c r="AN497" s="457" t="str">
        <f t="shared" si="23"/>
        <v/>
      </c>
      <c r="AO497" s="468"/>
      <c r="AP497" s="438">
        <v>495</v>
      </c>
      <c r="AQ497" s="469"/>
      <c r="AR497" s="469"/>
      <c r="AS497" s="469"/>
      <c r="AT497" s="469"/>
      <c r="AU497" s="469"/>
      <c r="AV497" s="469"/>
      <c r="AW497" s="469"/>
      <c r="AX497" s="469"/>
      <c r="AY497" s="469"/>
      <c r="AZ497" s="469"/>
      <c r="BA497" s="469"/>
      <c r="BB497" s="469"/>
      <c r="BC497" s="469"/>
      <c r="BD497" s="469"/>
      <c r="BE497" s="469"/>
      <c r="BF497" s="469"/>
      <c r="BG497" s="469"/>
      <c r="BH497" s="469"/>
      <c r="BI497" s="469"/>
      <c r="BJ497" s="460" t="s">
        <v>4798</v>
      </c>
      <c r="BK497" s="469"/>
      <c r="BL497" s="469"/>
      <c r="BM497" s="469"/>
      <c r="BN497" s="469"/>
      <c r="BO497" s="469"/>
      <c r="BP497" s="469"/>
      <c r="BQ497" s="469"/>
      <c r="BR497" s="469"/>
      <c r="BS497" s="469"/>
      <c r="BT497" s="469"/>
      <c r="BU497" s="469"/>
      <c r="BV497" s="469"/>
      <c r="BW497" s="468"/>
      <c r="BX497" s="468"/>
      <c r="BY497" s="468"/>
      <c r="BZ497" s="470"/>
      <c r="CA497" s="470"/>
      <c r="CB497" s="470"/>
      <c r="CC497" s="470"/>
      <c r="CD497" s="470"/>
      <c r="CE497" s="470"/>
      <c r="CF497" s="470"/>
      <c r="CG497" s="470"/>
      <c r="CH497" s="470"/>
      <c r="CI497" s="470"/>
      <c r="CJ497" s="470"/>
      <c r="CK497" s="470"/>
      <c r="CL497" s="470"/>
      <c r="CM497" s="470"/>
      <c r="CN497" s="470"/>
      <c r="CO497" s="470"/>
      <c r="CP497" s="470"/>
      <c r="CQ497" s="470"/>
      <c r="CR497" s="470"/>
      <c r="CS497" s="462" t="s">
        <v>4799</v>
      </c>
      <c r="CT497" s="470"/>
      <c r="CU497" s="470"/>
      <c r="CV497" s="470"/>
      <c r="CW497" s="470"/>
      <c r="CX497" s="470"/>
      <c r="CY497" s="470"/>
      <c r="CZ497" s="470"/>
      <c r="DA497" s="470"/>
      <c r="DB497" s="470"/>
      <c r="DC497" s="470"/>
      <c r="DD497" s="470"/>
      <c r="DE497" s="470"/>
    </row>
    <row r="498" spans="34:109" ht="15" hidden="1" customHeight="1">
      <c r="AH498" s="468"/>
      <c r="AI498" s="468"/>
      <c r="AJ498" s="468"/>
      <c r="AK498" s="468"/>
      <c r="AL498" s="456" t="str">
        <f t="shared" si="21"/>
        <v/>
      </c>
      <c r="AM498" s="456" t="str">
        <f t="shared" si="22"/>
        <v/>
      </c>
      <c r="AN498" s="457" t="str">
        <f t="shared" si="23"/>
        <v/>
      </c>
      <c r="AO498" s="468"/>
      <c r="AP498" s="438">
        <v>496</v>
      </c>
      <c r="AQ498" s="469"/>
      <c r="AR498" s="469"/>
      <c r="AS498" s="469"/>
      <c r="AT498" s="469"/>
      <c r="AU498" s="469"/>
      <c r="AV498" s="469"/>
      <c r="AW498" s="469"/>
      <c r="AX498" s="469"/>
      <c r="AY498" s="469"/>
      <c r="AZ498" s="469"/>
      <c r="BA498" s="469"/>
      <c r="BB498" s="469"/>
      <c r="BC498" s="469"/>
      <c r="BD498" s="469"/>
      <c r="BE498" s="469"/>
      <c r="BF498" s="469"/>
      <c r="BG498" s="469"/>
      <c r="BH498" s="469"/>
      <c r="BI498" s="469"/>
      <c r="BJ498" s="460" t="s">
        <v>4800</v>
      </c>
      <c r="BK498" s="469"/>
      <c r="BL498" s="469"/>
      <c r="BM498" s="469"/>
      <c r="BN498" s="469"/>
      <c r="BO498" s="469"/>
      <c r="BP498" s="469"/>
      <c r="BQ498" s="469"/>
      <c r="BR498" s="469"/>
      <c r="BS498" s="469"/>
      <c r="BT498" s="469"/>
      <c r="BU498" s="469"/>
      <c r="BV498" s="469"/>
      <c r="BW498" s="468"/>
      <c r="BX498" s="468"/>
      <c r="BY498" s="468"/>
      <c r="BZ498" s="470"/>
      <c r="CA498" s="470"/>
      <c r="CB498" s="470"/>
      <c r="CC498" s="470"/>
      <c r="CD498" s="470"/>
      <c r="CE498" s="470"/>
      <c r="CF498" s="470"/>
      <c r="CG498" s="470"/>
      <c r="CH498" s="470"/>
      <c r="CI498" s="470"/>
      <c r="CJ498" s="470"/>
      <c r="CK498" s="470"/>
      <c r="CL498" s="470"/>
      <c r="CM498" s="470"/>
      <c r="CN498" s="470"/>
      <c r="CO498" s="470"/>
      <c r="CP498" s="470"/>
      <c r="CQ498" s="470"/>
      <c r="CR498" s="470"/>
      <c r="CS498" s="462" t="s">
        <v>4801</v>
      </c>
      <c r="CT498" s="470"/>
      <c r="CU498" s="470"/>
      <c r="CV498" s="470"/>
      <c r="CW498" s="470"/>
      <c r="CX498" s="470"/>
      <c r="CY498" s="470"/>
      <c r="CZ498" s="470"/>
      <c r="DA498" s="470"/>
      <c r="DB498" s="470"/>
      <c r="DC498" s="470"/>
      <c r="DD498" s="470"/>
      <c r="DE498" s="470"/>
    </row>
    <row r="499" spans="34:109" ht="15" hidden="1" customHeight="1">
      <c r="AH499" s="468"/>
      <c r="AI499" s="468"/>
      <c r="AJ499" s="468"/>
      <c r="AK499" s="468"/>
      <c r="AL499" s="456" t="str">
        <f t="shared" si="21"/>
        <v/>
      </c>
      <c r="AM499" s="456" t="str">
        <f t="shared" si="22"/>
        <v/>
      </c>
      <c r="AN499" s="457" t="str">
        <f t="shared" si="23"/>
        <v/>
      </c>
      <c r="AO499" s="468"/>
      <c r="AP499" s="438">
        <v>497</v>
      </c>
      <c r="AQ499" s="469"/>
      <c r="AR499" s="469"/>
      <c r="AS499" s="469"/>
      <c r="AT499" s="469"/>
      <c r="AU499" s="469"/>
      <c r="AV499" s="469"/>
      <c r="AW499" s="469"/>
      <c r="AX499" s="469"/>
      <c r="AY499" s="469"/>
      <c r="AZ499" s="469"/>
      <c r="BA499" s="469"/>
      <c r="BB499" s="469"/>
      <c r="BC499" s="469"/>
      <c r="BD499" s="469"/>
      <c r="BE499" s="469"/>
      <c r="BF499" s="469"/>
      <c r="BG499" s="469"/>
      <c r="BH499" s="469"/>
      <c r="BI499" s="469"/>
      <c r="BJ499" s="460" t="s">
        <v>4802</v>
      </c>
      <c r="BK499" s="469"/>
      <c r="BL499" s="469"/>
      <c r="BM499" s="469"/>
      <c r="BN499" s="469"/>
      <c r="BO499" s="469"/>
      <c r="BP499" s="469"/>
      <c r="BQ499" s="469"/>
      <c r="BR499" s="469"/>
      <c r="BS499" s="469"/>
      <c r="BT499" s="469"/>
      <c r="BU499" s="469"/>
      <c r="BV499" s="469"/>
      <c r="BW499" s="468"/>
      <c r="BX499" s="468"/>
      <c r="BY499" s="468"/>
      <c r="BZ499" s="470"/>
      <c r="CA499" s="470"/>
      <c r="CB499" s="470"/>
      <c r="CC499" s="470"/>
      <c r="CD499" s="470"/>
      <c r="CE499" s="470"/>
      <c r="CF499" s="470"/>
      <c r="CG499" s="470"/>
      <c r="CH499" s="470"/>
      <c r="CI499" s="470"/>
      <c r="CJ499" s="470"/>
      <c r="CK499" s="470"/>
      <c r="CL499" s="470"/>
      <c r="CM499" s="470"/>
      <c r="CN499" s="470"/>
      <c r="CO499" s="470"/>
      <c r="CP499" s="470"/>
      <c r="CQ499" s="470"/>
      <c r="CR499" s="470"/>
      <c r="CS499" s="462" t="s">
        <v>4803</v>
      </c>
      <c r="CT499" s="470"/>
      <c r="CU499" s="470"/>
      <c r="CV499" s="470"/>
      <c r="CW499" s="470"/>
      <c r="CX499" s="470"/>
      <c r="CY499" s="470"/>
      <c r="CZ499" s="470"/>
      <c r="DA499" s="470"/>
      <c r="DB499" s="470"/>
      <c r="DC499" s="470"/>
      <c r="DD499" s="470"/>
      <c r="DE499" s="470"/>
    </row>
    <row r="500" spans="34:109" ht="15" hidden="1" customHeight="1">
      <c r="AH500" s="468"/>
      <c r="AI500" s="468"/>
      <c r="AJ500" s="468"/>
      <c r="AK500" s="468"/>
      <c r="AL500" s="456" t="str">
        <f t="shared" si="21"/>
        <v/>
      </c>
      <c r="AM500" s="456" t="str">
        <f t="shared" si="22"/>
        <v/>
      </c>
      <c r="AN500" s="457" t="str">
        <f t="shared" si="23"/>
        <v/>
      </c>
      <c r="AO500" s="468"/>
      <c r="AP500" s="438">
        <v>498</v>
      </c>
      <c r="AQ500" s="469"/>
      <c r="AR500" s="469"/>
      <c r="AS500" s="469"/>
      <c r="AT500" s="469"/>
      <c r="AU500" s="469"/>
      <c r="AV500" s="469"/>
      <c r="AW500" s="469"/>
      <c r="AX500" s="469"/>
      <c r="AY500" s="469"/>
      <c r="AZ500" s="469"/>
      <c r="BA500" s="469"/>
      <c r="BB500" s="469"/>
      <c r="BC500" s="469"/>
      <c r="BD500" s="469"/>
      <c r="BE500" s="469"/>
      <c r="BF500" s="469"/>
      <c r="BG500" s="469"/>
      <c r="BH500" s="469"/>
      <c r="BI500" s="469"/>
      <c r="BJ500" s="460" t="s">
        <v>4804</v>
      </c>
      <c r="BK500" s="469"/>
      <c r="BL500" s="469"/>
      <c r="BM500" s="469"/>
      <c r="BN500" s="469"/>
      <c r="BO500" s="469"/>
      <c r="BP500" s="469"/>
      <c r="BQ500" s="469"/>
      <c r="BR500" s="469"/>
      <c r="BS500" s="469"/>
      <c r="BT500" s="469"/>
      <c r="BU500" s="469"/>
      <c r="BV500" s="469"/>
      <c r="BW500" s="468"/>
      <c r="BX500" s="468"/>
      <c r="BY500" s="468"/>
      <c r="BZ500" s="470"/>
      <c r="CA500" s="470"/>
      <c r="CB500" s="470"/>
      <c r="CC500" s="470"/>
      <c r="CD500" s="470"/>
      <c r="CE500" s="470"/>
      <c r="CF500" s="470"/>
      <c r="CG500" s="470"/>
      <c r="CH500" s="470"/>
      <c r="CI500" s="470"/>
      <c r="CJ500" s="470"/>
      <c r="CK500" s="470"/>
      <c r="CL500" s="470"/>
      <c r="CM500" s="470"/>
      <c r="CN500" s="470"/>
      <c r="CO500" s="470"/>
      <c r="CP500" s="470"/>
      <c r="CQ500" s="470"/>
      <c r="CR500" s="470"/>
      <c r="CS500" s="462" t="s">
        <v>4805</v>
      </c>
      <c r="CT500" s="470"/>
      <c r="CU500" s="470"/>
      <c r="CV500" s="470"/>
      <c r="CW500" s="470"/>
      <c r="CX500" s="470"/>
      <c r="CY500" s="470"/>
      <c r="CZ500" s="470"/>
      <c r="DA500" s="470"/>
      <c r="DB500" s="470"/>
      <c r="DC500" s="470"/>
      <c r="DD500" s="470"/>
      <c r="DE500" s="470"/>
    </row>
    <row r="501" spans="34:109" ht="15" hidden="1" customHeight="1">
      <c r="AH501" s="468"/>
      <c r="AI501" s="468"/>
      <c r="AJ501" s="468"/>
      <c r="AK501" s="468"/>
      <c r="AL501" s="456" t="str">
        <f t="shared" si="21"/>
        <v/>
      </c>
      <c r="AM501" s="456" t="str">
        <f t="shared" si="22"/>
        <v/>
      </c>
      <c r="AN501" s="457" t="str">
        <f t="shared" si="23"/>
        <v/>
      </c>
      <c r="AO501" s="468"/>
      <c r="AP501" s="438">
        <v>499</v>
      </c>
      <c r="AQ501" s="469"/>
      <c r="AR501" s="469"/>
      <c r="AS501" s="469"/>
      <c r="AT501" s="469"/>
      <c r="AU501" s="469"/>
      <c r="AV501" s="469"/>
      <c r="AW501" s="469"/>
      <c r="AX501" s="469"/>
      <c r="AY501" s="469"/>
      <c r="AZ501" s="469"/>
      <c r="BA501" s="469"/>
      <c r="BB501" s="469"/>
      <c r="BC501" s="469"/>
      <c r="BD501" s="469"/>
      <c r="BE501" s="469"/>
      <c r="BF501" s="469"/>
      <c r="BG501" s="469"/>
      <c r="BH501" s="469"/>
      <c r="BI501" s="469"/>
      <c r="BJ501" s="460" t="s">
        <v>4806</v>
      </c>
      <c r="BK501" s="469"/>
      <c r="BL501" s="469"/>
      <c r="BM501" s="469"/>
      <c r="BN501" s="469"/>
      <c r="BO501" s="469"/>
      <c r="BP501" s="469"/>
      <c r="BQ501" s="469"/>
      <c r="BR501" s="469"/>
      <c r="BS501" s="469"/>
      <c r="BT501" s="469"/>
      <c r="BU501" s="469"/>
      <c r="BV501" s="469"/>
      <c r="BW501" s="468"/>
      <c r="BX501" s="468"/>
      <c r="BY501" s="468"/>
      <c r="BZ501" s="470"/>
      <c r="CA501" s="470"/>
      <c r="CB501" s="470"/>
      <c r="CC501" s="470"/>
      <c r="CD501" s="470"/>
      <c r="CE501" s="470"/>
      <c r="CF501" s="470"/>
      <c r="CG501" s="470"/>
      <c r="CH501" s="470"/>
      <c r="CI501" s="470"/>
      <c r="CJ501" s="470"/>
      <c r="CK501" s="470"/>
      <c r="CL501" s="470"/>
      <c r="CM501" s="470"/>
      <c r="CN501" s="470"/>
      <c r="CO501" s="470"/>
      <c r="CP501" s="470"/>
      <c r="CQ501" s="470"/>
      <c r="CR501" s="470"/>
      <c r="CS501" s="462" t="s">
        <v>4807</v>
      </c>
      <c r="CT501" s="470"/>
      <c r="CU501" s="470"/>
      <c r="CV501" s="470"/>
      <c r="CW501" s="470"/>
      <c r="CX501" s="470"/>
      <c r="CY501" s="470"/>
      <c r="CZ501" s="470"/>
      <c r="DA501" s="470"/>
      <c r="DB501" s="470"/>
      <c r="DC501" s="470"/>
      <c r="DD501" s="470"/>
      <c r="DE501" s="470"/>
    </row>
    <row r="502" spans="34:109" ht="15" hidden="1" customHeight="1">
      <c r="AH502" s="468"/>
      <c r="AI502" s="468"/>
      <c r="AJ502" s="468"/>
      <c r="AK502" s="468"/>
      <c r="AL502" s="456" t="str">
        <f t="shared" si="21"/>
        <v/>
      </c>
      <c r="AM502" s="456" t="str">
        <f t="shared" si="22"/>
        <v/>
      </c>
      <c r="AN502" s="457" t="str">
        <f t="shared" si="23"/>
        <v/>
      </c>
      <c r="AO502" s="468"/>
      <c r="AP502" s="438">
        <v>500</v>
      </c>
      <c r="AQ502" s="469"/>
      <c r="AR502" s="469"/>
      <c r="AS502" s="469"/>
      <c r="AT502" s="469"/>
      <c r="AU502" s="469"/>
      <c r="AV502" s="469"/>
      <c r="AW502" s="469"/>
      <c r="AX502" s="469"/>
      <c r="AY502" s="469"/>
      <c r="AZ502" s="469"/>
      <c r="BA502" s="469"/>
      <c r="BB502" s="469"/>
      <c r="BC502" s="469"/>
      <c r="BD502" s="469"/>
      <c r="BE502" s="469"/>
      <c r="BF502" s="469"/>
      <c r="BG502" s="469"/>
      <c r="BH502" s="469"/>
      <c r="BI502" s="469"/>
      <c r="BJ502" s="460" t="s">
        <v>4808</v>
      </c>
      <c r="BK502" s="469"/>
      <c r="BL502" s="469"/>
      <c r="BM502" s="469"/>
      <c r="BN502" s="469"/>
      <c r="BO502" s="469"/>
      <c r="BP502" s="469"/>
      <c r="BQ502" s="469"/>
      <c r="BR502" s="469"/>
      <c r="BS502" s="469"/>
      <c r="BT502" s="469"/>
      <c r="BU502" s="469"/>
      <c r="BV502" s="469"/>
      <c r="BW502" s="468"/>
      <c r="BX502" s="468"/>
      <c r="BY502" s="468"/>
      <c r="BZ502" s="470"/>
      <c r="CA502" s="470"/>
      <c r="CB502" s="470"/>
      <c r="CC502" s="470"/>
      <c r="CD502" s="470"/>
      <c r="CE502" s="470"/>
      <c r="CF502" s="470"/>
      <c r="CG502" s="470"/>
      <c r="CH502" s="470"/>
      <c r="CI502" s="470"/>
      <c r="CJ502" s="470"/>
      <c r="CK502" s="470"/>
      <c r="CL502" s="470"/>
      <c r="CM502" s="470"/>
      <c r="CN502" s="470"/>
      <c r="CO502" s="470"/>
      <c r="CP502" s="470"/>
      <c r="CQ502" s="470"/>
      <c r="CR502" s="470"/>
      <c r="CS502" s="462" t="s">
        <v>4809</v>
      </c>
      <c r="CT502" s="470"/>
      <c r="CU502" s="470"/>
      <c r="CV502" s="470"/>
      <c r="CW502" s="470"/>
      <c r="CX502" s="470"/>
      <c r="CY502" s="470"/>
      <c r="CZ502" s="470"/>
      <c r="DA502" s="470"/>
      <c r="DB502" s="470"/>
      <c r="DC502" s="470"/>
      <c r="DD502" s="470"/>
      <c r="DE502" s="470"/>
    </row>
    <row r="503" spans="34:109" ht="15" hidden="1" customHeight="1">
      <c r="AH503" s="468"/>
      <c r="AI503" s="468"/>
      <c r="AJ503" s="468"/>
      <c r="AK503" s="468"/>
      <c r="AL503" s="456" t="str">
        <f t="shared" si="21"/>
        <v/>
      </c>
      <c r="AM503" s="456" t="str">
        <f t="shared" si="22"/>
        <v/>
      </c>
      <c r="AN503" s="457" t="str">
        <f t="shared" si="23"/>
        <v/>
      </c>
      <c r="AO503" s="468"/>
      <c r="AP503" s="438">
        <v>501</v>
      </c>
      <c r="AQ503" s="469"/>
      <c r="AR503" s="469"/>
      <c r="AS503" s="469"/>
      <c r="AT503" s="469"/>
      <c r="AU503" s="469"/>
      <c r="AV503" s="469"/>
      <c r="AW503" s="469"/>
      <c r="AX503" s="469"/>
      <c r="AY503" s="469"/>
      <c r="AZ503" s="469"/>
      <c r="BA503" s="469"/>
      <c r="BB503" s="469"/>
      <c r="BC503" s="469"/>
      <c r="BD503" s="469"/>
      <c r="BE503" s="469"/>
      <c r="BF503" s="469"/>
      <c r="BG503" s="469"/>
      <c r="BH503" s="469"/>
      <c r="BI503" s="469"/>
      <c r="BJ503" s="460" t="s">
        <v>4810</v>
      </c>
      <c r="BK503" s="469"/>
      <c r="BL503" s="469"/>
      <c r="BM503" s="469"/>
      <c r="BN503" s="469"/>
      <c r="BO503" s="469"/>
      <c r="BP503" s="469"/>
      <c r="BQ503" s="469"/>
      <c r="BR503" s="469"/>
      <c r="BS503" s="469"/>
      <c r="BT503" s="469"/>
      <c r="BU503" s="469"/>
      <c r="BV503" s="469"/>
      <c r="BW503" s="468"/>
      <c r="BX503" s="468"/>
      <c r="BY503" s="468"/>
      <c r="BZ503" s="470"/>
      <c r="CA503" s="470"/>
      <c r="CB503" s="470"/>
      <c r="CC503" s="470"/>
      <c r="CD503" s="470"/>
      <c r="CE503" s="470"/>
      <c r="CF503" s="470"/>
      <c r="CG503" s="470"/>
      <c r="CH503" s="470"/>
      <c r="CI503" s="470"/>
      <c r="CJ503" s="470"/>
      <c r="CK503" s="470"/>
      <c r="CL503" s="470"/>
      <c r="CM503" s="470"/>
      <c r="CN503" s="470"/>
      <c r="CO503" s="470"/>
      <c r="CP503" s="470"/>
      <c r="CQ503" s="470"/>
      <c r="CR503" s="470"/>
      <c r="CS503" s="462" t="s">
        <v>4811</v>
      </c>
      <c r="CT503" s="470"/>
      <c r="CU503" s="470"/>
      <c r="CV503" s="470"/>
      <c r="CW503" s="470"/>
      <c r="CX503" s="470"/>
      <c r="CY503" s="470"/>
      <c r="CZ503" s="470"/>
      <c r="DA503" s="470"/>
      <c r="DB503" s="470"/>
      <c r="DC503" s="470"/>
      <c r="DD503" s="470"/>
      <c r="DE503" s="470"/>
    </row>
    <row r="504" spans="34:109" ht="15" hidden="1" customHeight="1">
      <c r="AH504" s="468"/>
      <c r="AI504" s="468"/>
      <c r="AJ504" s="468"/>
      <c r="AK504" s="468"/>
      <c r="AL504" s="456" t="str">
        <f t="shared" si="21"/>
        <v/>
      </c>
      <c r="AM504" s="456" t="str">
        <f t="shared" si="22"/>
        <v/>
      </c>
      <c r="AN504" s="457" t="str">
        <f t="shared" si="23"/>
        <v/>
      </c>
      <c r="AO504" s="468"/>
      <c r="AP504" s="438">
        <v>502</v>
      </c>
      <c r="AQ504" s="469"/>
      <c r="AR504" s="469"/>
      <c r="AS504" s="469"/>
      <c r="AT504" s="469"/>
      <c r="AU504" s="469"/>
      <c r="AV504" s="469"/>
      <c r="AW504" s="469"/>
      <c r="AX504" s="469"/>
      <c r="AY504" s="469"/>
      <c r="AZ504" s="469"/>
      <c r="BA504" s="469"/>
      <c r="BB504" s="469"/>
      <c r="BC504" s="469"/>
      <c r="BD504" s="469"/>
      <c r="BE504" s="469"/>
      <c r="BF504" s="469"/>
      <c r="BG504" s="469"/>
      <c r="BH504" s="469"/>
      <c r="BI504" s="469"/>
      <c r="BJ504" s="460" t="s">
        <v>4812</v>
      </c>
      <c r="BK504" s="469"/>
      <c r="BL504" s="469"/>
      <c r="BM504" s="469"/>
      <c r="BN504" s="469"/>
      <c r="BO504" s="469"/>
      <c r="BP504" s="469"/>
      <c r="BQ504" s="469"/>
      <c r="BR504" s="469"/>
      <c r="BS504" s="469"/>
      <c r="BT504" s="469"/>
      <c r="BU504" s="469"/>
      <c r="BV504" s="469"/>
      <c r="BW504" s="468"/>
      <c r="BX504" s="468"/>
      <c r="BY504" s="468"/>
      <c r="BZ504" s="470"/>
      <c r="CA504" s="470"/>
      <c r="CB504" s="470"/>
      <c r="CC504" s="470"/>
      <c r="CD504" s="470"/>
      <c r="CE504" s="470"/>
      <c r="CF504" s="470"/>
      <c r="CG504" s="470"/>
      <c r="CH504" s="470"/>
      <c r="CI504" s="470"/>
      <c r="CJ504" s="470"/>
      <c r="CK504" s="470"/>
      <c r="CL504" s="470"/>
      <c r="CM504" s="470"/>
      <c r="CN504" s="470"/>
      <c r="CO504" s="470"/>
      <c r="CP504" s="470"/>
      <c r="CQ504" s="470"/>
      <c r="CR504" s="470"/>
      <c r="CS504" s="462" t="s">
        <v>4813</v>
      </c>
      <c r="CT504" s="470"/>
      <c r="CU504" s="470"/>
      <c r="CV504" s="470"/>
      <c r="CW504" s="470"/>
      <c r="CX504" s="470"/>
      <c r="CY504" s="470"/>
      <c r="CZ504" s="470"/>
      <c r="DA504" s="470"/>
      <c r="DB504" s="470"/>
      <c r="DC504" s="470"/>
      <c r="DD504" s="470"/>
      <c r="DE504" s="470"/>
    </row>
    <row r="505" spans="34:109" ht="15" hidden="1" customHeight="1">
      <c r="AH505" s="468"/>
      <c r="AI505" s="468"/>
      <c r="AJ505" s="468"/>
      <c r="AK505" s="468"/>
      <c r="AL505" s="456" t="str">
        <f t="shared" si="21"/>
        <v/>
      </c>
      <c r="AM505" s="456" t="str">
        <f t="shared" si="22"/>
        <v/>
      </c>
      <c r="AN505" s="457" t="str">
        <f t="shared" si="23"/>
        <v/>
      </c>
      <c r="AO505" s="468"/>
      <c r="AP505" s="438">
        <v>503</v>
      </c>
      <c r="AQ505" s="469"/>
      <c r="AR505" s="469"/>
      <c r="AS505" s="469"/>
      <c r="AT505" s="469"/>
      <c r="AU505" s="469"/>
      <c r="AV505" s="469"/>
      <c r="AW505" s="469"/>
      <c r="AX505" s="469"/>
      <c r="AY505" s="469"/>
      <c r="AZ505" s="469"/>
      <c r="BA505" s="469"/>
      <c r="BB505" s="469"/>
      <c r="BC505" s="469"/>
      <c r="BD505" s="469"/>
      <c r="BE505" s="469"/>
      <c r="BF505" s="469"/>
      <c r="BG505" s="469"/>
      <c r="BH505" s="469"/>
      <c r="BI505" s="469"/>
      <c r="BJ505" s="460" t="s">
        <v>4814</v>
      </c>
      <c r="BK505" s="469"/>
      <c r="BL505" s="469"/>
      <c r="BM505" s="469"/>
      <c r="BN505" s="469"/>
      <c r="BO505" s="469"/>
      <c r="BP505" s="469"/>
      <c r="BQ505" s="469"/>
      <c r="BR505" s="469"/>
      <c r="BS505" s="469"/>
      <c r="BT505" s="469"/>
      <c r="BU505" s="469"/>
      <c r="BV505" s="469"/>
      <c r="BW505" s="468"/>
      <c r="BX505" s="468"/>
      <c r="BY505" s="468"/>
      <c r="BZ505" s="470"/>
      <c r="CA505" s="470"/>
      <c r="CB505" s="470"/>
      <c r="CC505" s="470"/>
      <c r="CD505" s="470"/>
      <c r="CE505" s="470"/>
      <c r="CF505" s="470"/>
      <c r="CG505" s="470"/>
      <c r="CH505" s="470"/>
      <c r="CI505" s="470"/>
      <c r="CJ505" s="470"/>
      <c r="CK505" s="470"/>
      <c r="CL505" s="470"/>
      <c r="CM505" s="470"/>
      <c r="CN505" s="470"/>
      <c r="CO505" s="470"/>
      <c r="CP505" s="470"/>
      <c r="CQ505" s="470"/>
      <c r="CR505" s="470"/>
      <c r="CS505" s="462" t="s">
        <v>4815</v>
      </c>
      <c r="CT505" s="470"/>
      <c r="CU505" s="470"/>
      <c r="CV505" s="470"/>
      <c r="CW505" s="470"/>
      <c r="CX505" s="470"/>
      <c r="CY505" s="470"/>
      <c r="CZ505" s="470"/>
      <c r="DA505" s="470"/>
      <c r="DB505" s="470"/>
      <c r="DC505" s="470"/>
      <c r="DD505" s="470"/>
      <c r="DE505" s="470"/>
    </row>
    <row r="506" spans="34:109" ht="15" hidden="1" customHeight="1">
      <c r="AH506" s="468"/>
      <c r="AI506" s="468"/>
      <c r="AJ506" s="468"/>
      <c r="AK506" s="468"/>
      <c r="AL506" s="456" t="str">
        <f t="shared" si="21"/>
        <v/>
      </c>
      <c r="AM506" s="456" t="str">
        <f t="shared" si="22"/>
        <v/>
      </c>
      <c r="AN506" s="457" t="str">
        <f t="shared" si="23"/>
        <v/>
      </c>
      <c r="AO506" s="468"/>
      <c r="AP506" s="438">
        <v>504</v>
      </c>
      <c r="AQ506" s="469"/>
      <c r="AR506" s="469"/>
      <c r="AS506" s="469"/>
      <c r="AT506" s="469"/>
      <c r="AU506" s="469"/>
      <c r="AV506" s="469"/>
      <c r="AW506" s="469"/>
      <c r="AX506" s="469"/>
      <c r="AY506" s="469"/>
      <c r="AZ506" s="469"/>
      <c r="BA506" s="469"/>
      <c r="BB506" s="469"/>
      <c r="BC506" s="469"/>
      <c r="BD506" s="469"/>
      <c r="BE506" s="469"/>
      <c r="BF506" s="469"/>
      <c r="BG506" s="469"/>
      <c r="BH506" s="469"/>
      <c r="BI506" s="469"/>
      <c r="BJ506" s="460" t="s">
        <v>4816</v>
      </c>
      <c r="BK506" s="469"/>
      <c r="BL506" s="469"/>
      <c r="BM506" s="469"/>
      <c r="BN506" s="469"/>
      <c r="BO506" s="469"/>
      <c r="BP506" s="469"/>
      <c r="BQ506" s="469"/>
      <c r="BR506" s="469"/>
      <c r="BS506" s="469"/>
      <c r="BT506" s="469"/>
      <c r="BU506" s="469"/>
      <c r="BV506" s="469"/>
      <c r="BW506" s="468"/>
      <c r="BX506" s="468"/>
      <c r="BY506" s="468"/>
      <c r="BZ506" s="470"/>
      <c r="CA506" s="470"/>
      <c r="CB506" s="470"/>
      <c r="CC506" s="470"/>
      <c r="CD506" s="470"/>
      <c r="CE506" s="470"/>
      <c r="CF506" s="470"/>
      <c r="CG506" s="470"/>
      <c r="CH506" s="470"/>
      <c r="CI506" s="470"/>
      <c r="CJ506" s="470"/>
      <c r="CK506" s="470"/>
      <c r="CL506" s="470"/>
      <c r="CM506" s="470"/>
      <c r="CN506" s="470"/>
      <c r="CO506" s="470"/>
      <c r="CP506" s="470"/>
      <c r="CQ506" s="470"/>
      <c r="CR506" s="470"/>
      <c r="CS506" s="462" t="s">
        <v>4817</v>
      </c>
      <c r="CT506" s="470"/>
      <c r="CU506" s="470"/>
      <c r="CV506" s="470"/>
      <c r="CW506" s="470"/>
      <c r="CX506" s="470"/>
      <c r="CY506" s="470"/>
      <c r="CZ506" s="470"/>
      <c r="DA506" s="470"/>
      <c r="DB506" s="470"/>
      <c r="DC506" s="470"/>
      <c r="DD506" s="470"/>
      <c r="DE506" s="470"/>
    </row>
    <row r="507" spans="34:109" ht="15" hidden="1" customHeight="1">
      <c r="AH507" s="468"/>
      <c r="AI507" s="468"/>
      <c r="AJ507" s="468"/>
      <c r="AK507" s="468"/>
      <c r="AL507" s="456" t="str">
        <f t="shared" si="21"/>
        <v/>
      </c>
      <c r="AM507" s="456" t="str">
        <f t="shared" si="22"/>
        <v/>
      </c>
      <c r="AN507" s="457" t="str">
        <f t="shared" si="23"/>
        <v/>
      </c>
      <c r="AO507" s="468"/>
      <c r="AP507" s="438">
        <v>505</v>
      </c>
      <c r="AQ507" s="469"/>
      <c r="AR507" s="469"/>
      <c r="AS507" s="469"/>
      <c r="AT507" s="469"/>
      <c r="AU507" s="469"/>
      <c r="AV507" s="469"/>
      <c r="AW507" s="469"/>
      <c r="AX507" s="469"/>
      <c r="AY507" s="469"/>
      <c r="AZ507" s="469"/>
      <c r="BA507" s="469"/>
      <c r="BB507" s="469"/>
      <c r="BC507" s="469"/>
      <c r="BD507" s="469"/>
      <c r="BE507" s="469"/>
      <c r="BF507" s="469"/>
      <c r="BG507" s="469"/>
      <c r="BH507" s="469"/>
      <c r="BI507" s="469"/>
      <c r="BJ507" s="460" t="s">
        <v>4818</v>
      </c>
      <c r="BK507" s="469"/>
      <c r="BL507" s="469"/>
      <c r="BM507" s="469"/>
      <c r="BN507" s="469"/>
      <c r="BO507" s="469"/>
      <c r="BP507" s="469"/>
      <c r="BQ507" s="469"/>
      <c r="BR507" s="469"/>
      <c r="BS507" s="469"/>
      <c r="BT507" s="469"/>
      <c r="BU507" s="469"/>
      <c r="BV507" s="469"/>
      <c r="BW507" s="468"/>
      <c r="BX507" s="468"/>
      <c r="BY507" s="468"/>
      <c r="BZ507" s="470"/>
      <c r="CA507" s="470"/>
      <c r="CB507" s="470"/>
      <c r="CC507" s="470"/>
      <c r="CD507" s="470"/>
      <c r="CE507" s="470"/>
      <c r="CF507" s="470"/>
      <c r="CG507" s="470"/>
      <c r="CH507" s="470"/>
      <c r="CI507" s="470"/>
      <c r="CJ507" s="470"/>
      <c r="CK507" s="470"/>
      <c r="CL507" s="470"/>
      <c r="CM507" s="470"/>
      <c r="CN507" s="470"/>
      <c r="CO507" s="470"/>
      <c r="CP507" s="470"/>
      <c r="CQ507" s="470"/>
      <c r="CR507" s="470"/>
      <c r="CS507" s="462" t="s">
        <v>4819</v>
      </c>
      <c r="CT507" s="470"/>
      <c r="CU507" s="470"/>
      <c r="CV507" s="470"/>
      <c r="CW507" s="470"/>
      <c r="CX507" s="470"/>
      <c r="CY507" s="470"/>
      <c r="CZ507" s="470"/>
      <c r="DA507" s="470"/>
      <c r="DB507" s="470"/>
      <c r="DC507" s="470"/>
      <c r="DD507" s="470"/>
      <c r="DE507" s="470"/>
    </row>
    <row r="508" spans="34:109" ht="15" hidden="1" customHeight="1">
      <c r="AH508" s="468"/>
      <c r="AI508" s="468"/>
      <c r="AJ508" s="468"/>
      <c r="AK508" s="468"/>
      <c r="AL508" s="456" t="str">
        <f t="shared" si="21"/>
        <v/>
      </c>
      <c r="AM508" s="456" t="str">
        <f t="shared" si="22"/>
        <v/>
      </c>
      <c r="AN508" s="457" t="str">
        <f t="shared" si="23"/>
        <v/>
      </c>
      <c r="AO508" s="468"/>
      <c r="AP508" s="438">
        <v>506</v>
      </c>
      <c r="AQ508" s="469"/>
      <c r="AR508" s="469"/>
      <c r="AS508" s="469"/>
      <c r="AT508" s="469"/>
      <c r="AU508" s="469"/>
      <c r="AV508" s="469"/>
      <c r="AW508" s="469"/>
      <c r="AX508" s="469"/>
      <c r="AY508" s="469"/>
      <c r="AZ508" s="469"/>
      <c r="BA508" s="469"/>
      <c r="BB508" s="469"/>
      <c r="BC508" s="469"/>
      <c r="BD508" s="469"/>
      <c r="BE508" s="469"/>
      <c r="BF508" s="469"/>
      <c r="BG508" s="469"/>
      <c r="BH508" s="469"/>
      <c r="BI508" s="469"/>
      <c r="BJ508" s="460" t="s">
        <v>4820</v>
      </c>
      <c r="BK508" s="469"/>
      <c r="BL508" s="469"/>
      <c r="BM508" s="469"/>
      <c r="BN508" s="469"/>
      <c r="BO508" s="469"/>
      <c r="BP508" s="469"/>
      <c r="BQ508" s="469"/>
      <c r="BR508" s="469"/>
      <c r="BS508" s="469"/>
      <c r="BT508" s="469"/>
      <c r="BU508" s="469"/>
      <c r="BV508" s="469"/>
      <c r="BW508" s="468"/>
      <c r="BX508" s="468"/>
      <c r="BY508" s="468"/>
      <c r="BZ508" s="470"/>
      <c r="CA508" s="470"/>
      <c r="CB508" s="470"/>
      <c r="CC508" s="470"/>
      <c r="CD508" s="470"/>
      <c r="CE508" s="470"/>
      <c r="CF508" s="470"/>
      <c r="CG508" s="470"/>
      <c r="CH508" s="470"/>
      <c r="CI508" s="470"/>
      <c r="CJ508" s="470"/>
      <c r="CK508" s="470"/>
      <c r="CL508" s="470"/>
      <c r="CM508" s="470"/>
      <c r="CN508" s="470"/>
      <c r="CO508" s="470"/>
      <c r="CP508" s="470"/>
      <c r="CQ508" s="470"/>
      <c r="CR508" s="470"/>
      <c r="CS508" s="462" t="s">
        <v>4821</v>
      </c>
      <c r="CT508" s="470"/>
      <c r="CU508" s="470"/>
      <c r="CV508" s="470"/>
      <c r="CW508" s="470"/>
      <c r="CX508" s="470"/>
      <c r="CY508" s="470"/>
      <c r="CZ508" s="470"/>
      <c r="DA508" s="470"/>
      <c r="DB508" s="470"/>
      <c r="DC508" s="470"/>
      <c r="DD508" s="470"/>
      <c r="DE508" s="470"/>
    </row>
    <row r="509" spans="34:109" ht="15" hidden="1" customHeight="1">
      <c r="AH509" s="468"/>
      <c r="AI509" s="468"/>
      <c r="AJ509" s="468"/>
      <c r="AK509" s="468"/>
      <c r="AL509" s="456" t="str">
        <f t="shared" si="21"/>
        <v/>
      </c>
      <c r="AM509" s="456" t="str">
        <f t="shared" si="22"/>
        <v/>
      </c>
      <c r="AN509" s="457" t="str">
        <f t="shared" si="23"/>
        <v/>
      </c>
      <c r="AO509" s="468"/>
      <c r="AP509" s="438">
        <v>507</v>
      </c>
      <c r="AQ509" s="469"/>
      <c r="AR509" s="469"/>
      <c r="AS509" s="469"/>
      <c r="AT509" s="469"/>
      <c r="AU509" s="469"/>
      <c r="AV509" s="469"/>
      <c r="AW509" s="469"/>
      <c r="AX509" s="469"/>
      <c r="AY509" s="469"/>
      <c r="AZ509" s="469"/>
      <c r="BA509" s="469"/>
      <c r="BB509" s="469"/>
      <c r="BC509" s="469"/>
      <c r="BD509" s="469"/>
      <c r="BE509" s="469"/>
      <c r="BF509" s="469"/>
      <c r="BG509" s="469"/>
      <c r="BH509" s="469"/>
      <c r="BI509" s="469"/>
      <c r="BJ509" s="460" t="s">
        <v>4822</v>
      </c>
      <c r="BK509" s="469"/>
      <c r="BL509" s="469"/>
      <c r="BM509" s="469"/>
      <c r="BN509" s="469"/>
      <c r="BO509" s="469"/>
      <c r="BP509" s="469"/>
      <c r="BQ509" s="469"/>
      <c r="BR509" s="469"/>
      <c r="BS509" s="469"/>
      <c r="BT509" s="469"/>
      <c r="BU509" s="469"/>
      <c r="BV509" s="469"/>
      <c r="BW509" s="468"/>
      <c r="BX509" s="468"/>
      <c r="BY509" s="468"/>
      <c r="BZ509" s="470"/>
      <c r="CA509" s="470"/>
      <c r="CB509" s="470"/>
      <c r="CC509" s="470"/>
      <c r="CD509" s="470"/>
      <c r="CE509" s="470"/>
      <c r="CF509" s="470"/>
      <c r="CG509" s="470"/>
      <c r="CH509" s="470"/>
      <c r="CI509" s="470"/>
      <c r="CJ509" s="470"/>
      <c r="CK509" s="470"/>
      <c r="CL509" s="470"/>
      <c r="CM509" s="470"/>
      <c r="CN509" s="470"/>
      <c r="CO509" s="470"/>
      <c r="CP509" s="470"/>
      <c r="CQ509" s="470"/>
      <c r="CR509" s="470"/>
      <c r="CS509" s="462" t="s">
        <v>4823</v>
      </c>
      <c r="CT509" s="470"/>
      <c r="CU509" s="470"/>
      <c r="CV509" s="470"/>
      <c r="CW509" s="470"/>
      <c r="CX509" s="470"/>
      <c r="CY509" s="470"/>
      <c r="CZ509" s="470"/>
      <c r="DA509" s="470"/>
      <c r="DB509" s="470"/>
      <c r="DC509" s="470"/>
      <c r="DD509" s="470"/>
      <c r="DE509" s="470"/>
    </row>
    <row r="510" spans="34:109" ht="15" hidden="1" customHeight="1">
      <c r="AH510" s="468"/>
      <c r="AI510" s="468"/>
      <c r="AJ510" s="468"/>
      <c r="AK510" s="468"/>
      <c r="AL510" s="456" t="str">
        <f t="shared" si="21"/>
        <v/>
      </c>
      <c r="AM510" s="456" t="str">
        <f t="shared" si="22"/>
        <v/>
      </c>
      <c r="AN510" s="457" t="str">
        <f t="shared" si="23"/>
        <v/>
      </c>
      <c r="AO510" s="468"/>
      <c r="AP510" s="438">
        <v>508</v>
      </c>
      <c r="AQ510" s="469"/>
      <c r="AR510" s="469"/>
      <c r="AS510" s="469"/>
      <c r="AT510" s="469"/>
      <c r="AU510" s="469"/>
      <c r="AV510" s="469"/>
      <c r="AW510" s="469"/>
      <c r="AX510" s="469"/>
      <c r="AY510" s="469"/>
      <c r="AZ510" s="469"/>
      <c r="BA510" s="469"/>
      <c r="BB510" s="469"/>
      <c r="BC510" s="469"/>
      <c r="BD510" s="469"/>
      <c r="BE510" s="469"/>
      <c r="BF510" s="469"/>
      <c r="BG510" s="469"/>
      <c r="BH510" s="469"/>
      <c r="BI510" s="469"/>
      <c r="BJ510" s="460" t="s">
        <v>4824</v>
      </c>
      <c r="BK510" s="469"/>
      <c r="BL510" s="469"/>
      <c r="BM510" s="469"/>
      <c r="BN510" s="469"/>
      <c r="BO510" s="469"/>
      <c r="BP510" s="469"/>
      <c r="BQ510" s="469"/>
      <c r="BR510" s="469"/>
      <c r="BS510" s="469"/>
      <c r="BT510" s="469"/>
      <c r="BU510" s="469"/>
      <c r="BV510" s="469"/>
      <c r="BW510" s="468"/>
      <c r="BX510" s="468"/>
      <c r="BY510" s="468"/>
      <c r="BZ510" s="470"/>
      <c r="CA510" s="470"/>
      <c r="CB510" s="470"/>
      <c r="CC510" s="470"/>
      <c r="CD510" s="470"/>
      <c r="CE510" s="470"/>
      <c r="CF510" s="470"/>
      <c r="CG510" s="470"/>
      <c r="CH510" s="470"/>
      <c r="CI510" s="470"/>
      <c r="CJ510" s="470"/>
      <c r="CK510" s="470"/>
      <c r="CL510" s="470"/>
      <c r="CM510" s="470"/>
      <c r="CN510" s="470"/>
      <c r="CO510" s="470"/>
      <c r="CP510" s="470"/>
      <c r="CQ510" s="470"/>
      <c r="CR510" s="470"/>
      <c r="CS510" s="462" t="s">
        <v>4825</v>
      </c>
      <c r="CT510" s="470"/>
      <c r="CU510" s="470"/>
      <c r="CV510" s="470"/>
      <c r="CW510" s="470"/>
      <c r="CX510" s="470"/>
      <c r="CY510" s="470"/>
      <c r="CZ510" s="470"/>
      <c r="DA510" s="470"/>
      <c r="DB510" s="470"/>
      <c r="DC510" s="470"/>
      <c r="DD510" s="470"/>
      <c r="DE510" s="470"/>
    </row>
    <row r="511" spans="34:109" ht="15" hidden="1" customHeight="1">
      <c r="AH511" s="468"/>
      <c r="AI511" s="468"/>
      <c r="AJ511" s="468"/>
      <c r="AK511" s="468"/>
      <c r="AL511" s="456" t="str">
        <f t="shared" si="21"/>
        <v/>
      </c>
      <c r="AM511" s="456" t="str">
        <f t="shared" si="22"/>
        <v/>
      </c>
      <c r="AN511" s="457" t="str">
        <f t="shared" si="23"/>
        <v/>
      </c>
      <c r="AO511" s="468"/>
      <c r="AP511" s="438">
        <v>509</v>
      </c>
      <c r="AQ511" s="469"/>
      <c r="AR511" s="469"/>
      <c r="AS511" s="469"/>
      <c r="AT511" s="469"/>
      <c r="AU511" s="469"/>
      <c r="AV511" s="469"/>
      <c r="AW511" s="469"/>
      <c r="AX511" s="469"/>
      <c r="AY511" s="469"/>
      <c r="AZ511" s="469"/>
      <c r="BA511" s="469"/>
      <c r="BB511" s="469"/>
      <c r="BC511" s="469"/>
      <c r="BD511" s="469"/>
      <c r="BE511" s="469"/>
      <c r="BF511" s="469"/>
      <c r="BG511" s="469"/>
      <c r="BH511" s="469"/>
      <c r="BI511" s="469"/>
      <c r="BJ511" s="460" t="s">
        <v>4826</v>
      </c>
      <c r="BK511" s="469"/>
      <c r="BL511" s="469"/>
      <c r="BM511" s="469"/>
      <c r="BN511" s="469"/>
      <c r="BO511" s="469"/>
      <c r="BP511" s="469"/>
      <c r="BQ511" s="469"/>
      <c r="BR511" s="469"/>
      <c r="BS511" s="469"/>
      <c r="BT511" s="469"/>
      <c r="BU511" s="469"/>
      <c r="BV511" s="469"/>
      <c r="BW511" s="468"/>
      <c r="BX511" s="468"/>
      <c r="BY511" s="468"/>
      <c r="BZ511" s="470"/>
      <c r="CA511" s="470"/>
      <c r="CB511" s="470"/>
      <c r="CC511" s="470"/>
      <c r="CD511" s="470"/>
      <c r="CE511" s="470"/>
      <c r="CF511" s="470"/>
      <c r="CG511" s="470"/>
      <c r="CH511" s="470"/>
      <c r="CI511" s="470"/>
      <c r="CJ511" s="470"/>
      <c r="CK511" s="470"/>
      <c r="CL511" s="470"/>
      <c r="CM511" s="470"/>
      <c r="CN511" s="470"/>
      <c r="CO511" s="470"/>
      <c r="CP511" s="470"/>
      <c r="CQ511" s="470"/>
      <c r="CR511" s="470"/>
      <c r="CS511" s="462" t="s">
        <v>4827</v>
      </c>
      <c r="CT511" s="470"/>
      <c r="CU511" s="470"/>
      <c r="CV511" s="470"/>
      <c r="CW511" s="470"/>
      <c r="CX511" s="470"/>
      <c r="CY511" s="470"/>
      <c r="CZ511" s="470"/>
      <c r="DA511" s="470"/>
      <c r="DB511" s="470"/>
      <c r="DC511" s="470"/>
      <c r="DD511" s="470"/>
      <c r="DE511" s="470"/>
    </row>
    <row r="512" spans="34:109" ht="15" hidden="1" customHeight="1">
      <c r="AH512" s="468"/>
      <c r="AI512" s="468"/>
      <c r="AJ512" s="468"/>
      <c r="AK512" s="468"/>
      <c r="AL512" s="456" t="str">
        <f t="shared" si="21"/>
        <v/>
      </c>
      <c r="AM512" s="456" t="str">
        <f t="shared" si="22"/>
        <v/>
      </c>
      <c r="AN512" s="457" t="str">
        <f t="shared" si="23"/>
        <v/>
      </c>
      <c r="AO512" s="468"/>
      <c r="AP512" s="438">
        <v>510</v>
      </c>
      <c r="AQ512" s="469"/>
      <c r="AR512" s="469"/>
      <c r="AS512" s="469"/>
      <c r="AT512" s="469"/>
      <c r="AU512" s="469"/>
      <c r="AV512" s="469"/>
      <c r="AW512" s="469"/>
      <c r="AX512" s="469"/>
      <c r="AY512" s="469"/>
      <c r="AZ512" s="469"/>
      <c r="BA512" s="469"/>
      <c r="BB512" s="469"/>
      <c r="BC512" s="469"/>
      <c r="BD512" s="469"/>
      <c r="BE512" s="469"/>
      <c r="BF512" s="469"/>
      <c r="BG512" s="469"/>
      <c r="BH512" s="469"/>
      <c r="BI512" s="469"/>
      <c r="BJ512" s="460" t="s">
        <v>4828</v>
      </c>
      <c r="BK512" s="469"/>
      <c r="BL512" s="469"/>
      <c r="BM512" s="469"/>
      <c r="BN512" s="469"/>
      <c r="BO512" s="469"/>
      <c r="BP512" s="469"/>
      <c r="BQ512" s="469"/>
      <c r="BR512" s="469"/>
      <c r="BS512" s="469"/>
      <c r="BT512" s="469"/>
      <c r="BU512" s="469"/>
      <c r="BV512" s="469"/>
      <c r="BW512" s="468"/>
      <c r="BX512" s="468"/>
      <c r="BY512" s="468"/>
      <c r="BZ512" s="470"/>
      <c r="CA512" s="470"/>
      <c r="CB512" s="470"/>
      <c r="CC512" s="470"/>
      <c r="CD512" s="470"/>
      <c r="CE512" s="470"/>
      <c r="CF512" s="470"/>
      <c r="CG512" s="470"/>
      <c r="CH512" s="470"/>
      <c r="CI512" s="470"/>
      <c r="CJ512" s="470"/>
      <c r="CK512" s="470"/>
      <c r="CL512" s="470"/>
      <c r="CM512" s="470"/>
      <c r="CN512" s="470"/>
      <c r="CO512" s="470"/>
      <c r="CP512" s="470"/>
      <c r="CQ512" s="470"/>
      <c r="CR512" s="470"/>
      <c r="CS512" s="462" t="s">
        <v>4829</v>
      </c>
      <c r="CT512" s="470"/>
      <c r="CU512" s="470"/>
      <c r="CV512" s="470"/>
      <c r="CW512" s="470"/>
      <c r="CX512" s="470"/>
      <c r="CY512" s="470"/>
      <c r="CZ512" s="470"/>
      <c r="DA512" s="470"/>
      <c r="DB512" s="470"/>
      <c r="DC512" s="470"/>
      <c r="DD512" s="470"/>
      <c r="DE512" s="470"/>
    </row>
    <row r="513" spans="34:109" ht="15" hidden="1" customHeight="1">
      <c r="AH513" s="468"/>
      <c r="AI513" s="468"/>
      <c r="AJ513" s="468"/>
      <c r="AK513" s="468"/>
      <c r="AL513" s="456" t="str">
        <f t="shared" si="21"/>
        <v/>
      </c>
      <c r="AM513" s="456" t="str">
        <f t="shared" si="22"/>
        <v/>
      </c>
      <c r="AN513" s="457" t="str">
        <f t="shared" si="23"/>
        <v/>
      </c>
      <c r="AO513" s="468"/>
      <c r="AP513" s="438">
        <v>511</v>
      </c>
      <c r="AQ513" s="469"/>
      <c r="AR513" s="469"/>
      <c r="AS513" s="469"/>
      <c r="AT513" s="469"/>
      <c r="AU513" s="469"/>
      <c r="AV513" s="469"/>
      <c r="AW513" s="469"/>
      <c r="AX513" s="469"/>
      <c r="AY513" s="469"/>
      <c r="AZ513" s="469"/>
      <c r="BA513" s="469"/>
      <c r="BB513" s="469"/>
      <c r="BC513" s="469"/>
      <c r="BD513" s="469"/>
      <c r="BE513" s="469"/>
      <c r="BF513" s="469"/>
      <c r="BG513" s="469"/>
      <c r="BH513" s="469"/>
      <c r="BI513" s="469"/>
      <c r="BJ513" s="460" t="s">
        <v>4830</v>
      </c>
      <c r="BK513" s="469"/>
      <c r="BL513" s="469"/>
      <c r="BM513" s="469"/>
      <c r="BN513" s="469"/>
      <c r="BO513" s="469"/>
      <c r="BP513" s="469"/>
      <c r="BQ513" s="469"/>
      <c r="BR513" s="469"/>
      <c r="BS513" s="469"/>
      <c r="BT513" s="469"/>
      <c r="BU513" s="469"/>
      <c r="BV513" s="469"/>
      <c r="BW513" s="468"/>
      <c r="BX513" s="468"/>
      <c r="BY513" s="468"/>
      <c r="BZ513" s="470"/>
      <c r="CA513" s="470"/>
      <c r="CB513" s="470"/>
      <c r="CC513" s="470"/>
      <c r="CD513" s="470"/>
      <c r="CE513" s="470"/>
      <c r="CF513" s="470"/>
      <c r="CG513" s="470"/>
      <c r="CH513" s="470"/>
      <c r="CI513" s="470"/>
      <c r="CJ513" s="470"/>
      <c r="CK513" s="470"/>
      <c r="CL513" s="470"/>
      <c r="CM513" s="470"/>
      <c r="CN513" s="470"/>
      <c r="CO513" s="470"/>
      <c r="CP513" s="470"/>
      <c r="CQ513" s="470"/>
      <c r="CR513" s="470"/>
      <c r="CS513" s="462" t="s">
        <v>4831</v>
      </c>
      <c r="CT513" s="470"/>
      <c r="CU513" s="470"/>
      <c r="CV513" s="470"/>
      <c r="CW513" s="470"/>
      <c r="CX513" s="470"/>
      <c r="CY513" s="470"/>
      <c r="CZ513" s="470"/>
      <c r="DA513" s="470"/>
      <c r="DB513" s="470"/>
      <c r="DC513" s="470"/>
      <c r="DD513" s="470"/>
      <c r="DE513" s="470"/>
    </row>
    <row r="514" spans="34:109" ht="15" hidden="1" customHeight="1">
      <c r="AH514" s="468"/>
      <c r="AI514" s="468"/>
      <c r="AJ514" s="468"/>
      <c r="AK514" s="468"/>
      <c r="AL514" s="456" t="str">
        <f t="shared" si="21"/>
        <v/>
      </c>
      <c r="AM514" s="456" t="str">
        <f t="shared" si="22"/>
        <v/>
      </c>
      <c r="AN514" s="457" t="str">
        <f t="shared" si="23"/>
        <v/>
      </c>
      <c r="AO514" s="468"/>
      <c r="AP514" s="438">
        <v>512</v>
      </c>
      <c r="AQ514" s="469"/>
      <c r="AR514" s="469"/>
      <c r="AS514" s="469"/>
      <c r="AT514" s="469"/>
      <c r="AU514" s="469"/>
      <c r="AV514" s="469"/>
      <c r="AW514" s="469"/>
      <c r="AX514" s="469"/>
      <c r="AY514" s="469"/>
      <c r="AZ514" s="469"/>
      <c r="BA514" s="469"/>
      <c r="BB514" s="469"/>
      <c r="BC514" s="469"/>
      <c r="BD514" s="469"/>
      <c r="BE514" s="469"/>
      <c r="BF514" s="469"/>
      <c r="BG514" s="469"/>
      <c r="BH514" s="469"/>
      <c r="BI514" s="469"/>
      <c r="BJ514" s="460" t="s">
        <v>4832</v>
      </c>
      <c r="BK514" s="469"/>
      <c r="BL514" s="469"/>
      <c r="BM514" s="469"/>
      <c r="BN514" s="469"/>
      <c r="BO514" s="469"/>
      <c r="BP514" s="469"/>
      <c r="BQ514" s="469"/>
      <c r="BR514" s="469"/>
      <c r="BS514" s="469"/>
      <c r="BT514" s="469"/>
      <c r="BU514" s="469"/>
      <c r="BV514" s="469"/>
      <c r="BW514" s="468"/>
      <c r="BX514" s="468"/>
      <c r="BY514" s="468"/>
      <c r="BZ514" s="470"/>
      <c r="CA514" s="470"/>
      <c r="CB514" s="470"/>
      <c r="CC514" s="470"/>
      <c r="CD514" s="470"/>
      <c r="CE514" s="470"/>
      <c r="CF514" s="470"/>
      <c r="CG514" s="470"/>
      <c r="CH514" s="470"/>
      <c r="CI514" s="470"/>
      <c r="CJ514" s="470"/>
      <c r="CK514" s="470"/>
      <c r="CL514" s="470"/>
      <c r="CM514" s="470"/>
      <c r="CN514" s="470"/>
      <c r="CO514" s="470"/>
      <c r="CP514" s="470"/>
      <c r="CQ514" s="470"/>
      <c r="CR514" s="470"/>
      <c r="CS514" s="462" t="s">
        <v>4833</v>
      </c>
      <c r="CT514" s="470"/>
      <c r="CU514" s="470"/>
      <c r="CV514" s="470"/>
      <c r="CW514" s="470"/>
      <c r="CX514" s="470"/>
      <c r="CY514" s="470"/>
      <c r="CZ514" s="470"/>
      <c r="DA514" s="470"/>
      <c r="DB514" s="470"/>
      <c r="DC514" s="470"/>
      <c r="DD514" s="470"/>
      <c r="DE514" s="470"/>
    </row>
    <row r="515" spans="34:109" ht="15" hidden="1" customHeight="1">
      <c r="AH515" s="468"/>
      <c r="AI515" s="468"/>
      <c r="AJ515" s="468"/>
      <c r="AK515" s="468"/>
      <c r="AL515" s="456" t="str">
        <f t="shared" si="21"/>
        <v/>
      </c>
      <c r="AM515" s="456" t="str">
        <f t="shared" si="22"/>
        <v/>
      </c>
      <c r="AN515" s="457" t="str">
        <f t="shared" si="23"/>
        <v/>
      </c>
      <c r="AO515" s="468"/>
      <c r="AP515" s="438">
        <v>513</v>
      </c>
      <c r="AQ515" s="469"/>
      <c r="AR515" s="469"/>
      <c r="AS515" s="469"/>
      <c r="AT515" s="469"/>
      <c r="AU515" s="469"/>
      <c r="AV515" s="469"/>
      <c r="AW515" s="469"/>
      <c r="AX515" s="469"/>
      <c r="AY515" s="469"/>
      <c r="AZ515" s="469"/>
      <c r="BA515" s="469"/>
      <c r="BB515" s="469"/>
      <c r="BC515" s="469"/>
      <c r="BD515" s="469"/>
      <c r="BE515" s="469"/>
      <c r="BF515" s="469"/>
      <c r="BG515" s="469"/>
      <c r="BH515" s="469"/>
      <c r="BI515" s="469"/>
      <c r="BJ515" s="460" t="s">
        <v>4834</v>
      </c>
      <c r="BK515" s="469"/>
      <c r="BL515" s="469"/>
      <c r="BM515" s="469"/>
      <c r="BN515" s="469"/>
      <c r="BO515" s="469"/>
      <c r="BP515" s="469"/>
      <c r="BQ515" s="469"/>
      <c r="BR515" s="469"/>
      <c r="BS515" s="469"/>
      <c r="BT515" s="469"/>
      <c r="BU515" s="469"/>
      <c r="BV515" s="469"/>
      <c r="BW515" s="468"/>
      <c r="BX515" s="468"/>
      <c r="BY515" s="468"/>
      <c r="BZ515" s="470"/>
      <c r="CA515" s="470"/>
      <c r="CB515" s="470"/>
      <c r="CC515" s="470"/>
      <c r="CD515" s="470"/>
      <c r="CE515" s="470"/>
      <c r="CF515" s="470"/>
      <c r="CG515" s="470"/>
      <c r="CH515" s="470"/>
      <c r="CI515" s="470"/>
      <c r="CJ515" s="470"/>
      <c r="CK515" s="470"/>
      <c r="CL515" s="470"/>
      <c r="CM515" s="470"/>
      <c r="CN515" s="470"/>
      <c r="CO515" s="470"/>
      <c r="CP515" s="470"/>
      <c r="CQ515" s="470"/>
      <c r="CR515" s="470"/>
      <c r="CS515" s="462" t="s">
        <v>4835</v>
      </c>
      <c r="CT515" s="470"/>
      <c r="CU515" s="470"/>
      <c r="CV515" s="470"/>
      <c r="CW515" s="470"/>
      <c r="CX515" s="470"/>
      <c r="CY515" s="470"/>
      <c r="CZ515" s="470"/>
      <c r="DA515" s="470"/>
      <c r="DB515" s="470"/>
      <c r="DC515" s="470"/>
      <c r="DD515" s="470"/>
      <c r="DE515" s="470"/>
    </row>
    <row r="516" spans="34:109" ht="15" hidden="1" customHeight="1">
      <c r="AH516" s="468"/>
      <c r="AI516" s="468"/>
      <c r="AJ516" s="468"/>
      <c r="AK516" s="468"/>
      <c r="AL516" s="456" t="str">
        <f t="shared" ref="AL516:AL574" si="24">IFERROR(IF(HLOOKUP($N$8, $BZ$3:$DE$574, $AP516, FALSE )="", "", HLOOKUP($N$8, $BZ$3:$DE$574, $AP516, FALSE)), "")</f>
        <v/>
      </c>
      <c r="AM516" s="456" t="str">
        <f t="shared" ref="AM516:AM574" si="25">IFERROR(IF(AL516="", "", HLOOKUP($N$8, $AQ$3:$BV$574, AP516, FALSE)), "")</f>
        <v/>
      </c>
      <c r="AN516" s="457" t="str">
        <f t="shared" si="23"/>
        <v/>
      </c>
      <c r="AO516" s="468"/>
      <c r="AP516" s="438">
        <v>514</v>
      </c>
      <c r="AQ516" s="469"/>
      <c r="AR516" s="469"/>
      <c r="AS516" s="469"/>
      <c r="AT516" s="469"/>
      <c r="AU516" s="469"/>
      <c r="AV516" s="469"/>
      <c r="AW516" s="469"/>
      <c r="AX516" s="469"/>
      <c r="AY516" s="469"/>
      <c r="AZ516" s="469"/>
      <c r="BA516" s="469"/>
      <c r="BB516" s="469"/>
      <c r="BC516" s="469"/>
      <c r="BD516" s="469"/>
      <c r="BE516" s="469"/>
      <c r="BF516" s="469"/>
      <c r="BG516" s="469"/>
      <c r="BH516" s="469"/>
      <c r="BI516" s="469"/>
      <c r="BJ516" s="460" t="s">
        <v>4836</v>
      </c>
      <c r="BK516" s="469"/>
      <c r="BL516" s="469"/>
      <c r="BM516" s="469"/>
      <c r="BN516" s="469"/>
      <c r="BO516" s="469"/>
      <c r="BP516" s="469"/>
      <c r="BQ516" s="469"/>
      <c r="BR516" s="469"/>
      <c r="BS516" s="469"/>
      <c r="BT516" s="469"/>
      <c r="BU516" s="469"/>
      <c r="BV516" s="469"/>
      <c r="BW516" s="468"/>
      <c r="BX516" s="468"/>
      <c r="BY516" s="468"/>
      <c r="BZ516" s="470"/>
      <c r="CA516" s="470"/>
      <c r="CB516" s="470"/>
      <c r="CC516" s="470"/>
      <c r="CD516" s="470"/>
      <c r="CE516" s="470"/>
      <c r="CF516" s="470"/>
      <c r="CG516" s="470"/>
      <c r="CH516" s="470"/>
      <c r="CI516" s="470"/>
      <c r="CJ516" s="470"/>
      <c r="CK516" s="470"/>
      <c r="CL516" s="470"/>
      <c r="CM516" s="470"/>
      <c r="CN516" s="470"/>
      <c r="CO516" s="470"/>
      <c r="CP516" s="470"/>
      <c r="CQ516" s="470"/>
      <c r="CR516" s="470"/>
      <c r="CS516" s="462" t="s">
        <v>4837</v>
      </c>
      <c r="CT516" s="470"/>
      <c r="CU516" s="470"/>
      <c r="CV516" s="470"/>
      <c r="CW516" s="470"/>
      <c r="CX516" s="470"/>
      <c r="CY516" s="470"/>
      <c r="CZ516" s="470"/>
      <c r="DA516" s="470"/>
      <c r="DB516" s="470"/>
      <c r="DC516" s="470"/>
      <c r="DD516" s="470"/>
      <c r="DE516" s="470"/>
    </row>
    <row r="517" spans="34:109" ht="15" hidden="1" customHeight="1">
      <c r="AH517" s="468"/>
      <c r="AI517" s="468"/>
      <c r="AJ517" s="468"/>
      <c r="AK517" s="468"/>
      <c r="AL517" s="456" t="str">
        <f t="shared" si="24"/>
        <v/>
      </c>
      <c r="AM517" s="456" t="str">
        <f t="shared" si="25"/>
        <v/>
      </c>
      <c r="AN517" s="457" t="str">
        <f t="shared" ref="AN517:AN574" si="26">MID(AM517, 3, 3)</f>
        <v/>
      </c>
      <c r="AO517" s="468"/>
      <c r="AP517" s="438">
        <v>515</v>
      </c>
      <c r="AQ517" s="469"/>
      <c r="AR517" s="469"/>
      <c r="AS517" s="469"/>
      <c r="AT517" s="469"/>
      <c r="AU517" s="469"/>
      <c r="AV517" s="469"/>
      <c r="AW517" s="469"/>
      <c r="AX517" s="469"/>
      <c r="AY517" s="469"/>
      <c r="AZ517" s="469"/>
      <c r="BA517" s="469"/>
      <c r="BB517" s="469"/>
      <c r="BC517" s="469"/>
      <c r="BD517" s="469"/>
      <c r="BE517" s="469"/>
      <c r="BF517" s="469"/>
      <c r="BG517" s="469"/>
      <c r="BH517" s="469"/>
      <c r="BI517" s="469"/>
      <c r="BJ517" s="460" t="s">
        <v>4838</v>
      </c>
      <c r="BK517" s="469"/>
      <c r="BL517" s="469"/>
      <c r="BM517" s="469"/>
      <c r="BN517" s="469"/>
      <c r="BO517" s="469"/>
      <c r="BP517" s="469"/>
      <c r="BQ517" s="469"/>
      <c r="BR517" s="469"/>
      <c r="BS517" s="469"/>
      <c r="BT517" s="469"/>
      <c r="BU517" s="469"/>
      <c r="BV517" s="469"/>
      <c r="BW517" s="468"/>
      <c r="BX517" s="468"/>
      <c r="BY517" s="468"/>
      <c r="BZ517" s="470"/>
      <c r="CA517" s="470"/>
      <c r="CB517" s="470"/>
      <c r="CC517" s="470"/>
      <c r="CD517" s="470"/>
      <c r="CE517" s="470"/>
      <c r="CF517" s="470"/>
      <c r="CG517" s="470"/>
      <c r="CH517" s="470"/>
      <c r="CI517" s="470"/>
      <c r="CJ517" s="470"/>
      <c r="CK517" s="470"/>
      <c r="CL517" s="470"/>
      <c r="CM517" s="470"/>
      <c r="CN517" s="470"/>
      <c r="CO517" s="470"/>
      <c r="CP517" s="470"/>
      <c r="CQ517" s="470"/>
      <c r="CR517" s="470"/>
      <c r="CS517" s="462" t="s">
        <v>4839</v>
      </c>
      <c r="CT517" s="470"/>
      <c r="CU517" s="470"/>
      <c r="CV517" s="470"/>
      <c r="CW517" s="470"/>
      <c r="CX517" s="470"/>
      <c r="CY517" s="470"/>
      <c r="CZ517" s="470"/>
      <c r="DA517" s="470"/>
      <c r="DB517" s="470"/>
      <c r="DC517" s="470"/>
      <c r="DD517" s="470"/>
      <c r="DE517" s="470"/>
    </row>
    <row r="518" spans="34:109" ht="15" hidden="1" customHeight="1">
      <c r="AH518" s="468"/>
      <c r="AI518" s="468"/>
      <c r="AJ518" s="468"/>
      <c r="AK518" s="468"/>
      <c r="AL518" s="456" t="str">
        <f t="shared" si="24"/>
        <v/>
      </c>
      <c r="AM518" s="456" t="str">
        <f t="shared" si="25"/>
        <v/>
      </c>
      <c r="AN518" s="457" t="str">
        <f t="shared" si="26"/>
        <v/>
      </c>
      <c r="AO518" s="468"/>
      <c r="AP518" s="438">
        <v>516</v>
      </c>
      <c r="AQ518" s="469"/>
      <c r="AR518" s="469"/>
      <c r="AS518" s="469"/>
      <c r="AT518" s="469"/>
      <c r="AU518" s="469"/>
      <c r="AV518" s="469"/>
      <c r="AW518" s="469"/>
      <c r="AX518" s="469"/>
      <c r="AY518" s="469"/>
      <c r="AZ518" s="469"/>
      <c r="BA518" s="469"/>
      <c r="BB518" s="469"/>
      <c r="BC518" s="469"/>
      <c r="BD518" s="469"/>
      <c r="BE518" s="469"/>
      <c r="BF518" s="469"/>
      <c r="BG518" s="469"/>
      <c r="BH518" s="469"/>
      <c r="BI518" s="469"/>
      <c r="BJ518" s="460" t="s">
        <v>4840</v>
      </c>
      <c r="BK518" s="469"/>
      <c r="BL518" s="469"/>
      <c r="BM518" s="469"/>
      <c r="BN518" s="469"/>
      <c r="BO518" s="469"/>
      <c r="BP518" s="469"/>
      <c r="BQ518" s="469"/>
      <c r="BR518" s="469"/>
      <c r="BS518" s="469"/>
      <c r="BT518" s="469"/>
      <c r="BU518" s="469"/>
      <c r="BV518" s="469"/>
      <c r="BW518" s="468"/>
      <c r="BX518" s="468"/>
      <c r="BY518" s="468"/>
      <c r="BZ518" s="470"/>
      <c r="CA518" s="470"/>
      <c r="CB518" s="470"/>
      <c r="CC518" s="470"/>
      <c r="CD518" s="470"/>
      <c r="CE518" s="470"/>
      <c r="CF518" s="470"/>
      <c r="CG518" s="470"/>
      <c r="CH518" s="470"/>
      <c r="CI518" s="470"/>
      <c r="CJ518" s="470"/>
      <c r="CK518" s="470"/>
      <c r="CL518" s="470"/>
      <c r="CM518" s="470"/>
      <c r="CN518" s="470"/>
      <c r="CO518" s="470"/>
      <c r="CP518" s="470"/>
      <c r="CQ518" s="470"/>
      <c r="CR518" s="470"/>
      <c r="CS518" s="462" t="s">
        <v>4841</v>
      </c>
      <c r="CT518" s="470"/>
      <c r="CU518" s="470"/>
      <c r="CV518" s="470"/>
      <c r="CW518" s="470"/>
      <c r="CX518" s="470"/>
      <c r="CY518" s="470"/>
      <c r="CZ518" s="470"/>
      <c r="DA518" s="470"/>
      <c r="DB518" s="470"/>
      <c r="DC518" s="470"/>
      <c r="DD518" s="470"/>
      <c r="DE518" s="470"/>
    </row>
    <row r="519" spans="34:109" ht="15" hidden="1" customHeight="1">
      <c r="AH519" s="468"/>
      <c r="AI519" s="468"/>
      <c r="AJ519" s="468"/>
      <c r="AK519" s="468"/>
      <c r="AL519" s="456" t="str">
        <f t="shared" si="24"/>
        <v/>
      </c>
      <c r="AM519" s="456" t="str">
        <f t="shared" si="25"/>
        <v/>
      </c>
      <c r="AN519" s="457" t="str">
        <f t="shared" si="26"/>
        <v/>
      </c>
      <c r="AO519" s="468"/>
      <c r="AP519" s="438">
        <v>517</v>
      </c>
      <c r="AQ519" s="469"/>
      <c r="AR519" s="469"/>
      <c r="AS519" s="469"/>
      <c r="AT519" s="469"/>
      <c r="AU519" s="469"/>
      <c r="AV519" s="469"/>
      <c r="AW519" s="469"/>
      <c r="AX519" s="469"/>
      <c r="AY519" s="469"/>
      <c r="AZ519" s="469"/>
      <c r="BA519" s="469"/>
      <c r="BB519" s="469"/>
      <c r="BC519" s="469"/>
      <c r="BD519" s="469"/>
      <c r="BE519" s="469"/>
      <c r="BF519" s="469"/>
      <c r="BG519" s="469"/>
      <c r="BH519" s="469"/>
      <c r="BI519" s="469"/>
      <c r="BJ519" s="460" t="s">
        <v>4842</v>
      </c>
      <c r="BK519" s="469"/>
      <c r="BL519" s="469"/>
      <c r="BM519" s="469"/>
      <c r="BN519" s="469"/>
      <c r="BO519" s="469"/>
      <c r="BP519" s="469"/>
      <c r="BQ519" s="469"/>
      <c r="BR519" s="469"/>
      <c r="BS519" s="469"/>
      <c r="BT519" s="469"/>
      <c r="BU519" s="469"/>
      <c r="BV519" s="469"/>
      <c r="BW519" s="468"/>
      <c r="BX519" s="468"/>
      <c r="BY519" s="468"/>
      <c r="BZ519" s="470"/>
      <c r="CA519" s="470"/>
      <c r="CB519" s="470"/>
      <c r="CC519" s="470"/>
      <c r="CD519" s="470"/>
      <c r="CE519" s="470"/>
      <c r="CF519" s="470"/>
      <c r="CG519" s="470"/>
      <c r="CH519" s="470"/>
      <c r="CI519" s="470"/>
      <c r="CJ519" s="470"/>
      <c r="CK519" s="470"/>
      <c r="CL519" s="470"/>
      <c r="CM519" s="470"/>
      <c r="CN519" s="470"/>
      <c r="CO519" s="470"/>
      <c r="CP519" s="470"/>
      <c r="CQ519" s="470"/>
      <c r="CR519" s="470"/>
      <c r="CS519" s="462" t="s">
        <v>4843</v>
      </c>
      <c r="CT519" s="470"/>
      <c r="CU519" s="470"/>
      <c r="CV519" s="470"/>
      <c r="CW519" s="470"/>
      <c r="CX519" s="470"/>
      <c r="CY519" s="470"/>
      <c r="CZ519" s="470"/>
      <c r="DA519" s="470"/>
      <c r="DB519" s="470"/>
      <c r="DC519" s="470"/>
      <c r="DD519" s="470"/>
      <c r="DE519" s="470"/>
    </row>
    <row r="520" spans="34:109" ht="15" hidden="1" customHeight="1">
      <c r="AH520" s="468"/>
      <c r="AI520" s="468"/>
      <c r="AJ520" s="468"/>
      <c r="AK520" s="468"/>
      <c r="AL520" s="456" t="str">
        <f t="shared" si="24"/>
        <v/>
      </c>
      <c r="AM520" s="456" t="str">
        <f t="shared" si="25"/>
        <v/>
      </c>
      <c r="AN520" s="457" t="str">
        <f t="shared" si="26"/>
        <v/>
      </c>
      <c r="AO520" s="468"/>
      <c r="AP520" s="438">
        <v>518</v>
      </c>
      <c r="AQ520" s="469"/>
      <c r="AR520" s="469"/>
      <c r="AS520" s="469"/>
      <c r="AT520" s="469"/>
      <c r="AU520" s="469"/>
      <c r="AV520" s="469"/>
      <c r="AW520" s="469"/>
      <c r="AX520" s="469"/>
      <c r="AY520" s="469"/>
      <c r="AZ520" s="469"/>
      <c r="BA520" s="469"/>
      <c r="BB520" s="469"/>
      <c r="BC520" s="469"/>
      <c r="BD520" s="469"/>
      <c r="BE520" s="469"/>
      <c r="BF520" s="469"/>
      <c r="BG520" s="469"/>
      <c r="BH520" s="469"/>
      <c r="BI520" s="469"/>
      <c r="BJ520" s="460" t="s">
        <v>4844</v>
      </c>
      <c r="BK520" s="469"/>
      <c r="BL520" s="469"/>
      <c r="BM520" s="469"/>
      <c r="BN520" s="469"/>
      <c r="BO520" s="469"/>
      <c r="BP520" s="469"/>
      <c r="BQ520" s="469"/>
      <c r="BR520" s="469"/>
      <c r="BS520" s="469"/>
      <c r="BT520" s="469"/>
      <c r="BU520" s="469"/>
      <c r="BV520" s="469"/>
      <c r="BW520" s="468"/>
      <c r="BX520" s="468"/>
      <c r="BY520" s="468"/>
      <c r="BZ520" s="470"/>
      <c r="CA520" s="470"/>
      <c r="CB520" s="470"/>
      <c r="CC520" s="470"/>
      <c r="CD520" s="470"/>
      <c r="CE520" s="470"/>
      <c r="CF520" s="470"/>
      <c r="CG520" s="470"/>
      <c r="CH520" s="470"/>
      <c r="CI520" s="470"/>
      <c r="CJ520" s="470"/>
      <c r="CK520" s="470"/>
      <c r="CL520" s="470"/>
      <c r="CM520" s="470"/>
      <c r="CN520" s="470"/>
      <c r="CO520" s="470"/>
      <c r="CP520" s="470"/>
      <c r="CQ520" s="470"/>
      <c r="CR520" s="470"/>
      <c r="CS520" s="462" t="s">
        <v>4845</v>
      </c>
      <c r="CT520" s="470"/>
      <c r="CU520" s="470"/>
      <c r="CV520" s="470"/>
      <c r="CW520" s="470"/>
      <c r="CX520" s="470"/>
      <c r="CY520" s="470"/>
      <c r="CZ520" s="470"/>
      <c r="DA520" s="470"/>
      <c r="DB520" s="470"/>
      <c r="DC520" s="470"/>
      <c r="DD520" s="470"/>
      <c r="DE520" s="470"/>
    </row>
    <row r="521" spans="34:109" ht="15" hidden="1" customHeight="1">
      <c r="AH521" s="468"/>
      <c r="AI521" s="468"/>
      <c r="AJ521" s="468"/>
      <c r="AK521" s="468"/>
      <c r="AL521" s="456" t="str">
        <f t="shared" si="24"/>
        <v/>
      </c>
      <c r="AM521" s="456" t="str">
        <f t="shared" si="25"/>
        <v/>
      </c>
      <c r="AN521" s="457" t="str">
        <f t="shared" si="26"/>
        <v/>
      </c>
      <c r="AO521" s="468"/>
      <c r="AP521" s="438">
        <v>519</v>
      </c>
      <c r="AQ521" s="469"/>
      <c r="AR521" s="469"/>
      <c r="AS521" s="469"/>
      <c r="AT521" s="469"/>
      <c r="AU521" s="469"/>
      <c r="AV521" s="469"/>
      <c r="AW521" s="469"/>
      <c r="AX521" s="469"/>
      <c r="AY521" s="469"/>
      <c r="AZ521" s="469"/>
      <c r="BA521" s="469"/>
      <c r="BB521" s="469"/>
      <c r="BC521" s="469"/>
      <c r="BD521" s="469"/>
      <c r="BE521" s="469"/>
      <c r="BF521" s="469"/>
      <c r="BG521" s="469"/>
      <c r="BH521" s="469"/>
      <c r="BI521" s="469"/>
      <c r="BJ521" s="460" t="s">
        <v>4846</v>
      </c>
      <c r="BK521" s="469"/>
      <c r="BL521" s="469"/>
      <c r="BM521" s="469"/>
      <c r="BN521" s="469"/>
      <c r="BO521" s="469"/>
      <c r="BP521" s="469"/>
      <c r="BQ521" s="469"/>
      <c r="BR521" s="469"/>
      <c r="BS521" s="469"/>
      <c r="BT521" s="469"/>
      <c r="BU521" s="469"/>
      <c r="BV521" s="469"/>
      <c r="BW521" s="468"/>
      <c r="BX521" s="468"/>
      <c r="BY521" s="468"/>
      <c r="BZ521" s="470"/>
      <c r="CA521" s="470"/>
      <c r="CB521" s="470"/>
      <c r="CC521" s="470"/>
      <c r="CD521" s="470"/>
      <c r="CE521" s="470"/>
      <c r="CF521" s="470"/>
      <c r="CG521" s="470"/>
      <c r="CH521" s="470"/>
      <c r="CI521" s="470"/>
      <c r="CJ521" s="470"/>
      <c r="CK521" s="470"/>
      <c r="CL521" s="470"/>
      <c r="CM521" s="470"/>
      <c r="CN521" s="470"/>
      <c r="CO521" s="470"/>
      <c r="CP521" s="470"/>
      <c r="CQ521" s="470"/>
      <c r="CR521" s="470"/>
      <c r="CS521" s="462" t="s">
        <v>4847</v>
      </c>
      <c r="CT521" s="470"/>
      <c r="CU521" s="470"/>
      <c r="CV521" s="470"/>
      <c r="CW521" s="470"/>
      <c r="CX521" s="470"/>
      <c r="CY521" s="470"/>
      <c r="CZ521" s="470"/>
      <c r="DA521" s="470"/>
      <c r="DB521" s="470"/>
      <c r="DC521" s="470"/>
      <c r="DD521" s="470"/>
      <c r="DE521" s="470"/>
    </row>
    <row r="522" spans="34:109" ht="15" hidden="1" customHeight="1">
      <c r="AH522" s="468"/>
      <c r="AI522" s="468"/>
      <c r="AJ522" s="468"/>
      <c r="AK522" s="468"/>
      <c r="AL522" s="456" t="str">
        <f t="shared" si="24"/>
        <v/>
      </c>
      <c r="AM522" s="456" t="str">
        <f t="shared" si="25"/>
        <v/>
      </c>
      <c r="AN522" s="457" t="str">
        <f t="shared" si="26"/>
        <v/>
      </c>
      <c r="AO522" s="468"/>
      <c r="AP522" s="438">
        <v>520</v>
      </c>
      <c r="AQ522" s="469"/>
      <c r="AR522" s="469"/>
      <c r="AS522" s="469"/>
      <c r="AT522" s="469"/>
      <c r="AU522" s="469"/>
      <c r="AV522" s="469"/>
      <c r="AW522" s="469"/>
      <c r="AX522" s="469"/>
      <c r="AY522" s="469"/>
      <c r="AZ522" s="469"/>
      <c r="BA522" s="469"/>
      <c r="BB522" s="469"/>
      <c r="BC522" s="469"/>
      <c r="BD522" s="469"/>
      <c r="BE522" s="469"/>
      <c r="BF522" s="469"/>
      <c r="BG522" s="469"/>
      <c r="BH522" s="469"/>
      <c r="BI522" s="469"/>
      <c r="BJ522" s="460" t="s">
        <v>4848</v>
      </c>
      <c r="BK522" s="469"/>
      <c r="BL522" s="469"/>
      <c r="BM522" s="469"/>
      <c r="BN522" s="469"/>
      <c r="BO522" s="469"/>
      <c r="BP522" s="469"/>
      <c r="BQ522" s="469"/>
      <c r="BR522" s="469"/>
      <c r="BS522" s="469"/>
      <c r="BT522" s="469"/>
      <c r="BU522" s="469"/>
      <c r="BV522" s="469"/>
      <c r="BW522" s="468"/>
      <c r="BX522" s="468"/>
      <c r="BY522" s="468"/>
      <c r="BZ522" s="470"/>
      <c r="CA522" s="470"/>
      <c r="CB522" s="470"/>
      <c r="CC522" s="470"/>
      <c r="CD522" s="470"/>
      <c r="CE522" s="470"/>
      <c r="CF522" s="470"/>
      <c r="CG522" s="470"/>
      <c r="CH522" s="470"/>
      <c r="CI522" s="470"/>
      <c r="CJ522" s="470"/>
      <c r="CK522" s="470"/>
      <c r="CL522" s="470"/>
      <c r="CM522" s="470"/>
      <c r="CN522" s="470"/>
      <c r="CO522" s="470"/>
      <c r="CP522" s="470"/>
      <c r="CQ522" s="470"/>
      <c r="CR522" s="470"/>
      <c r="CS522" s="462" t="s">
        <v>4849</v>
      </c>
      <c r="CT522" s="470"/>
      <c r="CU522" s="470"/>
      <c r="CV522" s="470"/>
      <c r="CW522" s="470"/>
      <c r="CX522" s="470"/>
      <c r="CY522" s="470"/>
      <c r="CZ522" s="470"/>
      <c r="DA522" s="470"/>
      <c r="DB522" s="470"/>
      <c r="DC522" s="470"/>
      <c r="DD522" s="470"/>
      <c r="DE522" s="470"/>
    </row>
    <row r="523" spans="34:109" ht="15" hidden="1" customHeight="1">
      <c r="AH523" s="468"/>
      <c r="AI523" s="468"/>
      <c r="AJ523" s="468"/>
      <c r="AK523" s="468"/>
      <c r="AL523" s="456" t="str">
        <f t="shared" si="24"/>
        <v/>
      </c>
      <c r="AM523" s="456" t="str">
        <f t="shared" si="25"/>
        <v/>
      </c>
      <c r="AN523" s="457" t="str">
        <f t="shared" si="26"/>
        <v/>
      </c>
      <c r="AO523" s="468"/>
      <c r="AP523" s="438">
        <v>521</v>
      </c>
      <c r="AQ523" s="469"/>
      <c r="AR523" s="469"/>
      <c r="AS523" s="469"/>
      <c r="AT523" s="469"/>
      <c r="AU523" s="469"/>
      <c r="AV523" s="469"/>
      <c r="AW523" s="469"/>
      <c r="AX523" s="469"/>
      <c r="AY523" s="469"/>
      <c r="AZ523" s="469"/>
      <c r="BA523" s="469"/>
      <c r="BB523" s="469"/>
      <c r="BC523" s="469"/>
      <c r="BD523" s="469"/>
      <c r="BE523" s="469"/>
      <c r="BF523" s="469"/>
      <c r="BG523" s="469"/>
      <c r="BH523" s="469"/>
      <c r="BI523" s="469"/>
      <c r="BJ523" s="460" t="s">
        <v>4850</v>
      </c>
      <c r="BK523" s="469"/>
      <c r="BL523" s="469"/>
      <c r="BM523" s="469"/>
      <c r="BN523" s="469"/>
      <c r="BO523" s="469"/>
      <c r="BP523" s="469"/>
      <c r="BQ523" s="469"/>
      <c r="BR523" s="469"/>
      <c r="BS523" s="469"/>
      <c r="BT523" s="469"/>
      <c r="BU523" s="469"/>
      <c r="BV523" s="469"/>
      <c r="BW523" s="468"/>
      <c r="BX523" s="468"/>
      <c r="BY523" s="468"/>
      <c r="BZ523" s="470"/>
      <c r="CA523" s="470"/>
      <c r="CB523" s="470"/>
      <c r="CC523" s="470"/>
      <c r="CD523" s="470"/>
      <c r="CE523" s="470"/>
      <c r="CF523" s="470"/>
      <c r="CG523" s="470"/>
      <c r="CH523" s="470"/>
      <c r="CI523" s="470"/>
      <c r="CJ523" s="470"/>
      <c r="CK523" s="470"/>
      <c r="CL523" s="470"/>
      <c r="CM523" s="470"/>
      <c r="CN523" s="470"/>
      <c r="CO523" s="470"/>
      <c r="CP523" s="470"/>
      <c r="CQ523" s="470"/>
      <c r="CR523" s="470"/>
      <c r="CS523" s="462" t="s">
        <v>4851</v>
      </c>
      <c r="CT523" s="470"/>
      <c r="CU523" s="470"/>
      <c r="CV523" s="470"/>
      <c r="CW523" s="470"/>
      <c r="CX523" s="470"/>
      <c r="CY523" s="470"/>
      <c r="CZ523" s="470"/>
      <c r="DA523" s="470"/>
      <c r="DB523" s="470"/>
      <c r="DC523" s="470"/>
      <c r="DD523" s="470"/>
      <c r="DE523" s="470"/>
    </row>
    <row r="524" spans="34:109" ht="15" hidden="1" customHeight="1">
      <c r="AH524" s="468"/>
      <c r="AI524" s="468"/>
      <c r="AJ524" s="468"/>
      <c r="AK524" s="468"/>
      <c r="AL524" s="456" t="str">
        <f t="shared" si="24"/>
        <v/>
      </c>
      <c r="AM524" s="456" t="str">
        <f t="shared" si="25"/>
        <v/>
      </c>
      <c r="AN524" s="457" t="str">
        <f t="shared" si="26"/>
        <v/>
      </c>
      <c r="AO524" s="468"/>
      <c r="AP524" s="438">
        <v>522</v>
      </c>
      <c r="AQ524" s="469"/>
      <c r="AR524" s="469"/>
      <c r="AS524" s="469"/>
      <c r="AT524" s="469"/>
      <c r="AU524" s="469"/>
      <c r="AV524" s="469"/>
      <c r="AW524" s="469"/>
      <c r="AX524" s="469"/>
      <c r="AY524" s="469"/>
      <c r="AZ524" s="469"/>
      <c r="BA524" s="469"/>
      <c r="BB524" s="469"/>
      <c r="BC524" s="469"/>
      <c r="BD524" s="469"/>
      <c r="BE524" s="469"/>
      <c r="BF524" s="469"/>
      <c r="BG524" s="469"/>
      <c r="BH524" s="469"/>
      <c r="BI524" s="469"/>
      <c r="BJ524" s="460" t="s">
        <v>4852</v>
      </c>
      <c r="BK524" s="469"/>
      <c r="BL524" s="469"/>
      <c r="BM524" s="469"/>
      <c r="BN524" s="469"/>
      <c r="BO524" s="469"/>
      <c r="BP524" s="469"/>
      <c r="BQ524" s="469"/>
      <c r="BR524" s="469"/>
      <c r="BS524" s="469"/>
      <c r="BT524" s="469"/>
      <c r="BU524" s="469"/>
      <c r="BV524" s="469"/>
      <c r="BW524" s="468"/>
      <c r="BX524" s="468"/>
      <c r="BY524" s="468"/>
      <c r="BZ524" s="470"/>
      <c r="CA524" s="470"/>
      <c r="CB524" s="470"/>
      <c r="CC524" s="470"/>
      <c r="CD524" s="470"/>
      <c r="CE524" s="470"/>
      <c r="CF524" s="470"/>
      <c r="CG524" s="470"/>
      <c r="CH524" s="470"/>
      <c r="CI524" s="470"/>
      <c r="CJ524" s="470"/>
      <c r="CK524" s="470"/>
      <c r="CL524" s="470"/>
      <c r="CM524" s="470"/>
      <c r="CN524" s="470"/>
      <c r="CO524" s="470"/>
      <c r="CP524" s="470"/>
      <c r="CQ524" s="470"/>
      <c r="CR524" s="470"/>
      <c r="CS524" s="462" t="s">
        <v>4853</v>
      </c>
      <c r="CT524" s="470"/>
      <c r="CU524" s="470"/>
      <c r="CV524" s="470"/>
      <c r="CW524" s="470"/>
      <c r="CX524" s="470"/>
      <c r="CY524" s="470"/>
      <c r="CZ524" s="470"/>
      <c r="DA524" s="470"/>
      <c r="DB524" s="470"/>
      <c r="DC524" s="470"/>
      <c r="DD524" s="470"/>
      <c r="DE524" s="470"/>
    </row>
    <row r="525" spans="34:109" ht="15" hidden="1" customHeight="1">
      <c r="AH525" s="468"/>
      <c r="AI525" s="468"/>
      <c r="AJ525" s="468"/>
      <c r="AK525" s="468"/>
      <c r="AL525" s="456" t="str">
        <f t="shared" si="24"/>
        <v/>
      </c>
      <c r="AM525" s="456" t="str">
        <f t="shared" si="25"/>
        <v/>
      </c>
      <c r="AN525" s="457" t="str">
        <f t="shared" si="26"/>
        <v/>
      </c>
      <c r="AO525" s="468"/>
      <c r="AP525" s="438">
        <v>523</v>
      </c>
      <c r="AQ525" s="469"/>
      <c r="AR525" s="469"/>
      <c r="AS525" s="469"/>
      <c r="AT525" s="469"/>
      <c r="AU525" s="469"/>
      <c r="AV525" s="469"/>
      <c r="AW525" s="469"/>
      <c r="AX525" s="469"/>
      <c r="AY525" s="469"/>
      <c r="AZ525" s="469"/>
      <c r="BA525" s="469"/>
      <c r="BB525" s="469"/>
      <c r="BC525" s="469"/>
      <c r="BD525" s="469"/>
      <c r="BE525" s="469"/>
      <c r="BF525" s="469"/>
      <c r="BG525" s="469"/>
      <c r="BH525" s="469"/>
      <c r="BI525" s="469"/>
      <c r="BJ525" s="460" t="s">
        <v>4854</v>
      </c>
      <c r="BK525" s="469"/>
      <c r="BL525" s="469"/>
      <c r="BM525" s="469"/>
      <c r="BN525" s="469"/>
      <c r="BO525" s="469"/>
      <c r="BP525" s="469"/>
      <c r="BQ525" s="469"/>
      <c r="BR525" s="469"/>
      <c r="BS525" s="469"/>
      <c r="BT525" s="469"/>
      <c r="BU525" s="469"/>
      <c r="BV525" s="469"/>
      <c r="BW525" s="468"/>
      <c r="BX525" s="468"/>
      <c r="BY525" s="468"/>
      <c r="BZ525" s="470"/>
      <c r="CA525" s="470"/>
      <c r="CB525" s="470"/>
      <c r="CC525" s="470"/>
      <c r="CD525" s="470"/>
      <c r="CE525" s="470"/>
      <c r="CF525" s="470"/>
      <c r="CG525" s="470"/>
      <c r="CH525" s="470"/>
      <c r="CI525" s="470"/>
      <c r="CJ525" s="470"/>
      <c r="CK525" s="470"/>
      <c r="CL525" s="470"/>
      <c r="CM525" s="470"/>
      <c r="CN525" s="470"/>
      <c r="CO525" s="470"/>
      <c r="CP525" s="470"/>
      <c r="CQ525" s="470"/>
      <c r="CR525" s="470"/>
      <c r="CS525" s="462" t="s">
        <v>4855</v>
      </c>
      <c r="CT525" s="470"/>
      <c r="CU525" s="470"/>
      <c r="CV525" s="470"/>
      <c r="CW525" s="470"/>
      <c r="CX525" s="470"/>
      <c r="CY525" s="470"/>
      <c r="CZ525" s="470"/>
      <c r="DA525" s="470"/>
      <c r="DB525" s="470"/>
      <c r="DC525" s="470"/>
      <c r="DD525" s="470"/>
      <c r="DE525" s="470"/>
    </row>
    <row r="526" spans="34:109" ht="15" hidden="1" customHeight="1">
      <c r="AH526" s="468"/>
      <c r="AI526" s="468"/>
      <c r="AJ526" s="468"/>
      <c r="AK526" s="468"/>
      <c r="AL526" s="456" t="str">
        <f t="shared" si="24"/>
        <v/>
      </c>
      <c r="AM526" s="456" t="str">
        <f t="shared" si="25"/>
        <v/>
      </c>
      <c r="AN526" s="457" t="str">
        <f t="shared" si="26"/>
        <v/>
      </c>
      <c r="AO526" s="468"/>
      <c r="AP526" s="438">
        <v>524</v>
      </c>
      <c r="AQ526" s="469"/>
      <c r="AR526" s="469"/>
      <c r="AS526" s="469"/>
      <c r="AT526" s="469"/>
      <c r="AU526" s="469"/>
      <c r="AV526" s="469"/>
      <c r="AW526" s="469"/>
      <c r="AX526" s="469"/>
      <c r="AY526" s="469"/>
      <c r="AZ526" s="469"/>
      <c r="BA526" s="469"/>
      <c r="BB526" s="469"/>
      <c r="BC526" s="469"/>
      <c r="BD526" s="469"/>
      <c r="BE526" s="469"/>
      <c r="BF526" s="469"/>
      <c r="BG526" s="469"/>
      <c r="BH526" s="469"/>
      <c r="BI526" s="469"/>
      <c r="BJ526" s="460" t="s">
        <v>4856</v>
      </c>
      <c r="BK526" s="469"/>
      <c r="BL526" s="469"/>
      <c r="BM526" s="469"/>
      <c r="BN526" s="469"/>
      <c r="BO526" s="469"/>
      <c r="BP526" s="469"/>
      <c r="BQ526" s="469"/>
      <c r="BR526" s="469"/>
      <c r="BS526" s="469"/>
      <c r="BT526" s="469"/>
      <c r="BU526" s="469"/>
      <c r="BV526" s="469"/>
      <c r="BW526" s="468"/>
      <c r="BX526" s="468"/>
      <c r="BY526" s="468"/>
      <c r="BZ526" s="470"/>
      <c r="CA526" s="470"/>
      <c r="CB526" s="470"/>
      <c r="CC526" s="470"/>
      <c r="CD526" s="470"/>
      <c r="CE526" s="470"/>
      <c r="CF526" s="470"/>
      <c r="CG526" s="470"/>
      <c r="CH526" s="470"/>
      <c r="CI526" s="470"/>
      <c r="CJ526" s="470"/>
      <c r="CK526" s="470"/>
      <c r="CL526" s="470"/>
      <c r="CM526" s="470"/>
      <c r="CN526" s="470"/>
      <c r="CO526" s="470"/>
      <c r="CP526" s="470"/>
      <c r="CQ526" s="470"/>
      <c r="CR526" s="470"/>
      <c r="CS526" s="462" t="s">
        <v>4857</v>
      </c>
      <c r="CT526" s="470"/>
      <c r="CU526" s="470"/>
      <c r="CV526" s="470"/>
      <c r="CW526" s="470"/>
      <c r="CX526" s="470"/>
      <c r="CY526" s="470"/>
      <c r="CZ526" s="470"/>
      <c r="DA526" s="470"/>
      <c r="DB526" s="470"/>
      <c r="DC526" s="470"/>
      <c r="DD526" s="470"/>
      <c r="DE526" s="470"/>
    </row>
    <row r="527" spans="34:109" ht="15" hidden="1" customHeight="1">
      <c r="AH527" s="468"/>
      <c r="AI527" s="468"/>
      <c r="AJ527" s="468"/>
      <c r="AK527" s="468"/>
      <c r="AL527" s="456" t="str">
        <f t="shared" si="24"/>
        <v/>
      </c>
      <c r="AM527" s="456" t="str">
        <f t="shared" si="25"/>
        <v/>
      </c>
      <c r="AN527" s="457" t="str">
        <f t="shared" si="26"/>
        <v/>
      </c>
      <c r="AO527" s="468"/>
      <c r="AP527" s="438">
        <v>525</v>
      </c>
      <c r="AQ527" s="469"/>
      <c r="AR527" s="469"/>
      <c r="AS527" s="469"/>
      <c r="AT527" s="469"/>
      <c r="AU527" s="469"/>
      <c r="AV527" s="469"/>
      <c r="AW527" s="469"/>
      <c r="AX527" s="469"/>
      <c r="AY527" s="469"/>
      <c r="AZ527" s="469"/>
      <c r="BA527" s="469"/>
      <c r="BB527" s="469"/>
      <c r="BC527" s="469"/>
      <c r="BD527" s="469"/>
      <c r="BE527" s="469"/>
      <c r="BF527" s="469"/>
      <c r="BG527" s="469"/>
      <c r="BH527" s="469"/>
      <c r="BI527" s="469"/>
      <c r="BJ527" s="460" t="s">
        <v>4858</v>
      </c>
      <c r="BK527" s="469"/>
      <c r="BL527" s="469"/>
      <c r="BM527" s="469"/>
      <c r="BN527" s="469"/>
      <c r="BO527" s="469"/>
      <c r="BP527" s="469"/>
      <c r="BQ527" s="469"/>
      <c r="BR527" s="469"/>
      <c r="BS527" s="469"/>
      <c r="BT527" s="469"/>
      <c r="BU527" s="469"/>
      <c r="BV527" s="469"/>
      <c r="BW527" s="468"/>
      <c r="BX527" s="468"/>
      <c r="BY527" s="468"/>
      <c r="BZ527" s="470"/>
      <c r="CA527" s="470"/>
      <c r="CB527" s="470"/>
      <c r="CC527" s="470"/>
      <c r="CD527" s="470"/>
      <c r="CE527" s="470"/>
      <c r="CF527" s="470"/>
      <c r="CG527" s="470"/>
      <c r="CH527" s="470"/>
      <c r="CI527" s="470"/>
      <c r="CJ527" s="470"/>
      <c r="CK527" s="470"/>
      <c r="CL527" s="470"/>
      <c r="CM527" s="470"/>
      <c r="CN527" s="470"/>
      <c r="CO527" s="470"/>
      <c r="CP527" s="470"/>
      <c r="CQ527" s="470"/>
      <c r="CR527" s="470"/>
      <c r="CS527" s="462" t="s">
        <v>4859</v>
      </c>
      <c r="CT527" s="470"/>
      <c r="CU527" s="470"/>
      <c r="CV527" s="470"/>
      <c r="CW527" s="470"/>
      <c r="CX527" s="470"/>
      <c r="CY527" s="470"/>
      <c r="CZ527" s="470"/>
      <c r="DA527" s="470"/>
      <c r="DB527" s="470"/>
      <c r="DC527" s="470"/>
      <c r="DD527" s="470"/>
      <c r="DE527" s="470"/>
    </row>
    <row r="528" spans="34:109" ht="15" hidden="1" customHeight="1">
      <c r="AH528" s="468"/>
      <c r="AI528" s="468"/>
      <c r="AJ528" s="468"/>
      <c r="AK528" s="468"/>
      <c r="AL528" s="456" t="str">
        <f t="shared" si="24"/>
        <v/>
      </c>
      <c r="AM528" s="456" t="str">
        <f t="shared" si="25"/>
        <v/>
      </c>
      <c r="AN528" s="457" t="str">
        <f t="shared" si="26"/>
        <v/>
      </c>
      <c r="AO528" s="468"/>
      <c r="AP528" s="438">
        <v>526</v>
      </c>
      <c r="AQ528" s="469"/>
      <c r="AR528" s="469"/>
      <c r="AS528" s="469"/>
      <c r="AT528" s="469"/>
      <c r="AU528" s="469"/>
      <c r="AV528" s="469"/>
      <c r="AW528" s="469"/>
      <c r="AX528" s="469"/>
      <c r="AY528" s="469"/>
      <c r="AZ528" s="469"/>
      <c r="BA528" s="469"/>
      <c r="BB528" s="469"/>
      <c r="BC528" s="469"/>
      <c r="BD528" s="469"/>
      <c r="BE528" s="469"/>
      <c r="BF528" s="469"/>
      <c r="BG528" s="469"/>
      <c r="BH528" s="469"/>
      <c r="BI528" s="469"/>
      <c r="BJ528" s="460" t="s">
        <v>4860</v>
      </c>
      <c r="BK528" s="469"/>
      <c r="BL528" s="469"/>
      <c r="BM528" s="469"/>
      <c r="BN528" s="469"/>
      <c r="BO528" s="469"/>
      <c r="BP528" s="469"/>
      <c r="BQ528" s="469"/>
      <c r="BR528" s="469"/>
      <c r="BS528" s="469"/>
      <c r="BT528" s="469"/>
      <c r="BU528" s="469"/>
      <c r="BV528" s="469"/>
      <c r="BW528" s="468"/>
      <c r="BX528" s="468"/>
      <c r="BY528" s="468"/>
      <c r="BZ528" s="470"/>
      <c r="CA528" s="470"/>
      <c r="CB528" s="470"/>
      <c r="CC528" s="470"/>
      <c r="CD528" s="470"/>
      <c r="CE528" s="470"/>
      <c r="CF528" s="470"/>
      <c r="CG528" s="470"/>
      <c r="CH528" s="470"/>
      <c r="CI528" s="470"/>
      <c r="CJ528" s="470"/>
      <c r="CK528" s="470"/>
      <c r="CL528" s="470"/>
      <c r="CM528" s="470"/>
      <c r="CN528" s="470"/>
      <c r="CO528" s="470"/>
      <c r="CP528" s="470"/>
      <c r="CQ528" s="470"/>
      <c r="CR528" s="470"/>
      <c r="CS528" s="462" t="s">
        <v>4861</v>
      </c>
      <c r="CT528" s="470"/>
      <c r="CU528" s="470"/>
      <c r="CV528" s="470"/>
      <c r="CW528" s="470"/>
      <c r="CX528" s="470"/>
      <c r="CY528" s="470"/>
      <c r="CZ528" s="470"/>
      <c r="DA528" s="470"/>
      <c r="DB528" s="470"/>
      <c r="DC528" s="470"/>
      <c r="DD528" s="470"/>
      <c r="DE528" s="470"/>
    </row>
    <row r="529" spans="34:109" ht="15" hidden="1" customHeight="1">
      <c r="AH529" s="468"/>
      <c r="AI529" s="468"/>
      <c r="AJ529" s="468"/>
      <c r="AK529" s="468"/>
      <c r="AL529" s="456" t="str">
        <f t="shared" si="24"/>
        <v/>
      </c>
      <c r="AM529" s="456" t="str">
        <f t="shared" si="25"/>
        <v/>
      </c>
      <c r="AN529" s="457" t="str">
        <f t="shared" si="26"/>
        <v/>
      </c>
      <c r="AO529" s="468"/>
      <c r="AP529" s="438">
        <v>527</v>
      </c>
      <c r="AQ529" s="469"/>
      <c r="AR529" s="469"/>
      <c r="AS529" s="469"/>
      <c r="AT529" s="469"/>
      <c r="AU529" s="469"/>
      <c r="AV529" s="469"/>
      <c r="AW529" s="469"/>
      <c r="AX529" s="469"/>
      <c r="AY529" s="469"/>
      <c r="AZ529" s="469"/>
      <c r="BA529" s="469"/>
      <c r="BB529" s="469"/>
      <c r="BC529" s="469"/>
      <c r="BD529" s="469"/>
      <c r="BE529" s="469"/>
      <c r="BF529" s="469"/>
      <c r="BG529" s="469"/>
      <c r="BH529" s="469"/>
      <c r="BI529" s="469"/>
      <c r="BJ529" s="460" t="s">
        <v>4862</v>
      </c>
      <c r="BK529" s="469"/>
      <c r="BL529" s="469"/>
      <c r="BM529" s="469"/>
      <c r="BN529" s="469"/>
      <c r="BO529" s="469"/>
      <c r="BP529" s="469"/>
      <c r="BQ529" s="469"/>
      <c r="BR529" s="469"/>
      <c r="BS529" s="469"/>
      <c r="BT529" s="469"/>
      <c r="BU529" s="469"/>
      <c r="BV529" s="469"/>
      <c r="BW529" s="468"/>
      <c r="BX529" s="468"/>
      <c r="BY529" s="468"/>
      <c r="BZ529" s="470"/>
      <c r="CA529" s="470"/>
      <c r="CB529" s="470"/>
      <c r="CC529" s="470"/>
      <c r="CD529" s="470"/>
      <c r="CE529" s="470"/>
      <c r="CF529" s="470"/>
      <c r="CG529" s="470"/>
      <c r="CH529" s="470"/>
      <c r="CI529" s="470"/>
      <c r="CJ529" s="470"/>
      <c r="CK529" s="470"/>
      <c r="CL529" s="470"/>
      <c r="CM529" s="470"/>
      <c r="CN529" s="470"/>
      <c r="CO529" s="470"/>
      <c r="CP529" s="470"/>
      <c r="CQ529" s="470"/>
      <c r="CR529" s="470"/>
      <c r="CS529" s="462" t="s">
        <v>4863</v>
      </c>
      <c r="CT529" s="470"/>
      <c r="CU529" s="470"/>
      <c r="CV529" s="470"/>
      <c r="CW529" s="470"/>
      <c r="CX529" s="470"/>
      <c r="CY529" s="470"/>
      <c r="CZ529" s="470"/>
      <c r="DA529" s="470"/>
      <c r="DB529" s="470"/>
      <c r="DC529" s="470"/>
      <c r="DD529" s="470"/>
      <c r="DE529" s="470"/>
    </row>
    <row r="530" spans="34:109" ht="15" hidden="1" customHeight="1">
      <c r="AH530" s="468"/>
      <c r="AI530" s="468"/>
      <c r="AJ530" s="468"/>
      <c r="AK530" s="468"/>
      <c r="AL530" s="456" t="str">
        <f t="shared" si="24"/>
        <v/>
      </c>
      <c r="AM530" s="456" t="str">
        <f t="shared" si="25"/>
        <v/>
      </c>
      <c r="AN530" s="457" t="str">
        <f t="shared" si="26"/>
        <v/>
      </c>
      <c r="AO530" s="468"/>
      <c r="AP530" s="438">
        <v>528</v>
      </c>
      <c r="AQ530" s="469"/>
      <c r="AR530" s="469"/>
      <c r="AS530" s="469"/>
      <c r="AT530" s="469"/>
      <c r="AU530" s="469"/>
      <c r="AV530" s="469"/>
      <c r="AW530" s="469"/>
      <c r="AX530" s="469"/>
      <c r="AY530" s="469"/>
      <c r="AZ530" s="469"/>
      <c r="BA530" s="469"/>
      <c r="BB530" s="469"/>
      <c r="BC530" s="469"/>
      <c r="BD530" s="469"/>
      <c r="BE530" s="469"/>
      <c r="BF530" s="469"/>
      <c r="BG530" s="469"/>
      <c r="BH530" s="469"/>
      <c r="BI530" s="469"/>
      <c r="BJ530" s="460" t="s">
        <v>4864</v>
      </c>
      <c r="BK530" s="469"/>
      <c r="BL530" s="469"/>
      <c r="BM530" s="469"/>
      <c r="BN530" s="469"/>
      <c r="BO530" s="469"/>
      <c r="BP530" s="469"/>
      <c r="BQ530" s="469"/>
      <c r="BR530" s="469"/>
      <c r="BS530" s="469"/>
      <c r="BT530" s="469"/>
      <c r="BU530" s="469"/>
      <c r="BV530" s="469"/>
      <c r="BW530" s="468"/>
      <c r="BX530" s="468"/>
      <c r="BY530" s="468"/>
      <c r="BZ530" s="470"/>
      <c r="CA530" s="470"/>
      <c r="CB530" s="470"/>
      <c r="CC530" s="470"/>
      <c r="CD530" s="470"/>
      <c r="CE530" s="470"/>
      <c r="CF530" s="470"/>
      <c r="CG530" s="470"/>
      <c r="CH530" s="470"/>
      <c r="CI530" s="470"/>
      <c r="CJ530" s="470"/>
      <c r="CK530" s="470"/>
      <c r="CL530" s="470"/>
      <c r="CM530" s="470"/>
      <c r="CN530" s="470"/>
      <c r="CO530" s="470"/>
      <c r="CP530" s="470"/>
      <c r="CQ530" s="470"/>
      <c r="CR530" s="470"/>
      <c r="CS530" s="462" t="s">
        <v>4865</v>
      </c>
      <c r="CT530" s="470"/>
      <c r="CU530" s="470"/>
      <c r="CV530" s="470"/>
      <c r="CW530" s="470"/>
      <c r="CX530" s="470"/>
      <c r="CY530" s="470"/>
      <c r="CZ530" s="470"/>
      <c r="DA530" s="470"/>
      <c r="DB530" s="470"/>
      <c r="DC530" s="470"/>
      <c r="DD530" s="470"/>
      <c r="DE530" s="470"/>
    </row>
    <row r="531" spans="34:109" ht="15" hidden="1" customHeight="1">
      <c r="AH531" s="468"/>
      <c r="AI531" s="468"/>
      <c r="AJ531" s="468"/>
      <c r="AK531" s="468"/>
      <c r="AL531" s="456" t="str">
        <f t="shared" si="24"/>
        <v/>
      </c>
      <c r="AM531" s="456" t="str">
        <f t="shared" si="25"/>
        <v/>
      </c>
      <c r="AN531" s="457" t="str">
        <f t="shared" si="26"/>
        <v/>
      </c>
      <c r="AO531" s="468"/>
      <c r="AP531" s="438">
        <v>529</v>
      </c>
      <c r="AQ531" s="469"/>
      <c r="AR531" s="469"/>
      <c r="AS531" s="469"/>
      <c r="AT531" s="469"/>
      <c r="AU531" s="469"/>
      <c r="AV531" s="469"/>
      <c r="AW531" s="469"/>
      <c r="AX531" s="469"/>
      <c r="AY531" s="469"/>
      <c r="AZ531" s="469"/>
      <c r="BA531" s="469"/>
      <c r="BB531" s="469"/>
      <c r="BC531" s="469"/>
      <c r="BD531" s="469"/>
      <c r="BE531" s="469"/>
      <c r="BF531" s="469"/>
      <c r="BG531" s="469"/>
      <c r="BH531" s="469"/>
      <c r="BI531" s="469"/>
      <c r="BJ531" s="460" t="s">
        <v>4866</v>
      </c>
      <c r="BK531" s="469"/>
      <c r="BL531" s="469"/>
      <c r="BM531" s="469"/>
      <c r="BN531" s="469"/>
      <c r="BO531" s="469"/>
      <c r="BP531" s="469"/>
      <c r="BQ531" s="469"/>
      <c r="BR531" s="469"/>
      <c r="BS531" s="469"/>
      <c r="BT531" s="469"/>
      <c r="BU531" s="469"/>
      <c r="BV531" s="469"/>
      <c r="BW531" s="468"/>
      <c r="BX531" s="468"/>
      <c r="BY531" s="468"/>
      <c r="BZ531" s="470"/>
      <c r="CA531" s="470"/>
      <c r="CB531" s="470"/>
      <c r="CC531" s="470"/>
      <c r="CD531" s="470"/>
      <c r="CE531" s="470"/>
      <c r="CF531" s="470"/>
      <c r="CG531" s="470"/>
      <c r="CH531" s="470"/>
      <c r="CI531" s="470"/>
      <c r="CJ531" s="470"/>
      <c r="CK531" s="470"/>
      <c r="CL531" s="470"/>
      <c r="CM531" s="470"/>
      <c r="CN531" s="470"/>
      <c r="CO531" s="470"/>
      <c r="CP531" s="470"/>
      <c r="CQ531" s="470"/>
      <c r="CR531" s="470"/>
      <c r="CS531" s="462" t="s">
        <v>4867</v>
      </c>
      <c r="CT531" s="470"/>
      <c r="CU531" s="470"/>
      <c r="CV531" s="470"/>
      <c r="CW531" s="470"/>
      <c r="CX531" s="470"/>
      <c r="CY531" s="470"/>
      <c r="CZ531" s="470"/>
      <c r="DA531" s="470"/>
      <c r="DB531" s="470"/>
      <c r="DC531" s="470"/>
      <c r="DD531" s="470"/>
      <c r="DE531" s="470"/>
    </row>
    <row r="532" spans="34:109" ht="15" hidden="1" customHeight="1">
      <c r="AH532" s="468"/>
      <c r="AI532" s="468"/>
      <c r="AJ532" s="468"/>
      <c r="AK532" s="468"/>
      <c r="AL532" s="456" t="str">
        <f t="shared" si="24"/>
        <v/>
      </c>
      <c r="AM532" s="456" t="str">
        <f t="shared" si="25"/>
        <v/>
      </c>
      <c r="AN532" s="457" t="str">
        <f t="shared" si="26"/>
        <v/>
      </c>
      <c r="AO532" s="468"/>
      <c r="AP532" s="438">
        <v>530</v>
      </c>
      <c r="AQ532" s="469"/>
      <c r="AR532" s="469"/>
      <c r="AS532" s="469"/>
      <c r="AT532" s="469"/>
      <c r="AU532" s="469"/>
      <c r="AV532" s="469"/>
      <c r="AW532" s="469"/>
      <c r="AX532" s="469"/>
      <c r="AY532" s="469"/>
      <c r="AZ532" s="469"/>
      <c r="BA532" s="469"/>
      <c r="BB532" s="469"/>
      <c r="BC532" s="469"/>
      <c r="BD532" s="469"/>
      <c r="BE532" s="469"/>
      <c r="BF532" s="469"/>
      <c r="BG532" s="469"/>
      <c r="BH532" s="469"/>
      <c r="BI532" s="469"/>
      <c r="BJ532" s="460" t="s">
        <v>4868</v>
      </c>
      <c r="BK532" s="469"/>
      <c r="BL532" s="469"/>
      <c r="BM532" s="469"/>
      <c r="BN532" s="469"/>
      <c r="BO532" s="469"/>
      <c r="BP532" s="469"/>
      <c r="BQ532" s="469"/>
      <c r="BR532" s="469"/>
      <c r="BS532" s="469"/>
      <c r="BT532" s="469"/>
      <c r="BU532" s="469"/>
      <c r="BV532" s="469"/>
      <c r="BW532" s="468"/>
      <c r="BX532" s="468"/>
      <c r="BY532" s="468"/>
      <c r="BZ532" s="470"/>
      <c r="CA532" s="470"/>
      <c r="CB532" s="470"/>
      <c r="CC532" s="470"/>
      <c r="CD532" s="470"/>
      <c r="CE532" s="470"/>
      <c r="CF532" s="470"/>
      <c r="CG532" s="470"/>
      <c r="CH532" s="470"/>
      <c r="CI532" s="470"/>
      <c r="CJ532" s="470"/>
      <c r="CK532" s="470"/>
      <c r="CL532" s="470"/>
      <c r="CM532" s="470"/>
      <c r="CN532" s="470"/>
      <c r="CO532" s="470"/>
      <c r="CP532" s="470"/>
      <c r="CQ532" s="470"/>
      <c r="CR532" s="470"/>
      <c r="CS532" s="462" t="s">
        <v>4869</v>
      </c>
      <c r="CT532" s="470"/>
      <c r="CU532" s="470"/>
      <c r="CV532" s="470"/>
      <c r="CW532" s="470"/>
      <c r="CX532" s="470"/>
      <c r="CY532" s="470"/>
      <c r="CZ532" s="470"/>
      <c r="DA532" s="470"/>
      <c r="DB532" s="470"/>
      <c r="DC532" s="470"/>
      <c r="DD532" s="470"/>
      <c r="DE532" s="470"/>
    </row>
    <row r="533" spans="34:109" ht="15" hidden="1" customHeight="1">
      <c r="AH533" s="468"/>
      <c r="AI533" s="468"/>
      <c r="AJ533" s="468"/>
      <c r="AK533" s="468"/>
      <c r="AL533" s="456" t="str">
        <f t="shared" si="24"/>
        <v/>
      </c>
      <c r="AM533" s="456" t="str">
        <f t="shared" si="25"/>
        <v/>
      </c>
      <c r="AN533" s="457" t="str">
        <f t="shared" si="26"/>
        <v/>
      </c>
      <c r="AO533" s="468"/>
      <c r="AP533" s="438">
        <v>531</v>
      </c>
      <c r="AQ533" s="469"/>
      <c r="AR533" s="469"/>
      <c r="AS533" s="469"/>
      <c r="AT533" s="469"/>
      <c r="AU533" s="469"/>
      <c r="AV533" s="469"/>
      <c r="AW533" s="469"/>
      <c r="AX533" s="469"/>
      <c r="AY533" s="469"/>
      <c r="AZ533" s="469"/>
      <c r="BA533" s="469"/>
      <c r="BB533" s="469"/>
      <c r="BC533" s="469"/>
      <c r="BD533" s="469"/>
      <c r="BE533" s="469"/>
      <c r="BF533" s="469"/>
      <c r="BG533" s="469"/>
      <c r="BH533" s="469"/>
      <c r="BI533" s="469"/>
      <c r="BJ533" s="460" t="s">
        <v>4870</v>
      </c>
      <c r="BK533" s="469"/>
      <c r="BL533" s="469"/>
      <c r="BM533" s="469"/>
      <c r="BN533" s="469"/>
      <c r="BO533" s="469"/>
      <c r="BP533" s="469"/>
      <c r="BQ533" s="469"/>
      <c r="BR533" s="469"/>
      <c r="BS533" s="469"/>
      <c r="BT533" s="469"/>
      <c r="BU533" s="469"/>
      <c r="BV533" s="469"/>
      <c r="BW533" s="468"/>
      <c r="BX533" s="468"/>
      <c r="BY533" s="468"/>
      <c r="BZ533" s="470"/>
      <c r="CA533" s="470"/>
      <c r="CB533" s="470"/>
      <c r="CC533" s="470"/>
      <c r="CD533" s="470"/>
      <c r="CE533" s="470"/>
      <c r="CF533" s="470"/>
      <c r="CG533" s="470"/>
      <c r="CH533" s="470"/>
      <c r="CI533" s="470"/>
      <c r="CJ533" s="470"/>
      <c r="CK533" s="470"/>
      <c r="CL533" s="470"/>
      <c r="CM533" s="470"/>
      <c r="CN533" s="470"/>
      <c r="CO533" s="470"/>
      <c r="CP533" s="470"/>
      <c r="CQ533" s="470"/>
      <c r="CR533" s="470"/>
      <c r="CS533" s="462" t="s">
        <v>4871</v>
      </c>
      <c r="CT533" s="470"/>
      <c r="CU533" s="470"/>
      <c r="CV533" s="470"/>
      <c r="CW533" s="470"/>
      <c r="CX533" s="470"/>
      <c r="CY533" s="470"/>
      <c r="CZ533" s="470"/>
      <c r="DA533" s="470"/>
      <c r="DB533" s="470"/>
      <c r="DC533" s="470"/>
      <c r="DD533" s="470"/>
      <c r="DE533" s="470"/>
    </row>
    <row r="534" spans="34:109" ht="15" hidden="1" customHeight="1">
      <c r="AH534" s="468"/>
      <c r="AI534" s="468"/>
      <c r="AJ534" s="468"/>
      <c r="AK534" s="468"/>
      <c r="AL534" s="456" t="str">
        <f t="shared" si="24"/>
        <v/>
      </c>
      <c r="AM534" s="456" t="str">
        <f t="shared" si="25"/>
        <v/>
      </c>
      <c r="AN534" s="457" t="str">
        <f t="shared" si="26"/>
        <v/>
      </c>
      <c r="AO534" s="468"/>
      <c r="AP534" s="438">
        <v>532</v>
      </c>
      <c r="AQ534" s="469"/>
      <c r="AR534" s="469"/>
      <c r="AS534" s="469"/>
      <c r="AT534" s="469"/>
      <c r="AU534" s="469"/>
      <c r="AV534" s="469"/>
      <c r="AW534" s="469"/>
      <c r="AX534" s="469"/>
      <c r="AY534" s="469"/>
      <c r="AZ534" s="469"/>
      <c r="BA534" s="469"/>
      <c r="BB534" s="469"/>
      <c r="BC534" s="469"/>
      <c r="BD534" s="469"/>
      <c r="BE534" s="469"/>
      <c r="BF534" s="469"/>
      <c r="BG534" s="469"/>
      <c r="BH534" s="469"/>
      <c r="BI534" s="469"/>
      <c r="BJ534" s="460" t="s">
        <v>4872</v>
      </c>
      <c r="BK534" s="469"/>
      <c r="BL534" s="469"/>
      <c r="BM534" s="469"/>
      <c r="BN534" s="469"/>
      <c r="BO534" s="469"/>
      <c r="BP534" s="469"/>
      <c r="BQ534" s="469"/>
      <c r="BR534" s="469"/>
      <c r="BS534" s="469"/>
      <c r="BT534" s="469"/>
      <c r="BU534" s="469"/>
      <c r="BV534" s="469"/>
      <c r="BW534" s="468"/>
      <c r="BX534" s="468"/>
      <c r="BY534" s="468"/>
      <c r="BZ534" s="470"/>
      <c r="CA534" s="470"/>
      <c r="CB534" s="470"/>
      <c r="CC534" s="470"/>
      <c r="CD534" s="470"/>
      <c r="CE534" s="470"/>
      <c r="CF534" s="470"/>
      <c r="CG534" s="470"/>
      <c r="CH534" s="470"/>
      <c r="CI534" s="470"/>
      <c r="CJ534" s="470"/>
      <c r="CK534" s="470"/>
      <c r="CL534" s="470"/>
      <c r="CM534" s="470"/>
      <c r="CN534" s="470"/>
      <c r="CO534" s="470"/>
      <c r="CP534" s="470"/>
      <c r="CQ534" s="470"/>
      <c r="CR534" s="470"/>
      <c r="CS534" s="462" t="s">
        <v>4873</v>
      </c>
      <c r="CT534" s="470"/>
      <c r="CU534" s="470"/>
      <c r="CV534" s="470"/>
      <c r="CW534" s="470"/>
      <c r="CX534" s="470"/>
      <c r="CY534" s="470"/>
      <c r="CZ534" s="470"/>
      <c r="DA534" s="470"/>
      <c r="DB534" s="470"/>
      <c r="DC534" s="470"/>
      <c r="DD534" s="470"/>
      <c r="DE534" s="470"/>
    </row>
    <row r="535" spans="34:109" ht="15" hidden="1" customHeight="1">
      <c r="AH535" s="468"/>
      <c r="AI535" s="468"/>
      <c r="AJ535" s="468"/>
      <c r="AK535" s="468"/>
      <c r="AL535" s="456" t="str">
        <f t="shared" si="24"/>
        <v/>
      </c>
      <c r="AM535" s="456" t="str">
        <f t="shared" si="25"/>
        <v/>
      </c>
      <c r="AN535" s="457" t="str">
        <f t="shared" si="26"/>
        <v/>
      </c>
      <c r="AO535" s="468"/>
      <c r="AP535" s="438">
        <v>533</v>
      </c>
      <c r="AQ535" s="469"/>
      <c r="AR535" s="469"/>
      <c r="AS535" s="469"/>
      <c r="AT535" s="469"/>
      <c r="AU535" s="469"/>
      <c r="AV535" s="469"/>
      <c r="AW535" s="469"/>
      <c r="AX535" s="469"/>
      <c r="AY535" s="469"/>
      <c r="AZ535" s="469"/>
      <c r="BA535" s="469"/>
      <c r="BB535" s="469"/>
      <c r="BC535" s="469"/>
      <c r="BD535" s="469"/>
      <c r="BE535" s="469"/>
      <c r="BF535" s="469"/>
      <c r="BG535" s="469"/>
      <c r="BH535" s="469"/>
      <c r="BI535" s="469"/>
      <c r="BJ535" s="460" t="s">
        <v>4874</v>
      </c>
      <c r="BK535" s="469"/>
      <c r="BL535" s="469"/>
      <c r="BM535" s="469"/>
      <c r="BN535" s="469"/>
      <c r="BO535" s="469"/>
      <c r="BP535" s="469"/>
      <c r="BQ535" s="469"/>
      <c r="BR535" s="469"/>
      <c r="BS535" s="469"/>
      <c r="BT535" s="469"/>
      <c r="BU535" s="469"/>
      <c r="BV535" s="469"/>
      <c r="BW535" s="468"/>
      <c r="BX535" s="468"/>
      <c r="BY535" s="468"/>
      <c r="BZ535" s="470"/>
      <c r="CA535" s="470"/>
      <c r="CB535" s="470"/>
      <c r="CC535" s="470"/>
      <c r="CD535" s="470"/>
      <c r="CE535" s="470"/>
      <c r="CF535" s="470"/>
      <c r="CG535" s="470"/>
      <c r="CH535" s="470"/>
      <c r="CI535" s="470"/>
      <c r="CJ535" s="470"/>
      <c r="CK535" s="470"/>
      <c r="CL535" s="470"/>
      <c r="CM535" s="470"/>
      <c r="CN535" s="470"/>
      <c r="CO535" s="470"/>
      <c r="CP535" s="470"/>
      <c r="CQ535" s="470"/>
      <c r="CR535" s="470"/>
      <c r="CS535" s="462" t="s">
        <v>4875</v>
      </c>
      <c r="CT535" s="470"/>
      <c r="CU535" s="470"/>
      <c r="CV535" s="470"/>
      <c r="CW535" s="470"/>
      <c r="CX535" s="470"/>
      <c r="CY535" s="470"/>
      <c r="CZ535" s="470"/>
      <c r="DA535" s="470"/>
      <c r="DB535" s="470"/>
      <c r="DC535" s="470"/>
      <c r="DD535" s="470"/>
      <c r="DE535" s="470"/>
    </row>
    <row r="536" spans="34:109" ht="15" hidden="1" customHeight="1">
      <c r="AH536" s="468"/>
      <c r="AI536" s="468"/>
      <c r="AJ536" s="468"/>
      <c r="AK536" s="468"/>
      <c r="AL536" s="456" t="str">
        <f t="shared" si="24"/>
        <v/>
      </c>
      <c r="AM536" s="456" t="str">
        <f t="shared" si="25"/>
        <v/>
      </c>
      <c r="AN536" s="457" t="str">
        <f t="shared" si="26"/>
        <v/>
      </c>
      <c r="AO536" s="468"/>
      <c r="AP536" s="438">
        <v>534</v>
      </c>
      <c r="AQ536" s="469"/>
      <c r="AR536" s="469"/>
      <c r="AS536" s="469"/>
      <c r="AT536" s="469"/>
      <c r="AU536" s="469"/>
      <c r="AV536" s="469"/>
      <c r="AW536" s="469"/>
      <c r="AX536" s="469"/>
      <c r="AY536" s="469"/>
      <c r="AZ536" s="469"/>
      <c r="BA536" s="469"/>
      <c r="BB536" s="469"/>
      <c r="BC536" s="469"/>
      <c r="BD536" s="469"/>
      <c r="BE536" s="469"/>
      <c r="BF536" s="469"/>
      <c r="BG536" s="469"/>
      <c r="BH536" s="469"/>
      <c r="BI536" s="469"/>
      <c r="BJ536" s="460" t="s">
        <v>4876</v>
      </c>
      <c r="BK536" s="469"/>
      <c r="BL536" s="469"/>
      <c r="BM536" s="469"/>
      <c r="BN536" s="469"/>
      <c r="BO536" s="469"/>
      <c r="BP536" s="469"/>
      <c r="BQ536" s="469"/>
      <c r="BR536" s="469"/>
      <c r="BS536" s="469"/>
      <c r="BT536" s="469"/>
      <c r="BU536" s="469"/>
      <c r="BV536" s="469"/>
      <c r="BW536" s="468"/>
      <c r="BX536" s="468"/>
      <c r="BY536" s="468"/>
      <c r="BZ536" s="470"/>
      <c r="CA536" s="470"/>
      <c r="CB536" s="470"/>
      <c r="CC536" s="470"/>
      <c r="CD536" s="470"/>
      <c r="CE536" s="470"/>
      <c r="CF536" s="470"/>
      <c r="CG536" s="470"/>
      <c r="CH536" s="470"/>
      <c r="CI536" s="470"/>
      <c r="CJ536" s="470"/>
      <c r="CK536" s="470"/>
      <c r="CL536" s="470"/>
      <c r="CM536" s="470"/>
      <c r="CN536" s="470"/>
      <c r="CO536" s="470"/>
      <c r="CP536" s="470"/>
      <c r="CQ536" s="470"/>
      <c r="CR536" s="470"/>
      <c r="CS536" s="462" t="s">
        <v>4877</v>
      </c>
      <c r="CT536" s="470"/>
      <c r="CU536" s="470"/>
      <c r="CV536" s="470"/>
      <c r="CW536" s="470"/>
      <c r="CX536" s="470"/>
      <c r="CY536" s="470"/>
      <c r="CZ536" s="470"/>
      <c r="DA536" s="470"/>
      <c r="DB536" s="470"/>
      <c r="DC536" s="470"/>
      <c r="DD536" s="470"/>
      <c r="DE536" s="470"/>
    </row>
    <row r="537" spans="34:109" ht="15" hidden="1" customHeight="1">
      <c r="AH537" s="468"/>
      <c r="AI537" s="468"/>
      <c r="AJ537" s="468"/>
      <c r="AK537" s="468"/>
      <c r="AL537" s="456" t="str">
        <f t="shared" si="24"/>
        <v/>
      </c>
      <c r="AM537" s="456" t="str">
        <f t="shared" si="25"/>
        <v/>
      </c>
      <c r="AN537" s="457" t="str">
        <f t="shared" si="26"/>
        <v/>
      </c>
      <c r="AO537" s="468"/>
      <c r="AP537" s="438">
        <v>535</v>
      </c>
      <c r="AQ537" s="469"/>
      <c r="AR537" s="469"/>
      <c r="AS537" s="469"/>
      <c r="AT537" s="469"/>
      <c r="AU537" s="469"/>
      <c r="AV537" s="469"/>
      <c r="AW537" s="469"/>
      <c r="AX537" s="469"/>
      <c r="AY537" s="469"/>
      <c r="AZ537" s="469"/>
      <c r="BA537" s="469"/>
      <c r="BB537" s="469"/>
      <c r="BC537" s="469"/>
      <c r="BD537" s="469"/>
      <c r="BE537" s="469"/>
      <c r="BF537" s="469"/>
      <c r="BG537" s="469"/>
      <c r="BH537" s="469"/>
      <c r="BI537" s="469"/>
      <c r="BJ537" s="460" t="s">
        <v>4878</v>
      </c>
      <c r="BK537" s="469"/>
      <c r="BL537" s="469"/>
      <c r="BM537" s="469"/>
      <c r="BN537" s="469"/>
      <c r="BO537" s="469"/>
      <c r="BP537" s="469"/>
      <c r="BQ537" s="469"/>
      <c r="BR537" s="469"/>
      <c r="BS537" s="469"/>
      <c r="BT537" s="469"/>
      <c r="BU537" s="469"/>
      <c r="BV537" s="469"/>
      <c r="BW537" s="468"/>
      <c r="BX537" s="468"/>
      <c r="BY537" s="468"/>
      <c r="BZ537" s="470"/>
      <c r="CA537" s="470"/>
      <c r="CB537" s="470"/>
      <c r="CC537" s="470"/>
      <c r="CD537" s="470"/>
      <c r="CE537" s="470"/>
      <c r="CF537" s="470"/>
      <c r="CG537" s="470"/>
      <c r="CH537" s="470"/>
      <c r="CI537" s="470"/>
      <c r="CJ537" s="470"/>
      <c r="CK537" s="470"/>
      <c r="CL537" s="470"/>
      <c r="CM537" s="470"/>
      <c r="CN537" s="470"/>
      <c r="CO537" s="470"/>
      <c r="CP537" s="470"/>
      <c r="CQ537" s="470"/>
      <c r="CR537" s="470"/>
      <c r="CS537" s="462" t="s">
        <v>4879</v>
      </c>
      <c r="CT537" s="470"/>
      <c r="CU537" s="470"/>
      <c r="CV537" s="470"/>
      <c r="CW537" s="470"/>
      <c r="CX537" s="470"/>
      <c r="CY537" s="470"/>
      <c r="CZ537" s="470"/>
      <c r="DA537" s="470"/>
      <c r="DB537" s="470"/>
      <c r="DC537" s="470"/>
      <c r="DD537" s="470"/>
      <c r="DE537" s="470"/>
    </row>
    <row r="538" spans="34:109" ht="15" hidden="1" customHeight="1">
      <c r="AH538" s="468"/>
      <c r="AI538" s="468"/>
      <c r="AJ538" s="468"/>
      <c r="AK538" s="468"/>
      <c r="AL538" s="456" t="str">
        <f t="shared" si="24"/>
        <v/>
      </c>
      <c r="AM538" s="456" t="str">
        <f t="shared" si="25"/>
        <v/>
      </c>
      <c r="AN538" s="457" t="str">
        <f t="shared" si="26"/>
        <v/>
      </c>
      <c r="AO538" s="468"/>
      <c r="AP538" s="438">
        <v>536</v>
      </c>
      <c r="AQ538" s="469"/>
      <c r="AR538" s="469"/>
      <c r="AS538" s="469"/>
      <c r="AT538" s="469"/>
      <c r="AU538" s="469"/>
      <c r="AV538" s="469"/>
      <c r="AW538" s="469"/>
      <c r="AX538" s="469"/>
      <c r="AY538" s="469"/>
      <c r="AZ538" s="469"/>
      <c r="BA538" s="469"/>
      <c r="BB538" s="469"/>
      <c r="BC538" s="469"/>
      <c r="BD538" s="469"/>
      <c r="BE538" s="469"/>
      <c r="BF538" s="469"/>
      <c r="BG538" s="469"/>
      <c r="BH538" s="469"/>
      <c r="BI538" s="469"/>
      <c r="BJ538" s="460" t="s">
        <v>4880</v>
      </c>
      <c r="BK538" s="469"/>
      <c r="BL538" s="469"/>
      <c r="BM538" s="469"/>
      <c r="BN538" s="469"/>
      <c r="BO538" s="469"/>
      <c r="BP538" s="469"/>
      <c r="BQ538" s="469"/>
      <c r="BR538" s="469"/>
      <c r="BS538" s="469"/>
      <c r="BT538" s="469"/>
      <c r="BU538" s="469"/>
      <c r="BV538" s="469"/>
      <c r="BW538" s="468"/>
      <c r="BX538" s="468"/>
      <c r="BY538" s="468"/>
      <c r="BZ538" s="470"/>
      <c r="CA538" s="470"/>
      <c r="CB538" s="470"/>
      <c r="CC538" s="470"/>
      <c r="CD538" s="470"/>
      <c r="CE538" s="470"/>
      <c r="CF538" s="470"/>
      <c r="CG538" s="470"/>
      <c r="CH538" s="470"/>
      <c r="CI538" s="470"/>
      <c r="CJ538" s="470"/>
      <c r="CK538" s="470"/>
      <c r="CL538" s="470"/>
      <c r="CM538" s="470"/>
      <c r="CN538" s="470"/>
      <c r="CO538" s="470"/>
      <c r="CP538" s="470"/>
      <c r="CQ538" s="470"/>
      <c r="CR538" s="470"/>
      <c r="CS538" s="462" t="s">
        <v>4881</v>
      </c>
      <c r="CT538" s="470"/>
      <c r="CU538" s="470"/>
      <c r="CV538" s="470"/>
      <c r="CW538" s="470"/>
      <c r="CX538" s="470"/>
      <c r="CY538" s="470"/>
      <c r="CZ538" s="470"/>
      <c r="DA538" s="470"/>
      <c r="DB538" s="470"/>
      <c r="DC538" s="470"/>
      <c r="DD538" s="470"/>
      <c r="DE538" s="470"/>
    </row>
    <row r="539" spans="34:109" ht="15" hidden="1" customHeight="1">
      <c r="AH539" s="468"/>
      <c r="AI539" s="468"/>
      <c r="AJ539" s="468"/>
      <c r="AK539" s="468"/>
      <c r="AL539" s="456" t="str">
        <f t="shared" si="24"/>
        <v/>
      </c>
      <c r="AM539" s="456" t="str">
        <f t="shared" si="25"/>
        <v/>
      </c>
      <c r="AN539" s="457" t="str">
        <f t="shared" si="26"/>
        <v/>
      </c>
      <c r="AO539" s="468"/>
      <c r="AP539" s="438">
        <v>537</v>
      </c>
      <c r="AQ539" s="469"/>
      <c r="AR539" s="469"/>
      <c r="AS539" s="469"/>
      <c r="AT539" s="469"/>
      <c r="AU539" s="469"/>
      <c r="AV539" s="469"/>
      <c r="AW539" s="469"/>
      <c r="AX539" s="469"/>
      <c r="AY539" s="469"/>
      <c r="AZ539" s="469"/>
      <c r="BA539" s="469"/>
      <c r="BB539" s="469"/>
      <c r="BC539" s="469"/>
      <c r="BD539" s="469"/>
      <c r="BE539" s="469"/>
      <c r="BF539" s="469"/>
      <c r="BG539" s="469"/>
      <c r="BH539" s="469"/>
      <c r="BI539" s="469"/>
      <c r="BJ539" s="460" t="s">
        <v>4882</v>
      </c>
      <c r="BK539" s="469"/>
      <c r="BL539" s="469"/>
      <c r="BM539" s="469"/>
      <c r="BN539" s="469"/>
      <c r="BO539" s="469"/>
      <c r="BP539" s="469"/>
      <c r="BQ539" s="469"/>
      <c r="BR539" s="469"/>
      <c r="BS539" s="469"/>
      <c r="BT539" s="469"/>
      <c r="BU539" s="469"/>
      <c r="BV539" s="469"/>
      <c r="BW539" s="468"/>
      <c r="BX539" s="468"/>
      <c r="BY539" s="468"/>
      <c r="BZ539" s="470"/>
      <c r="CA539" s="470"/>
      <c r="CB539" s="470"/>
      <c r="CC539" s="470"/>
      <c r="CD539" s="470"/>
      <c r="CE539" s="470"/>
      <c r="CF539" s="470"/>
      <c r="CG539" s="470"/>
      <c r="CH539" s="470"/>
      <c r="CI539" s="470"/>
      <c r="CJ539" s="470"/>
      <c r="CK539" s="470"/>
      <c r="CL539" s="470"/>
      <c r="CM539" s="470"/>
      <c r="CN539" s="470"/>
      <c r="CO539" s="470"/>
      <c r="CP539" s="470"/>
      <c r="CQ539" s="470"/>
      <c r="CR539" s="470"/>
      <c r="CS539" s="462" t="s">
        <v>4883</v>
      </c>
      <c r="CT539" s="470"/>
      <c r="CU539" s="470"/>
      <c r="CV539" s="470"/>
      <c r="CW539" s="470"/>
      <c r="CX539" s="470"/>
      <c r="CY539" s="470"/>
      <c r="CZ539" s="470"/>
      <c r="DA539" s="470"/>
      <c r="DB539" s="470"/>
      <c r="DC539" s="470"/>
      <c r="DD539" s="470"/>
      <c r="DE539" s="470"/>
    </row>
    <row r="540" spans="34:109" ht="15" hidden="1" customHeight="1">
      <c r="AH540" s="468"/>
      <c r="AI540" s="468"/>
      <c r="AJ540" s="468"/>
      <c r="AK540" s="468"/>
      <c r="AL540" s="456" t="str">
        <f t="shared" si="24"/>
        <v/>
      </c>
      <c r="AM540" s="456" t="str">
        <f t="shared" si="25"/>
        <v/>
      </c>
      <c r="AN540" s="457" t="str">
        <f t="shared" si="26"/>
        <v/>
      </c>
      <c r="AO540" s="468"/>
      <c r="AP540" s="438">
        <v>538</v>
      </c>
      <c r="AQ540" s="469"/>
      <c r="AR540" s="469"/>
      <c r="AS540" s="469"/>
      <c r="AT540" s="469"/>
      <c r="AU540" s="469"/>
      <c r="AV540" s="469"/>
      <c r="AW540" s="469"/>
      <c r="AX540" s="469"/>
      <c r="AY540" s="469"/>
      <c r="AZ540" s="469"/>
      <c r="BA540" s="469"/>
      <c r="BB540" s="469"/>
      <c r="BC540" s="469"/>
      <c r="BD540" s="469"/>
      <c r="BE540" s="469"/>
      <c r="BF540" s="469"/>
      <c r="BG540" s="469"/>
      <c r="BH540" s="469"/>
      <c r="BI540" s="469"/>
      <c r="BJ540" s="460" t="s">
        <v>4884</v>
      </c>
      <c r="BK540" s="469"/>
      <c r="BL540" s="469"/>
      <c r="BM540" s="469"/>
      <c r="BN540" s="469"/>
      <c r="BO540" s="469"/>
      <c r="BP540" s="469"/>
      <c r="BQ540" s="469"/>
      <c r="BR540" s="469"/>
      <c r="BS540" s="469"/>
      <c r="BT540" s="469"/>
      <c r="BU540" s="469"/>
      <c r="BV540" s="469"/>
      <c r="BW540" s="468"/>
      <c r="BX540" s="468"/>
      <c r="BY540" s="468"/>
      <c r="BZ540" s="470"/>
      <c r="CA540" s="470"/>
      <c r="CB540" s="470"/>
      <c r="CC540" s="470"/>
      <c r="CD540" s="470"/>
      <c r="CE540" s="470"/>
      <c r="CF540" s="470"/>
      <c r="CG540" s="470"/>
      <c r="CH540" s="470"/>
      <c r="CI540" s="470"/>
      <c r="CJ540" s="470"/>
      <c r="CK540" s="470"/>
      <c r="CL540" s="470"/>
      <c r="CM540" s="470"/>
      <c r="CN540" s="470"/>
      <c r="CO540" s="470"/>
      <c r="CP540" s="470"/>
      <c r="CQ540" s="470"/>
      <c r="CR540" s="470"/>
      <c r="CS540" s="462" t="s">
        <v>4885</v>
      </c>
      <c r="CT540" s="470"/>
      <c r="CU540" s="470"/>
      <c r="CV540" s="470"/>
      <c r="CW540" s="470"/>
      <c r="CX540" s="470"/>
      <c r="CY540" s="470"/>
      <c r="CZ540" s="470"/>
      <c r="DA540" s="470"/>
      <c r="DB540" s="470"/>
      <c r="DC540" s="470"/>
      <c r="DD540" s="470"/>
      <c r="DE540" s="470"/>
    </row>
    <row r="541" spans="34:109" ht="15" hidden="1" customHeight="1">
      <c r="AH541" s="468"/>
      <c r="AI541" s="468"/>
      <c r="AJ541" s="468"/>
      <c r="AK541" s="468"/>
      <c r="AL541" s="456" t="str">
        <f t="shared" si="24"/>
        <v/>
      </c>
      <c r="AM541" s="456" t="str">
        <f t="shared" si="25"/>
        <v/>
      </c>
      <c r="AN541" s="457" t="str">
        <f t="shared" si="26"/>
        <v/>
      </c>
      <c r="AO541" s="468"/>
      <c r="AP541" s="438">
        <v>539</v>
      </c>
      <c r="AQ541" s="469"/>
      <c r="AR541" s="469"/>
      <c r="AS541" s="469"/>
      <c r="AT541" s="469"/>
      <c r="AU541" s="469"/>
      <c r="AV541" s="469"/>
      <c r="AW541" s="469"/>
      <c r="AX541" s="469"/>
      <c r="AY541" s="469"/>
      <c r="AZ541" s="469"/>
      <c r="BA541" s="469"/>
      <c r="BB541" s="469"/>
      <c r="BC541" s="469"/>
      <c r="BD541" s="469"/>
      <c r="BE541" s="469"/>
      <c r="BF541" s="469"/>
      <c r="BG541" s="469"/>
      <c r="BH541" s="469"/>
      <c r="BI541" s="469"/>
      <c r="BJ541" s="460" t="s">
        <v>4886</v>
      </c>
      <c r="BK541" s="469"/>
      <c r="BL541" s="469"/>
      <c r="BM541" s="469"/>
      <c r="BN541" s="469"/>
      <c r="BO541" s="469"/>
      <c r="BP541" s="469"/>
      <c r="BQ541" s="469"/>
      <c r="BR541" s="469"/>
      <c r="BS541" s="469"/>
      <c r="BT541" s="469"/>
      <c r="BU541" s="469"/>
      <c r="BV541" s="469"/>
      <c r="BW541" s="468"/>
      <c r="BX541" s="468"/>
      <c r="BY541" s="468"/>
      <c r="BZ541" s="470"/>
      <c r="CA541" s="470"/>
      <c r="CB541" s="470"/>
      <c r="CC541" s="470"/>
      <c r="CD541" s="470"/>
      <c r="CE541" s="470"/>
      <c r="CF541" s="470"/>
      <c r="CG541" s="470"/>
      <c r="CH541" s="470"/>
      <c r="CI541" s="470"/>
      <c r="CJ541" s="470"/>
      <c r="CK541" s="470"/>
      <c r="CL541" s="470"/>
      <c r="CM541" s="470"/>
      <c r="CN541" s="470"/>
      <c r="CO541" s="470"/>
      <c r="CP541" s="470"/>
      <c r="CQ541" s="470"/>
      <c r="CR541" s="470"/>
      <c r="CS541" s="462" t="s">
        <v>4887</v>
      </c>
      <c r="CT541" s="470"/>
      <c r="CU541" s="470"/>
      <c r="CV541" s="470"/>
      <c r="CW541" s="470"/>
      <c r="CX541" s="470"/>
      <c r="CY541" s="470"/>
      <c r="CZ541" s="470"/>
      <c r="DA541" s="470"/>
      <c r="DB541" s="470"/>
      <c r="DC541" s="470"/>
      <c r="DD541" s="470"/>
      <c r="DE541" s="470"/>
    </row>
    <row r="542" spans="34:109" ht="15" hidden="1" customHeight="1">
      <c r="AH542" s="468"/>
      <c r="AI542" s="468"/>
      <c r="AJ542" s="468"/>
      <c r="AK542" s="468"/>
      <c r="AL542" s="456" t="str">
        <f t="shared" si="24"/>
        <v/>
      </c>
      <c r="AM542" s="456" t="str">
        <f t="shared" si="25"/>
        <v/>
      </c>
      <c r="AN542" s="457" t="str">
        <f t="shared" si="26"/>
        <v/>
      </c>
      <c r="AO542" s="468"/>
      <c r="AP542" s="438">
        <v>540</v>
      </c>
      <c r="AQ542" s="469"/>
      <c r="AR542" s="469"/>
      <c r="AS542" s="469"/>
      <c r="AT542" s="469"/>
      <c r="AU542" s="469"/>
      <c r="AV542" s="469"/>
      <c r="AW542" s="469"/>
      <c r="AX542" s="469"/>
      <c r="AY542" s="469"/>
      <c r="AZ542" s="469"/>
      <c r="BA542" s="469"/>
      <c r="BB542" s="469"/>
      <c r="BC542" s="469"/>
      <c r="BD542" s="469"/>
      <c r="BE542" s="469"/>
      <c r="BF542" s="469"/>
      <c r="BG542" s="469"/>
      <c r="BH542" s="469"/>
      <c r="BI542" s="469"/>
      <c r="BJ542" s="460" t="s">
        <v>4888</v>
      </c>
      <c r="BK542" s="469"/>
      <c r="BL542" s="469"/>
      <c r="BM542" s="469"/>
      <c r="BN542" s="469"/>
      <c r="BO542" s="469"/>
      <c r="BP542" s="469"/>
      <c r="BQ542" s="469"/>
      <c r="BR542" s="469"/>
      <c r="BS542" s="469"/>
      <c r="BT542" s="469"/>
      <c r="BU542" s="469"/>
      <c r="BV542" s="469"/>
      <c r="BW542" s="468"/>
      <c r="BX542" s="468"/>
      <c r="BY542" s="468"/>
      <c r="BZ542" s="470"/>
      <c r="CA542" s="470"/>
      <c r="CB542" s="470"/>
      <c r="CC542" s="470"/>
      <c r="CD542" s="470"/>
      <c r="CE542" s="470"/>
      <c r="CF542" s="470"/>
      <c r="CG542" s="470"/>
      <c r="CH542" s="470"/>
      <c r="CI542" s="470"/>
      <c r="CJ542" s="470"/>
      <c r="CK542" s="470"/>
      <c r="CL542" s="470"/>
      <c r="CM542" s="470"/>
      <c r="CN542" s="470"/>
      <c r="CO542" s="470"/>
      <c r="CP542" s="470"/>
      <c r="CQ542" s="470"/>
      <c r="CR542" s="470"/>
      <c r="CS542" s="462" t="s">
        <v>4889</v>
      </c>
      <c r="CT542" s="470"/>
      <c r="CU542" s="470"/>
      <c r="CV542" s="470"/>
      <c r="CW542" s="470"/>
      <c r="CX542" s="470"/>
      <c r="CY542" s="470"/>
      <c r="CZ542" s="470"/>
      <c r="DA542" s="470"/>
      <c r="DB542" s="470"/>
      <c r="DC542" s="470"/>
      <c r="DD542" s="470"/>
      <c r="DE542" s="470"/>
    </row>
    <row r="543" spans="34:109" ht="15" hidden="1" customHeight="1">
      <c r="AH543" s="468"/>
      <c r="AI543" s="468"/>
      <c r="AJ543" s="468"/>
      <c r="AK543" s="468"/>
      <c r="AL543" s="456" t="str">
        <f t="shared" si="24"/>
        <v/>
      </c>
      <c r="AM543" s="456" t="str">
        <f t="shared" si="25"/>
        <v/>
      </c>
      <c r="AN543" s="457" t="str">
        <f t="shared" si="26"/>
        <v/>
      </c>
      <c r="AO543" s="468"/>
      <c r="AP543" s="438">
        <v>541</v>
      </c>
      <c r="AQ543" s="469"/>
      <c r="AR543" s="469"/>
      <c r="AS543" s="469"/>
      <c r="AT543" s="469"/>
      <c r="AU543" s="469"/>
      <c r="AV543" s="469"/>
      <c r="AW543" s="469"/>
      <c r="AX543" s="469"/>
      <c r="AY543" s="469"/>
      <c r="AZ543" s="469"/>
      <c r="BA543" s="469"/>
      <c r="BB543" s="469"/>
      <c r="BC543" s="469"/>
      <c r="BD543" s="469"/>
      <c r="BE543" s="469"/>
      <c r="BF543" s="469"/>
      <c r="BG543" s="469"/>
      <c r="BH543" s="469"/>
      <c r="BI543" s="469"/>
      <c r="BJ543" s="460" t="s">
        <v>4890</v>
      </c>
      <c r="BK543" s="469"/>
      <c r="BL543" s="469"/>
      <c r="BM543" s="469"/>
      <c r="BN543" s="469"/>
      <c r="BO543" s="469"/>
      <c r="BP543" s="469"/>
      <c r="BQ543" s="469"/>
      <c r="BR543" s="469"/>
      <c r="BS543" s="469"/>
      <c r="BT543" s="469"/>
      <c r="BU543" s="469"/>
      <c r="BV543" s="469"/>
      <c r="BW543" s="468"/>
      <c r="BX543" s="468"/>
      <c r="BY543" s="468"/>
      <c r="BZ543" s="470"/>
      <c r="CA543" s="470"/>
      <c r="CB543" s="470"/>
      <c r="CC543" s="470"/>
      <c r="CD543" s="470"/>
      <c r="CE543" s="470"/>
      <c r="CF543" s="470"/>
      <c r="CG543" s="470"/>
      <c r="CH543" s="470"/>
      <c r="CI543" s="470"/>
      <c r="CJ543" s="470"/>
      <c r="CK543" s="470"/>
      <c r="CL543" s="470"/>
      <c r="CM543" s="470"/>
      <c r="CN543" s="470"/>
      <c r="CO543" s="470"/>
      <c r="CP543" s="470"/>
      <c r="CQ543" s="470"/>
      <c r="CR543" s="470"/>
      <c r="CS543" s="462" t="s">
        <v>4891</v>
      </c>
      <c r="CT543" s="470"/>
      <c r="CU543" s="470"/>
      <c r="CV543" s="470"/>
      <c r="CW543" s="470"/>
      <c r="CX543" s="470"/>
      <c r="CY543" s="470"/>
      <c r="CZ543" s="470"/>
      <c r="DA543" s="470"/>
      <c r="DB543" s="470"/>
      <c r="DC543" s="470"/>
      <c r="DD543" s="470"/>
      <c r="DE543" s="470"/>
    </row>
    <row r="544" spans="34:109" ht="15" hidden="1" customHeight="1">
      <c r="AH544" s="468"/>
      <c r="AI544" s="468"/>
      <c r="AJ544" s="468"/>
      <c r="AK544" s="468"/>
      <c r="AL544" s="456" t="str">
        <f t="shared" si="24"/>
        <v/>
      </c>
      <c r="AM544" s="456" t="str">
        <f t="shared" si="25"/>
        <v/>
      </c>
      <c r="AN544" s="457" t="str">
        <f t="shared" si="26"/>
        <v/>
      </c>
      <c r="AO544" s="468"/>
      <c r="AP544" s="438">
        <v>542</v>
      </c>
      <c r="AQ544" s="469"/>
      <c r="AR544" s="469"/>
      <c r="AS544" s="469"/>
      <c r="AT544" s="469"/>
      <c r="AU544" s="469"/>
      <c r="AV544" s="469"/>
      <c r="AW544" s="469"/>
      <c r="AX544" s="469"/>
      <c r="AY544" s="469"/>
      <c r="AZ544" s="469"/>
      <c r="BA544" s="469"/>
      <c r="BB544" s="469"/>
      <c r="BC544" s="469"/>
      <c r="BD544" s="469"/>
      <c r="BE544" s="469"/>
      <c r="BF544" s="469"/>
      <c r="BG544" s="469"/>
      <c r="BH544" s="469"/>
      <c r="BI544" s="469"/>
      <c r="BJ544" s="460" t="s">
        <v>4892</v>
      </c>
      <c r="BK544" s="469"/>
      <c r="BL544" s="469"/>
      <c r="BM544" s="469"/>
      <c r="BN544" s="469"/>
      <c r="BO544" s="469"/>
      <c r="BP544" s="469"/>
      <c r="BQ544" s="469"/>
      <c r="BR544" s="469"/>
      <c r="BS544" s="469"/>
      <c r="BT544" s="469"/>
      <c r="BU544" s="469"/>
      <c r="BV544" s="469"/>
      <c r="BW544" s="468"/>
      <c r="BX544" s="468"/>
      <c r="BY544" s="468"/>
      <c r="BZ544" s="470"/>
      <c r="CA544" s="470"/>
      <c r="CB544" s="470"/>
      <c r="CC544" s="470"/>
      <c r="CD544" s="470"/>
      <c r="CE544" s="470"/>
      <c r="CF544" s="470"/>
      <c r="CG544" s="470"/>
      <c r="CH544" s="470"/>
      <c r="CI544" s="470"/>
      <c r="CJ544" s="470"/>
      <c r="CK544" s="470"/>
      <c r="CL544" s="470"/>
      <c r="CM544" s="470"/>
      <c r="CN544" s="470"/>
      <c r="CO544" s="470"/>
      <c r="CP544" s="470"/>
      <c r="CQ544" s="470"/>
      <c r="CR544" s="470"/>
      <c r="CS544" s="462" t="s">
        <v>4893</v>
      </c>
      <c r="CT544" s="470"/>
      <c r="CU544" s="470"/>
      <c r="CV544" s="470"/>
      <c r="CW544" s="470"/>
      <c r="CX544" s="470"/>
      <c r="CY544" s="470"/>
      <c r="CZ544" s="470"/>
      <c r="DA544" s="470"/>
      <c r="DB544" s="470"/>
      <c r="DC544" s="470"/>
      <c r="DD544" s="470"/>
      <c r="DE544" s="470"/>
    </row>
    <row r="545" spans="34:109" ht="15" hidden="1" customHeight="1">
      <c r="AH545" s="468"/>
      <c r="AI545" s="468"/>
      <c r="AJ545" s="468"/>
      <c r="AK545" s="468"/>
      <c r="AL545" s="456" t="str">
        <f t="shared" si="24"/>
        <v/>
      </c>
      <c r="AM545" s="456" t="str">
        <f t="shared" si="25"/>
        <v/>
      </c>
      <c r="AN545" s="457" t="str">
        <f t="shared" si="26"/>
        <v/>
      </c>
      <c r="AO545" s="468"/>
      <c r="AP545" s="438">
        <v>543</v>
      </c>
      <c r="AQ545" s="469"/>
      <c r="AR545" s="469"/>
      <c r="AS545" s="469"/>
      <c r="AT545" s="469"/>
      <c r="AU545" s="469"/>
      <c r="AV545" s="469"/>
      <c r="AW545" s="469"/>
      <c r="AX545" s="469"/>
      <c r="AY545" s="469"/>
      <c r="AZ545" s="469"/>
      <c r="BA545" s="469"/>
      <c r="BB545" s="469"/>
      <c r="BC545" s="469"/>
      <c r="BD545" s="469"/>
      <c r="BE545" s="469"/>
      <c r="BF545" s="469"/>
      <c r="BG545" s="469"/>
      <c r="BH545" s="469"/>
      <c r="BI545" s="469"/>
      <c r="BJ545" s="460" t="s">
        <v>4894</v>
      </c>
      <c r="BK545" s="469"/>
      <c r="BL545" s="469"/>
      <c r="BM545" s="469"/>
      <c r="BN545" s="469"/>
      <c r="BO545" s="469"/>
      <c r="BP545" s="469"/>
      <c r="BQ545" s="469"/>
      <c r="BR545" s="469"/>
      <c r="BS545" s="469"/>
      <c r="BT545" s="469"/>
      <c r="BU545" s="469"/>
      <c r="BV545" s="469"/>
      <c r="BW545" s="468"/>
      <c r="BX545" s="468"/>
      <c r="BY545" s="468"/>
      <c r="BZ545" s="470"/>
      <c r="CA545" s="470"/>
      <c r="CB545" s="470"/>
      <c r="CC545" s="470"/>
      <c r="CD545" s="470"/>
      <c r="CE545" s="470"/>
      <c r="CF545" s="470"/>
      <c r="CG545" s="470"/>
      <c r="CH545" s="470"/>
      <c r="CI545" s="470"/>
      <c r="CJ545" s="470"/>
      <c r="CK545" s="470"/>
      <c r="CL545" s="470"/>
      <c r="CM545" s="470"/>
      <c r="CN545" s="470"/>
      <c r="CO545" s="470"/>
      <c r="CP545" s="470"/>
      <c r="CQ545" s="470"/>
      <c r="CR545" s="470"/>
      <c r="CS545" s="462" t="s">
        <v>4895</v>
      </c>
      <c r="CT545" s="470"/>
      <c r="CU545" s="470"/>
      <c r="CV545" s="470"/>
      <c r="CW545" s="470"/>
      <c r="CX545" s="470"/>
      <c r="CY545" s="470"/>
      <c r="CZ545" s="470"/>
      <c r="DA545" s="470"/>
      <c r="DB545" s="470"/>
      <c r="DC545" s="470"/>
      <c r="DD545" s="470"/>
      <c r="DE545" s="470"/>
    </row>
    <row r="546" spans="34:109" ht="15" hidden="1" customHeight="1">
      <c r="AH546" s="468"/>
      <c r="AI546" s="468"/>
      <c r="AJ546" s="468"/>
      <c r="AK546" s="468"/>
      <c r="AL546" s="456" t="str">
        <f t="shared" si="24"/>
        <v/>
      </c>
      <c r="AM546" s="456" t="str">
        <f t="shared" si="25"/>
        <v/>
      </c>
      <c r="AN546" s="457" t="str">
        <f t="shared" si="26"/>
        <v/>
      </c>
      <c r="AO546" s="468"/>
      <c r="AP546" s="438">
        <v>544</v>
      </c>
      <c r="AQ546" s="469"/>
      <c r="AR546" s="469"/>
      <c r="AS546" s="469"/>
      <c r="AT546" s="469"/>
      <c r="AU546" s="469"/>
      <c r="AV546" s="469"/>
      <c r="AW546" s="469"/>
      <c r="AX546" s="469"/>
      <c r="AY546" s="469"/>
      <c r="AZ546" s="469"/>
      <c r="BA546" s="469"/>
      <c r="BB546" s="469"/>
      <c r="BC546" s="469"/>
      <c r="BD546" s="469"/>
      <c r="BE546" s="469"/>
      <c r="BF546" s="469"/>
      <c r="BG546" s="469"/>
      <c r="BH546" s="469"/>
      <c r="BI546" s="469"/>
      <c r="BJ546" s="460" t="s">
        <v>4896</v>
      </c>
      <c r="BK546" s="469"/>
      <c r="BL546" s="469"/>
      <c r="BM546" s="469"/>
      <c r="BN546" s="469"/>
      <c r="BO546" s="469"/>
      <c r="BP546" s="469"/>
      <c r="BQ546" s="469"/>
      <c r="BR546" s="469"/>
      <c r="BS546" s="469"/>
      <c r="BT546" s="469"/>
      <c r="BU546" s="469"/>
      <c r="BV546" s="469"/>
      <c r="BW546" s="468"/>
      <c r="BX546" s="468"/>
      <c r="BY546" s="468"/>
      <c r="BZ546" s="470"/>
      <c r="CA546" s="470"/>
      <c r="CB546" s="470"/>
      <c r="CC546" s="470"/>
      <c r="CD546" s="470"/>
      <c r="CE546" s="470"/>
      <c r="CF546" s="470"/>
      <c r="CG546" s="470"/>
      <c r="CH546" s="470"/>
      <c r="CI546" s="470"/>
      <c r="CJ546" s="470"/>
      <c r="CK546" s="470"/>
      <c r="CL546" s="470"/>
      <c r="CM546" s="470"/>
      <c r="CN546" s="470"/>
      <c r="CO546" s="470"/>
      <c r="CP546" s="470"/>
      <c r="CQ546" s="470"/>
      <c r="CR546" s="470"/>
      <c r="CS546" s="462" t="s">
        <v>4897</v>
      </c>
      <c r="CT546" s="470"/>
      <c r="CU546" s="470"/>
      <c r="CV546" s="470"/>
      <c r="CW546" s="470"/>
      <c r="CX546" s="470"/>
      <c r="CY546" s="470"/>
      <c r="CZ546" s="470"/>
      <c r="DA546" s="470"/>
      <c r="DB546" s="470"/>
      <c r="DC546" s="470"/>
      <c r="DD546" s="470"/>
      <c r="DE546" s="470"/>
    </row>
    <row r="547" spans="34:109" ht="15" hidden="1" customHeight="1">
      <c r="AH547" s="468"/>
      <c r="AI547" s="468"/>
      <c r="AJ547" s="468"/>
      <c r="AK547" s="468"/>
      <c r="AL547" s="456" t="str">
        <f t="shared" si="24"/>
        <v/>
      </c>
      <c r="AM547" s="456" t="str">
        <f t="shared" si="25"/>
        <v/>
      </c>
      <c r="AN547" s="457" t="str">
        <f t="shared" si="26"/>
        <v/>
      </c>
      <c r="AO547" s="468"/>
      <c r="AP547" s="438">
        <v>545</v>
      </c>
      <c r="AQ547" s="469"/>
      <c r="AR547" s="469"/>
      <c r="AS547" s="469"/>
      <c r="AT547" s="469"/>
      <c r="AU547" s="469"/>
      <c r="AV547" s="469"/>
      <c r="AW547" s="469"/>
      <c r="AX547" s="469"/>
      <c r="AY547" s="469"/>
      <c r="AZ547" s="469"/>
      <c r="BA547" s="469"/>
      <c r="BB547" s="469"/>
      <c r="BC547" s="469"/>
      <c r="BD547" s="469"/>
      <c r="BE547" s="469"/>
      <c r="BF547" s="469"/>
      <c r="BG547" s="469"/>
      <c r="BH547" s="469"/>
      <c r="BI547" s="469"/>
      <c r="BJ547" s="460" t="s">
        <v>4898</v>
      </c>
      <c r="BK547" s="469"/>
      <c r="BL547" s="469"/>
      <c r="BM547" s="469"/>
      <c r="BN547" s="469"/>
      <c r="BO547" s="469"/>
      <c r="BP547" s="469"/>
      <c r="BQ547" s="469"/>
      <c r="BR547" s="469"/>
      <c r="BS547" s="469"/>
      <c r="BT547" s="469"/>
      <c r="BU547" s="469"/>
      <c r="BV547" s="469"/>
      <c r="BW547" s="468"/>
      <c r="BX547" s="468"/>
      <c r="BY547" s="468"/>
      <c r="BZ547" s="470"/>
      <c r="CA547" s="470"/>
      <c r="CB547" s="470"/>
      <c r="CC547" s="470"/>
      <c r="CD547" s="470"/>
      <c r="CE547" s="470"/>
      <c r="CF547" s="470"/>
      <c r="CG547" s="470"/>
      <c r="CH547" s="470"/>
      <c r="CI547" s="470"/>
      <c r="CJ547" s="470"/>
      <c r="CK547" s="470"/>
      <c r="CL547" s="470"/>
      <c r="CM547" s="470"/>
      <c r="CN547" s="470"/>
      <c r="CO547" s="470"/>
      <c r="CP547" s="470"/>
      <c r="CQ547" s="470"/>
      <c r="CR547" s="470"/>
      <c r="CS547" s="462" t="s">
        <v>4899</v>
      </c>
      <c r="CT547" s="470"/>
      <c r="CU547" s="470"/>
      <c r="CV547" s="470"/>
      <c r="CW547" s="470"/>
      <c r="CX547" s="470"/>
      <c r="CY547" s="470"/>
      <c r="CZ547" s="470"/>
      <c r="DA547" s="470"/>
      <c r="DB547" s="470"/>
      <c r="DC547" s="470"/>
      <c r="DD547" s="470"/>
      <c r="DE547" s="470"/>
    </row>
    <row r="548" spans="34:109" ht="15" hidden="1" customHeight="1">
      <c r="AH548" s="468"/>
      <c r="AI548" s="468"/>
      <c r="AJ548" s="468"/>
      <c r="AK548" s="468"/>
      <c r="AL548" s="456" t="str">
        <f t="shared" si="24"/>
        <v/>
      </c>
      <c r="AM548" s="456" t="str">
        <f t="shared" si="25"/>
        <v/>
      </c>
      <c r="AN548" s="457" t="str">
        <f t="shared" si="26"/>
        <v/>
      </c>
      <c r="AO548" s="468"/>
      <c r="AP548" s="438">
        <v>546</v>
      </c>
      <c r="AQ548" s="469"/>
      <c r="AR548" s="469"/>
      <c r="AS548" s="469"/>
      <c r="AT548" s="469"/>
      <c r="AU548" s="469"/>
      <c r="AV548" s="469"/>
      <c r="AW548" s="469"/>
      <c r="AX548" s="469"/>
      <c r="AY548" s="469"/>
      <c r="AZ548" s="469"/>
      <c r="BA548" s="469"/>
      <c r="BB548" s="469"/>
      <c r="BC548" s="469"/>
      <c r="BD548" s="469"/>
      <c r="BE548" s="469"/>
      <c r="BF548" s="469"/>
      <c r="BG548" s="469"/>
      <c r="BH548" s="469"/>
      <c r="BI548" s="469"/>
      <c r="BJ548" s="460" t="s">
        <v>4900</v>
      </c>
      <c r="BK548" s="469"/>
      <c r="BL548" s="469"/>
      <c r="BM548" s="469"/>
      <c r="BN548" s="469"/>
      <c r="BO548" s="469"/>
      <c r="BP548" s="469"/>
      <c r="BQ548" s="469"/>
      <c r="BR548" s="469"/>
      <c r="BS548" s="469"/>
      <c r="BT548" s="469"/>
      <c r="BU548" s="469"/>
      <c r="BV548" s="469"/>
      <c r="BW548" s="468"/>
      <c r="BX548" s="468"/>
      <c r="BY548" s="468"/>
      <c r="BZ548" s="470"/>
      <c r="CA548" s="470"/>
      <c r="CB548" s="470"/>
      <c r="CC548" s="470"/>
      <c r="CD548" s="470"/>
      <c r="CE548" s="470"/>
      <c r="CF548" s="470"/>
      <c r="CG548" s="470"/>
      <c r="CH548" s="470"/>
      <c r="CI548" s="470"/>
      <c r="CJ548" s="470"/>
      <c r="CK548" s="470"/>
      <c r="CL548" s="470"/>
      <c r="CM548" s="470"/>
      <c r="CN548" s="470"/>
      <c r="CO548" s="470"/>
      <c r="CP548" s="470"/>
      <c r="CQ548" s="470"/>
      <c r="CR548" s="470"/>
      <c r="CS548" s="462" t="s">
        <v>4901</v>
      </c>
      <c r="CT548" s="470"/>
      <c r="CU548" s="470"/>
      <c r="CV548" s="470"/>
      <c r="CW548" s="470"/>
      <c r="CX548" s="470"/>
      <c r="CY548" s="470"/>
      <c r="CZ548" s="470"/>
      <c r="DA548" s="470"/>
      <c r="DB548" s="470"/>
      <c r="DC548" s="470"/>
      <c r="DD548" s="470"/>
      <c r="DE548" s="470"/>
    </row>
    <row r="549" spans="34:109" ht="15" hidden="1" customHeight="1">
      <c r="AH549" s="468"/>
      <c r="AI549" s="468"/>
      <c r="AJ549" s="468"/>
      <c r="AK549" s="468"/>
      <c r="AL549" s="456" t="str">
        <f t="shared" si="24"/>
        <v/>
      </c>
      <c r="AM549" s="456" t="str">
        <f t="shared" si="25"/>
        <v/>
      </c>
      <c r="AN549" s="457" t="str">
        <f t="shared" si="26"/>
        <v/>
      </c>
      <c r="AO549" s="468"/>
      <c r="AP549" s="438">
        <v>547</v>
      </c>
      <c r="AQ549" s="469"/>
      <c r="AR549" s="469"/>
      <c r="AS549" s="469"/>
      <c r="AT549" s="469"/>
      <c r="AU549" s="469"/>
      <c r="AV549" s="469"/>
      <c r="AW549" s="469"/>
      <c r="AX549" s="469"/>
      <c r="AY549" s="469"/>
      <c r="AZ549" s="469"/>
      <c r="BA549" s="469"/>
      <c r="BB549" s="469"/>
      <c r="BC549" s="469"/>
      <c r="BD549" s="469"/>
      <c r="BE549" s="469"/>
      <c r="BF549" s="469"/>
      <c r="BG549" s="469"/>
      <c r="BH549" s="469"/>
      <c r="BI549" s="469"/>
      <c r="BJ549" s="460" t="s">
        <v>4902</v>
      </c>
      <c r="BK549" s="469"/>
      <c r="BL549" s="469"/>
      <c r="BM549" s="469"/>
      <c r="BN549" s="469"/>
      <c r="BO549" s="469"/>
      <c r="BP549" s="469"/>
      <c r="BQ549" s="469"/>
      <c r="BR549" s="469"/>
      <c r="BS549" s="469"/>
      <c r="BT549" s="469"/>
      <c r="BU549" s="469"/>
      <c r="BV549" s="469"/>
      <c r="BW549" s="468"/>
      <c r="BX549" s="468"/>
      <c r="BY549" s="468"/>
      <c r="BZ549" s="470"/>
      <c r="CA549" s="470"/>
      <c r="CB549" s="470"/>
      <c r="CC549" s="470"/>
      <c r="CD549" s="470"/>
      <c r="CE549" s="470"/>
      <c r="CF549" s="470"/>
      <c r="CG549" s="470"/>
      <c r="CH549" s="470"/>
      <c r="CI549" s="470"/>
      <c r="CJ549" s="470"/>
      <c r="CK549" s="470"/>
      <c r="CL549" s="470"/>
      <c r="CM549" s="470"/>
      <c r="CN549" s="470"/>
      <c r="CO549" s="470"/>
      <c r="CP549" s="470"/>
      <c r="CQ549" s="470"/>
      <c r="CR549" s="470"/>
      <c r="CS549" s="462" t="s">
        <v>4903</v>
      </c>
      <c r="CT549" s="470"/>
      <c r="CU549" s="470"/>
      <c r="CV549" s="470"/>
      <c r="CW549" s="470"/>
      <c r="CX549" s="470"/>
      <c r="CY549" s="470"/>
      <c r="CZ549" s="470"/>
      <c r="DA549" s="470"/>
      <c r="DB549" s="470"/>
      <c r="DC549" s="470"/>
      <c r="DD549" s="470"/>
      <c r="DE549" s="470"/>
    </row>
    <row r="550" spans="34:109" ht="15" hidden="1" customHeight="1">
      <c r="AH550" s="468"/>
      <c r="AI550" s="468"/>
      <c r="AJ550" s="468"/>
      <c r="AK550" s="468"/>
      <c r="AL550" s="456" t="str">
        <f t="shared" si="24"/>
        <v/>
      </c>
      <c r="AM550" s="456" t="str">
        <f t="shared" si="25"/>
        <v/>
      </c>
      <c r="AN550" s="457" t="str">
        <f t="shared" si="26"/>
        <v/>
      </c>
      <c r="AO550" s="468"/>
      <c r="AP550" s="438">
        <v>548</v>
      </c>
      <c r="AQ550" s="469"/>
      <c r="AR550" s="469"/>
      <c r="AS550" s="469"/>
      <c r="AT550" s="469"/>
      <c r="AU550" s="469"/>
      <c r="AV550" s="469"/>
      <c r="AW550" s="469"/>
      <c r="AX550" s="469"/>
      <c r="AY550" s="469"/>
      <c r="AZ550" s="469"/>
      <c r="BA550" s="469"/>
      <c r="BB550" s="469"/>
      <c r="BC550" s="469"/>
      <c r="BD550" s="469"/>
      <c r="BE550" s="469"/>
      <c r="BF550" s="469"/>
      <c r="BG550" s="469"/>
      <c r="BH550" s="469"/>
      <c r="BI550" s="469"/>
      <c r="BJ550" s="460" t="s">
        <v>4904</v>
      </c>
      <c r="BK550" s="469"/>
      <c r="BL550" s="469"/>
      <c r="BM550" s="469"/>
      <c r="BN550" s="469"/>
      <c r="BO550" s="469"/>
      <c r="BP550" s="469"/>
      <c r="BQ550" s="469"/>
      <c r="BR550" s="469"/>
      <c r="BS550" s="469"/>
      <c r="BT550" s="469"/>
      <c r="BU550" s="469"/>
      <c r="BV550" s="469"/>
      <c r="BW550" s="468"/>
      <c r="BX550" s="468"/>
      <c r="BY550" s="468"/>
      <c r="BZ550" s="470"/>
      <c r="CA550" s="470"/>
      <c r="CB550" s="470"/>
      <c r="CC550" s="470"/>
      <c r="CD550" s="470"/>
      <c r="CE550" s="470"/>
      <c r="CF550" s="470"/>
      <c r="CG550" s="470"/>
      <c r="CH550" s="470"/>
      <c r="CI550" s="470"/>
      <c r="CJ550" s="470"/>
      <c r="CK550" s="470"/>
      <c r="CL550" s="470"/>
      <c r="CM550" s="470"/>
      <c r="CN550" s="470"/>
      <c r="CO550" s="470"/>
      <c r="CP550" s="470"/>
      <c r="CQ550" s="470"/>
      <c r="CR550" s="470"/>
      <c r="CS550" s="462" t="s">
        <v>4905</v>
      </c>
      <c r="CT550" s="470"/>
      <c r="CU550" s="470"/>
      <c r="CV550" s="470"/>
      <c r="CW550" s="470"/>
      <c r="CX550" s="470"/>
      <c r="CY550" s="470"/>
      <c r="CZ550" s="470"/>
      <c r="DA550" s="470"/>
      <c r="DB550" s="470"/>
      <c r="DC550" s="470"/>
      <c r="DD550" s="470"/>
      <c r="DE550" s="470"/>
    </row>
    <row r="551" spans="34:109" ht="15" hidden="1" customHeight="1">
      <c r="AH551" s="468"/>
      <c r="AI551" s="468"/>
      <c r="AJ551" s="468"/>
      <c r="AK551" s="468"/>
      <c r="AL551" s="456" t="str">
        <f t="shared" si="24"/>
        <v/>
      </c>
      <c r="AM551" s="456" t="str">
        <f t="shared" si="25"/>
        <v/>
      </c>
      <c r="AN551" s="457" t="str">
        <f t="shared" si="26"/>
        <v/>
      </c>
      <c r="AO551" s="468"/>
      <c r="AP551" s="438">
        <v>549</v>
      </c>
      <c r="AQ551" s="469"/>
      <c r="AR551" s="469"/>
      <c r="AS551" s="469"/>
      <c r="AT551" s="469"/>
      <c r="AU551" s="469"/>
      <c r="AV551" s="469"/>
      <c r="AW551" s="469"/>
      <c r="AX551" s="469"/>
      <c r="AY551" s="469"/>
      <c r="AZ551" s="469"/>
      <c r="BA551" s="469"/>
      <c r="BB551" s="469"/>
      <c r="BC551" s="469"/>
      <c r="BD551" s="469"/>
      <c r="BE551" s="469"/>
      <c r="BF551" s="469"/>
      <c r="BG551" s="469"/>
      <c r="BH551" s="469"/>
      <c r="BI551" s="469"/>
      <c r="BJ551" s="460" t="s">
        <v>4906</v>
      </c>
      <c r="BK551" s="469"/>
      <c r="BL551" s="469"/>
      <c r="BM551" s="469"/>
      <c r="BN551" s="469"/>
      <c r="BO551" s="469"/>
      <c r="BP551" s="469"/>
      <c r="BQ551" s="469"/>
      <c r="BR551" s="469"/>
      <c r="BS551" s="469"/>
      <c r="BT551" s="469"/>
      <c r="BU551" s="469"/>
      <c r="BV551" s="469"/>
      <c r="BW551" s="468"/>
      <c r="BX551" s="468"/>
      <c r="BY551" s="468"/>
      <c r="BZ551" s="470"/>
      <c r="CA551" s="470"/>
      <c r="CB551" s="470"/>
      <c r="CC551" s="470"/>
      <c r="CD551" s="470"/>
      <c r="CE551" s="470"/>
      <c r="CF551" s="470"/>
      <c r="CG551" s="470"/>
      <c r="CH551" s="470"/>
      <c r="CI551" s="470"/>
      <c r="CJ551" s="470"/>
      <c r="CK551" s="470"/>
      <c r="CL551" s="470"/>
      <c r="CM551" s="470"/>
      <c r="CN551" s="470"/>
      <c r="CO551" s="470"/>
      <c r="CP551" s="470"/>
      <c r="CQ551" s="470"/>
      <c r="CR551" s="470"/>
      <c r="CS551" s="462" t="s">
        <v>4907</v>
      </c>
      <c r="CT551" s="470"/>
      <c r="CU551" s="470"/>
      <c r="CV551" s="470"/>
      <c r="CW551" s="470"/>
      <c r="CX551" s="470"/>
      <c r="CY551" s="470"/>
      <c r="CZ551" s="470"/>
      <c r="DA551" s="470"/>
      <c r="DB551" s="470"/>
      <c r="DC551" s="470"/>
      <c r="DD551" s="470"/>
      <c r="DE551" s="470"/>
    </row>
    <row r="552" spans="34:109" ht="15" hidden="1" customHeight="1">
      <c r="AH552" s="468"/>
      <c r="AI552" s="468"/>
      <c r="AJ552" s="468"/>
      <c r="AK552" s="468"/>
      <c r="AL552" s="456" t="str">
        <f t="shared" si="24"/>
        <v/>
      </c>
      <c r="AM552" s="456" t="str">
        <f t="shared" si="25"/>
        <v/>
      </c>
      <c r="AN552" s="457" t="str">
        <f t="shared" si="26"/>
        <v/>
      </c>
      <c r="AO552" s="468"/>
      <c r="AP552" s="438">
        <v>550</v>
      </c>
      <c r="AQ552" s="469"/>
      <c r="AR552" s="469"/>
      <c r="AS552" s="469"/>
      <c r="AT552" s="469"/>
      <c r="AU552" s="469"/>
      <c r="AV552" s="469"/>
      <c r="AW552" s="469"/>
      <c r="AX552" s="469"/>
      <c r="AY552" s="469"/>
      <c r="AZ552" s="469"/>
      <c r="BA552" s="469"/>
      <c r="BB552" s="469"/>
      <c r="BC552" s="469"/>
      <c r="BD552" s="469"/>
      <c r="BE552" s="469"/>
      <c r="BF552" s="469"/>
      <c r="BG552" s="469"/>
      <c r="BH552" s="469"/>
      <c r="BI552" s="469"/>
      <c r="BJ552" s="460" t="s">
        <v>4908</v>
      </c>
      <c r="BK552" s="469"/>
      <c r="BL552" s="469"/>
      <c r="BM552" s="469"/>
      <c r="BN552" s="469"/>
      <c r="BO552" s="469"/>
      <c r="BP552" s="469"/>
      <c r="BQ552" s="469"/>
      <c r="BR552" s="469"/>
      <c r="BS552" s="469"/>
      <c r="BT552" s="469"/>
      <c r="BU552" s="469"/>
      <c r="BV552" s="469"/>
      <c r="BW552" s="468"/>
      <c r="BX552" s="468"/>
      <c r="BY552" s="468"/>
      <c r="BZ552" s="470"/>
      <c r="CA552" s="470"/>
      <c r="CB552" s="470"/>
      <c r="CC552" s="470"/>
      <c r="CD552" s="470"/>
      <c r="CE552" s="470"/>
      <c r="CF552" s="470"/>
      <c r="CG552" s="470"/>
      <c r="CH552" s="470"/>
      <c r="CI552" s="470"/>
      <c r="CJ552" s="470"/>
      <c r="CK552" s="470"/>
      <c r="CL552" s="470"/>
      <c r="CM552" s="470"/>
      <c r="CN552" s="470"/>
      <c r="CO552" s="470"/>
      <c r="CP552" s="470"/>
      <c r="CQ552" s="470"/>
      <c r="CR552" s="470"/>
      <c r="CS552" s="462" t="s">
        <v>4909</v>
      </c>
      <c r="CT552" s="470"/>
      <c r="CU552" s="470"/>
      <c r="CV552" s="470"/>
      <c r="CW552" s="470"/>
      <c r="CX552" s="470"/>
      <c r="CY552" s="470"/>
      <c r="CZ552" s="470"/>
      <c r="DA552" s="470"/>
      <c r="DB552" s="470"/>
      <c r="DC552" s="470"/>
      <c r="DD552" s="470"/>
      <c r="DE552" s="470"/>
    </row>
    <row r="553" spans="34:109" ht="15" hidden="1" customHeight="1">
      <c r="AH553" s="468"/>
      <c r="AI553" s="468"/>
      <c r="AJ553" s="468"/>
      <c r="AK553" s="468"/>
      <c r="AL553" s="456" t="str">
        <f t="shared" si="24"/>
        <v/>
      </c>
      <c r="AM553" s="456" t="str">
        <f t="shared" si="25"/>
        <v/>
      </c>
      <c r="AN553" s="457" t="str">
        <f t="shared" si="26"/>
        <v/>
      </c>
      <c r="AO553" s="468"/>
      <c r="AP553" s="438">
        <v>551</v>
      </c>
      <c r="AQ553" s="469"/>
      <c r="AR553" s="469"/>
      <c r="AS553" s="469"/>
      <c r="AT553" s="469"/>
      <c r="AU553" s="469"/>
      <c r="AV553" s="469"/>
      <c r="AW553" s="469"/>
      <c r="AX553" s="469"/>
      <c r="AY553" s="469"/>
      <c r="AZ553" s="469"/>
      <c r="BA553" s="469"/>
      <c r="BB553" s="469"/>
      <c r="BC553" s="469"/>
      <c r="BD553" s="469"/>
      <c r="BE553" s="469"/>
      <c r="BF553" s="469"/>
      <c r="BG553" s="469"/>
      <c r="BH553" s="469"/>
      <c r="BI553" s="469"/>
      <c r="BJ553" s="460" t="s">
        <v>4910</v>
      </c>
      <c r="BK553" s="469"/>
      <c r="BL553" s="469"/>
      <c r="BM553" s="469"/>
      <c r="BN553" s="469"/>
      <c r="BO553" s="469"/>
      <c r="BP553" s="469"/>
      <c r="BQ553" s="469"/>
      <c r="BR553" s="469"/>
      <c r="BS553" s="469"/>
      <c r="BT553" s="469"/>
      <c r="BU553" s="469"/>
      <c r="BV553" s="469"/>
      <c r="BW553" s="468"/>
      <c r="BX553" s="468"/>
      <c r="BY553" s="468"/>
      <c r="BZ553" s="470"/>
      <c r="CA553" s="470"/>
      <c r="CB553" s="470"/>
      <c r="CC553" s="470"/>
      <c r="CD553" s="470"/>
      <c r="CE553" s="470"/>
      <c r="CF553" s="470"/>
      <c r="CG553" s="470"/>
      <c r="CH553" s="470"/>
      <c r="CI553" s="470"/>
      <c r="CJ553" s="470"/>
      <c r="CK553" s="470"/>
      <c r="CL553" s="470"/>
      <c r="CM553" s="470"/>
      <c r="CN553" s="470"/>
      <c r="CO553" s="470"/>
      <c r="CP553" s="470"/>
      <c r="CQ553" s="470"/>
      <c r="CR553" s="470"/>
      <c r="CS553" s="462" t="s">
        <v>4911</v>
      </c>
      <c r="CT553" s="470"/>
      <c r="CU553" s="470"/>
      <c r="CV553" s="470"/>
      <c r="CW553" s="470"/>
      <c r="CX553" s="470"/>
      <c r="CY553" s="470"/>
      <c r="CZ553" s="470"/>
      <c r="DA553" s="470"/>
      <c r="DB553" s="470"/>
      <c r="DC553" s="470"/>
      <c r="DD553" s="470"/>
      <c r="DE553" s="470"/>
    </row>
    <row r="554" spans="34:109" ht="15" hidden="1" customHeight="1">
      <c r="AH554" s="468"/>
      <c r="AI554" s="468"/>
      <c r="AJ554" s="468"/>
      <c r="AK554" s="468"/>
      <c r="AL554" s="456" t="str">
        <f t="shared" si="24"/>
        <v/>
      </c>
      <c r="AM554" s="456" t="str">
        <f t="shared" si="25"/>
        <v/>
      </c>
      <c r="AN554" s="457" t="str">
        <f t="shared" si="26"/>
        <v/>
      </c>
      <c r="AO554" s="468"/>
      <c r="AP554" s="438">
        <v>552</v>
      </c>
      <c r="AQ554" s="469"/>
      <c r="AR554" s="469"/>
      <c r="AS554" s="469"/>
      <c r="AT554" s="469"/>
      <c r="AU554" s="469"/>
      <c r="AV554" s="469"/>
      <c r="AW554" s="469"/>
      <c r="AX554" s="469"/>
      <c r="AY554" s="469"/>
      <c r="AZ554" s="469"/>
      <c r="BA554" s="469"/>
      <c r="BB554" s="469"/>
      <c r="BC554" s="469"/>
      <c r="BD554" s="469"/>
      <c r="BE554" s="469"/>
      <c r="BF554" s="469"/>
      <c r="BG554" s="469"/>
      <c r="BH554" s="469"/>
      <c r="BI554" s="469"/>
      <c r="BJ554" s="460" t="s">
        <v>4912</v>
      </c>
      <c r="BK554" s="469"/>
      <c r="BL554" s="469"/>
      <c r="BM554" s="469"/>
      <c r="BN554" s="469"/>
      <c r="BO554" s="469"/>
      <c r="BP554" s="469"/>
      <c r="BQ554" s="469"/>
      <c r="BR554" s="469"/>
      <c r="BS554" s="469"/>
      <c r="BT554" s="469"/>
      <c r="BU554" s="469"/>
      <c r="BV554" s="469"/>
      <c r="BW554" s="468"/>
      <c r="BX554" s="468"/>
      <c r="BY554" s="468"/>
      <c r="BZ554" s="470"/>
      <c r="CA554" s="470"/>
      <c r="CB554" s="470"/>
      <c r="CC554" s="470"/>
      <c r="CD554" s="470"/>
      <c r="CE554" s="470"/>
      <c r="CF554" s="470"/>
      <c r="CG554" s="470"/>
      <c r="CH554" s="470"/>
      <c r="CI554" s="470"/>
      <c r="CJ554" s="470"/>
      <c r="CK554" s="470"/>
      <c r="CL554" s="470"/>
      <c r="CM554" s="470"/>
      <c r="CN554" s="470"/>
      <c r="CO554" s="470"/>
      <c r="CP554" s="470"/>
      <c r="CQ554" s="470"/>
      <c r="CR554" s="470"/>
      <c r="CS554" s="462" t="s">
        <v>4913</v>
      </c>
      <c r="CT554" s="470"/>
      <c r="CU554" s="470"/>
      <c r="CV554" s="470"/>
      <c r="CW554" s="470"/>
      <c r="CX554" s="470"/>
      <c r="CY554" s="470"/>
      <c r="CZ554" s="470"/>
      <c r="DA554" s="470"/>
      <c r="DB554" s="470"/>
      <c r="DC554" s="470"/>
      <c r="DD554" s="470"/>
      <c r="DE554" s="470"/>
    </row>
    <row r="555" spans="34:109" ht="15" hidden="1" customHeight="1">
      <c r="AH555" s="468"/>
      <c r="AI555" s="468"/>
      <c r="AJ555" s="468"/>
      <c r="AK555" s="468"/>
      <c r="AL555" s="456" t="str">
        <f t="shared" si="24"/>
        <v/>
      </c>
      <c r="AM555" s="456" t="str">
        <f t="shared" si="25"/>
        <v/>
      </c>
      <c r="AN555" s="457" t="str">
        <f t="shared" si="26"/>
        <v/>
      </c>
      <c r="AO555" s="468"/>
      <c r="AP555" s="438">
        <v>553</v>
      </c>
      <c r="AQ555" s="469"/>
      <c r="AR555" s="469"/>
      <c r="AS555" s="469"/>
      <c r="AT555" s="469"/>
      <c r="AU555" s="469"/>
      <c r="AV555" s="469"/>
      <c r="AW555" s="469"/>
      <c r="AX555" s="469"/>
      <c r="AY555" s="469"/>
      <c r="AZ555" s="469"/>
      <c r="BA555" s="469"/>
      <c r="BB555" s="469"/>
      <c r="BC555" s="469"/>
      <c r="BD555" s="469"/>
      <c r="BE555" s="469"/>
      <c r="BF555" s="469"/>
      <c r="BG555" s="469"/>
      <c r="BH555" s="469"/>
      <c r="BI555" s="469"/>
      <c r="BJ555" s="460" t="s">
        <v>4914</v>
      </c>
      <c r="BK555" s="469"/>
      <c r="BL555" s="469"/>
      <c r="BM555" s="469"/>
      <c r="BN555" s="469"/>
      <c r="BO555" s="469"/>
      <c r="BP555" s="469"/>
      <c r="BQ555" s="469"/>
      <c r="BR555" s="469"/>
      <c r="BS555" s="469"/>
      <c r="BT555" s="469"/>
      <c r="BU555" s="469"/>
      <c r="BV555" s="469"/>
      <c r="BW555" s="468"/>
      <c r="BX555" s="468"/>
      <c r="BY555" s="468"/>
      <c r="BZ555" s="470"/>
      <c r="CA555" s="470"/>
      <c r="CB555" s="470"/>
      <c r="CC555" s="470"/>
      <c r="CD555" s="470"/>
      <c r="CE555" s="470"/>
      <c r="CF555" s="470"/>
      <c r="CG555" s="470"/>
      <c r="CH555" s="470"/>
      <c r="CI555" s="470"/>
      <c r="CJ555" s="470"/>
      <c r="CK555" s="470"/>
      <c r="CL555" s="470"/>
      <c r="CM555" s="470"/>
      <c r="CN555" s="470"/>
      <c r="CO555" s="470"/>
      <c r="CP555" s="470"/>
      <c r="CQ555" s="470"/>
      <c r="CR555" s="470"/>
      <c r="CS555" s="462" t="s">
        <v>4915</v>
      </c>
      <c r="CT555" s="470"/>
      <c r="CU555" s="470"/>
      <c r="CV555" s="470"/>
      <c r="CW555" s="470"/>
      <c r="CX555" s="470"/>
      <c r="CY555" s="470"/>
      <c r="CZ555" s="470"/>
      <c r="DA555" s="470"/>
      <c r="DB555" s="470"/>
      <c r="DC555" s="470"/>
      <c r="DD555" s="470"/>
      <c r="DE555" s="470"/>
    </row>
    <row r="556" spans="34:109" ht="15" hidden="1" customHeight="1">
      <c r="AH556" s="468"/>
      <c r="AI556" s="468"/>
      <c r="AJ556" s="468"/>
      <c r="AK556" s="468"/>
      <c r="AL556" s="456" t="str">
        <f t="shared" si="24"/>
        <v/>
      </c>
      <c r="AM556" s="456" t="str">
        <f t="shared" si="25"/>
        <v/>
      </c>
      <c r="AN556" s="457" t="str">
        <f t="shared" si="26"/>
        <v/>
      </c>
      <c r="AO556" s="468"/>
      <c r="AP556" s="438">
        <v>554</v>
      </c>
      <c r="AQ556" s="469"/>
      <c r="AR556" s="469"/>
      <c r="AS556" s="469"/>
      <c r="AT556" s="469"/>
      <c r="AU556" s="469"/>
      <c r="AV556" s="469"/>
      <c r="AW556" s="469"/>
      <c r="AX556" s="469"/>
      <c r="AY556" s="469"/>
      <c r="AZ556" s="469"/>
      <c r="BA556" s="469"/>
      <c r="BB556" s="469"/>
      <c r="BC556" s="469"/>
      <c r="BD556" s="469"/>
      <c r="BE556" s="469"/>
      <c r="BF556" s="469"/>
      <c r="BG556" s="469"/>
      <c r="BH556" s="469"/>
      <c r="BI556" s="469"/>
      <c r="BJ556" s="460" t="s">
        <v>4916</v>
      </c>
      <c r="BK556" s="469"/>
      <c r="BL556" s="469"/>
      <c r="BM556" s="469"/>
      <c r="BN556" s="469"/>
      <c r="BO556" s="469"/>
      <c r="BP556" s="469"/>
      <c r="BQ556" s="469"/>
      <c r="BR556" s="469"/>
      <c r="BS556" s="469"/>
      <c r="BT556" s="469"/>
      <c r="BU556" s="469"/>
      <c r="BV556" s="469"/>
      <c r="BW556" s="468"/>
      <c r="BX556" s="468"/>
      <c r="BY556" s="468"/>
      <c r="BZ556" s="470"/>
      <c r="CA556" s="470"/>
      <c r="CB556" s="470"/>
      <c r="CC556" s="470"/>
      <c r="CD556" s="470"/>
      <c r="CE556" s="470"/>
      <c r="CF556" s="470"/>
      <c r="CG556" s="470"/>
      <c r="CH556" s="470"/>
      <c r="CI556" s="470"/>
      <c r="CJ556" s="470"/>
      <c r="CK556" s="470"/>
      <c r="CL556" s="470"/>
      <c r="CM556" s="470"/>
      <c r="CN556" s="470"/>
      <c r="CO556" s="470"/>
      <c r="CP556" s="470"/>
      <c r="CQ556" s="470"/>
      <c r="CR556" s="470"/>
      <c r="CS556" s="462" t="s">
        <v>4917</v>
      </c>
      <c r="CT556" s="470"/>
      <c r="CU556" s="470"/>
      <c r="CV556" s="470"/>
      <c r="CW556" s="470"/>
      <c r="CX556" s="470"/>
      <c r="CY556" s="470"/>
      <c r="CZ556" s="470"/>
      <c r="DA556" s="470"/>
      <c r="DB556" s="470"/>
      <c r="DC556" s="470"/>
      <c r="DD556" s="470"/>
      <c r="DE556" s="470"/>
    </row>
    <row r="557" spans="34:109" ht="15" hidden="1" customHeight="1">
      <c r="AH557" s="468"/>
      <c r="AI557" s="468"/>
      <c r="AJ557" s="468"/>
      <c r="AK557" s="468"/>
      <c r="AL557" s="456" t="str">
        <f t="shared" si="24"/>
        <v/>
      </c>
      <c r="AM557" s="456" t="str">
        <f t="shared" si="25"/>
        <v/>
      </c>
      <c r="AN557" s="457" t="str">
        <f t="shared" si="26"/>
        <v/>
      </c>
      <c r="AO557" s="468"/>
      <c r="AP557" s="438">
        <v>555</v>
      </c>
      <c r="AQ557" s="469"/>
      <c r="AR557" s="469"/>
      <c r="AS557" s="469"/>
      <c r="AT557" s="469"/>
      <c r="AU557" s="469"/>
      <c r="AV557" s="469"/>
      <c r="AW557" s="469"/>
      <c r="AX557" s="469"/>
      <c r="AY557" s="469"/>
      <c r="AZ557" s="469"/>
      <c r="BA557" s="469"/>
      <c r="BB557" s="469"/>
      <c r="BC557" s="469"/>
      <c r="BD557" s="469"/>
      <c r="BE557" s="469"/>
      <c r="BF557" s="469"/>
      <c r="BG557" s="469"/>
      <c r="BH557" s="469"/>
      <c r="BI557" s="469"/>
      <c r="BJ557" s="460" t="s">
        <v>4918</v>
      </c>
      <c r="BK557" s="469"/>
      <c r="BL557" s="469"/>
      <c r="BM557" s="469"/>
      <c r="BN557" s="469"/>
      <c r="BO557" s="469"/>
      <c r="BP557" s="469"/>
      <c r="BQ557" s="469"/>
      <c r="BR557" s="469"/>
      <c r="BS557" s="469"/>
      <c r="BT557" s="469"/>
      <c r="BU557" s="469"/>
      <c r="BV557" s="469"/>
      <c r="BW557" s="468"/>
      <c r="BX557" s="468"/>
      <c r="BY557" s="468"/>
      <c r="BZ557" s="470"/>
      <c r="CA557" s="470"/>
      <c r="CB557" s="470"/>
      <c r="CC557" s="470"/>
      <c r="CD557" s="470"/>
      <c r="CE557" s="470"/>
      <c r="CF557" s="470"/>
      <c r="CG557" s="470"/>
      <c r="CH557" s="470"/>
      <c r="CI557" s="470"/>
      <c r="CJ557" s="470"/>
      <c r="CK557" s="470"/>
      <c r="CL557" s="470"/>
      <c r="CM557" s="470"/>
      <c r="CN557" s="470"/>
      <c r="CO557" s="470"/>
      <c r="CP557" s="470"/>
      <c r="CQ557" s="470"/>
      <c r="CR557" s="470"/>
      <c r="CS557" s="462" t="s">
        <v>4919</v>
      </c>
      <c r="CT557" s="470"/>
      <c r="CU557" s="470"/>
      <c r="CV557" s="470"/>
      <c r="CW557" s="470"/>
      <c r="CX557" s="470"/>
      <c r="CY557" s="470"/>
      <c r="CZ557" s="470"/>
      <c r="DA557" s="470"/>
      <c r="DB557" s="470"/>
      <c r="DC557" s="470"/>
      <c r="DD557" s="470"/>
      <c r="DE557" s="470"/>
    </row>
    <row r="558" spans="34:109" ht="15" hidden="1" customHeight="1">
      <c r="AH558" s="468"/>
      <c r="AI558" s="468"/>
      <c r="AJ558" s="468"/>
      <c r="AK558" s="468"/>
      <c r="AL558" s="456" t="str">
        <f t="shared" si="24"/>
        <v/>
      </c>
      <c r="AM558" s="456" t="str">
        <f t="shared" si="25"/>
        <v/>
      </c>
      <c r="AN558" s="457" t="str">
        <f t="shared" si="26"/>
        <v/>
      </c>
      <c r="AO558" s="468"/>
      <c r="AP558" s="438">
        <v>556</v>
      </c>
      <c r="AQ558" s="469"/>
      <c r="AR558" s="469"/>
      <c r="AS558" s="469"/>
      <c r="AT558" s="469"/>
      <c r="AU558" s="469"/>
      <c r="AV558" s="469"/>
      <c r="AW558" s="469"/>
      <c r="AX558" s="469"/>
      <c r="AY558" s="469"/>
      <c r="AZ558" s="469"/>
      <c r="BA558" s="469"/>
      <c r="BB558" s="469"/>
      <c r="BC558" s="469"/>
      <c r="BD558" s="469"/>
      <c r="BE558" s="469"/>
      <c r="BF558" s="469"/>
      <c r="BG558" s="469"/>
      <c r="BH558" s="469"/>
      <c r="BI558" s="469"/>
      <c r="BJ558" s="460" t="s">
        <v>4920</v>
      </c>
      <c r="BK558" s="469"/>
      <c r="BL558" s="469"/>
      <c r="BM558" s="469"/>
      <c r="BN558" s="469"/>
      <c r="BO558" s="469"/>
      <c r="BP558" s="469"/>
      <c r="BQ558" s="469"/>
      <c r="BR558" s="469"/>
      <c r="BS558" s="469"/>
      <c r="BT558" s="469"/>
      <c r="BU558" s="469"/>
      <c r="BV558" s="469"/>
      <c r="BW558" s="468"/>
      <c r="BX558" s="468"/>
      <c r="BY558" s="468"/>
      <c r="BZ558" s="470"/>
      <c r="CA558" s="470"/>
      <c r="CB558" s="470"/>
      <c r="CC558" s="470"/>
      <c r="CD558" s="470"/>
      <c r="CE558" s="470"/>
      <c r="CF558" s="470"/>
      <c r="CG558" s="470"/>
      <c r="CH558" s="470"/>
      <c r="CI558" s="470"/>
      <c r="CJ558" s="470"/>
      <c r="CK558" s="470"/>
      <c r="CL558" s="470"/>
      <c r="CM558" s="470"/>
      <c r="CN558" s="470"/>
      <c r="CO558" s="470"/>
      <c r="CP558" s="470"/>
      <c r="CQ558" s="470"/>
      <c r="CR558" s="470"/>
      <c r="CS558" s="462" t="s">
        <v>4921</v>
      </c>
      <c r="CT558" s="470"/>
      <c r="CU558" s="470"/>
      <c r="CV558" s="470"/>
      <c r="CW558" s="470"/>
      <c r="CX558" s="470"/>
      <c r="CY558" s="470"/>
      <c r="CZ558" s="470"/>
      <c r="DA558" s="470"/>
      <c r="DB558" s="470"/>
      <c r="DC558" s="470"/>
      <c r="DD558" s="470"/>
      <c r="DE558" s="470"/>
    </row>
    <row r="559" spans="34:109" ht="15" hidden="1" customHeight="1">
      <c r="AH559" s="468"/>
      <c r="AI559" s="468"/>
      <c r="AJ559" s="468"/>
      <c r="AK559" s="468"/>
      <c r="AL559" s="456" t="str">
        <f t="shared" si="24"/>
        <v/>
      </c>
      <c r="AM559" s="456" t="str">
        <f t="shared" si="25"/>
        <v/>
      </c>
      <c r="AN559" s="457" t="str">
        <f t="shared" si="26"/>
        <v/>
      </c>
      <c r="AO559" s="468"/>
      <c r="AP559" s="438">
        <v>557</v>
      </c>
      <c r="AQ559" s="469"/>
      <c r="AR559" s="469"/>
      <c r="AS559" s="469"/>
      <c r="AT559" s="469"/>
      <c r="AU559" s="469"/>
      <c r="AV559" s="469"/>
      <c r="AW559" s="469"/>
      <c r="AX559" s="469"/>
      <c r="AY559" s="469"/>
      <c r="AZ559" s="469"/>
      <c r="BA559" s="469"/>
      <c r="BB559" s="469"/>
      <c r="BC559" s="469"/>
      <c r="BD559" s="469"/>
      <c r="BE559" s="469"/>
      <c r="BF559" s="469"/>
      <c r="BG559" s="469"/>
      <c r="BH559" s="469"/>
      <c r="BI559" s="469"/>
      <c r="BJ559" s="460" t="s">
        <v>4922</v>
      </c>
      <c r="BK559" s="469"/>
      <c r="BL559" s="469"/>
      <c r="BM559" s="469"/>
      <c r="BN559" s="469"/>
      <c r="BO559" s="469"/>
      <c r="BP559" s="469"/>
      <c r="BQ559" s="469"/>
      <c r="BR559" s="469"/>
      <c r="BS559" s="469"/>
      <c r="BT559" s="469"/>
      <c r="BU559" s="469"/>
      <c r="BV559" s="469"/>
      <c r="BW559" s="468"/>
      <c r="BX559" s="468"/>
      <c r="BY559" s="468"/>
      <c r="BZ559" s="470"/>
      <c r="CA559" s="470"/>
      <c r="CB559" s="470"/>
      <c r="CC559" s="470"/>
      <c r="CD559" s="470"/>
      <c r="CE559" s="470"/>
      <c r="CF559" s="470"/>
      <c r="CG559" s="470"/>
      <c r="CH559" s="470"/>
      <c r="CI559" s="470"/>
      <c r="CJ559" s="470"/>
      <c r="CK559" s="470"/>
      <c r="CL559" s="470"/>
      <c r="CM559" s="470"/>
      <c r="CN559" s="470"/>
      <c r="CO559" s="470"/>
      <c r="CP559" s="470"/>
      <c r="CQ559" s="470"/>
      <c r="CR559" s="470"/>
      <c r="CS559" s="462" t="s">
        <v>4923</v>
      </c>
      <c r="CT559" s="470"/>
      <c r="CU559" s="470"/>
      <c r="CV559" s="470"/>
      <c r="CW559" s="470"/>
      <c r="CX559" s="470"/>
      <c r="CY559" s="470"/>
      <c r="CZ559" s="470"/>
      <c r="DA559" s="470"/>
      <c r="DB559" s="470"/>
      <c r="DC559" s="470"/>
      <c r="DD559" s="470"/>
      <c r="DE559" s="470"/>
    </row>
    <row r="560" spans="34:109" ht="15" hidden="1" customHeight="1">
      <c r="AH560" s="468"/>
      <c r="AI560" s="468"/>
      <c r="AJ560" s="468"/>
      <c r="AK560" s="468"/>
      <c r="AL560" s="456" t="str">
        <f t="shared" si="24"/>
        <v/>
      </c>
      <c r="AM560" s="456" t="str">
        <f t="shared" si="25"/>
        <v/>
      </c>
      <c r="AN560" s="457" t="str">
        <f t="shared" si="26"/>
        <v/>
      </c>
      <c r="AO560" s="468"/>
      <c r="AP560" s="438">
        <v>558</v>
      </c>
      <c r="AQ560" s="469"/>
      <c r="AR560" s="469"/>
      <c r="AS560" s="469"/>
      <c r="AT560" s="469"/>
      <c r="AU560" s="469"/>
      <c r="AV560" s="469"/>
      <c r="AW560" s="469"/>
      <c r="AX560" s="469"/>
      <c r="AY560" s="469"/>
      <c r="AZ560" s="469"/>
      <c r="BA560" s="469"/>
      <c r="BB560" s="469"/>
      <c r="BC560" s="469"/>
      <c r="BD560" s="469"/>
      <c r="BE560" s="469"/>
      <c r="BF560" s="469"/>
      <c r="BG560" s="469"/>
      <c r="BH560" s="469"/>
      <c r="BI560" s="469"/>
      <c r="BJ560" s="460" t="s">
        <v>4924</v>
      </c>
      <c r="BK560" s="469"/>
      <c r="BL560" s="469"/>
      <c r="BM560" s="469"/>
      <c r="BN560" s="469"/>
      <c r="BO560" s="469"/>
      <c r="BP560" s="469"/>
      <c r="BQ560" s="469"/>
      <c r="BR560" s="469"/>
      <c r="BS560" s="469"/>
      <c r="BT560" s="469"/>
      <c r="BU560" s="469"/>
      <c r="BV560" s="469"/>
      <c r="BW560" s="468"/>
      <c r="BX560" s="468"/>
      <c r="BY560" s="468"/>
      <c r="BZ560" s="470"/>
      <c r="CA560" s="470"/>
      <c r="CB560" s="470"/>
      <c r="CC560" s="470"/>
      <c r="CD560" s="470"/>
      <c r="CE560" s="470"/>
      <c r="CF560" s="470"/>
      <c r="CG560" s="470"/>
      <c r="CH560" s="470"/>
      <c r="CI560" s="470"/>
      <c r="CJ560" s="470"/>
      <c r="CK560" s="470"/>
      <c r="CL560" s="470"/>
      <c r="CM560" s="470"/>
      <c r="CN560" s="470"/>
      <c r="CO560" s="470"/>
      <c r="CP560" s="470"/>
      <c r="CQ560" s="470"/>
      <c r="CR560" s="470"/>
      <c r="CS560" s="462" t="s">
        <v>4925</v>
      </c>
      <c r="CT560" s="470"/>
      <c r="CU560" s="470"/>
      <c r="CV560" s="470"/>
      <c r="CW560" s="470"/>
      <c r="CX560" s="470"/>
      <c r="CY560" s="470"/>
      <c r="CZ560" s="470"/>
      <c r="DA560" s="470"/>
      <c r="DB560" s="470"/>
      <c r="DC560" s="470"/>
      <c r="DD560" s="470"/>
      <c r="DE560" s="470"/>
    </row>
    <row r="561" spans="34:109" ht="15" hidden="1" customHeight="1">
      <c r="AH561" s="468"/>
      <c r="AI561" s="468"/>
      <c r="AJ561" s="468"/>
      <c r="AK561" s="468"/>
      <c r="AL561" s="456" t="str">
        <f t="shared" si="24"/>
        <v/>
      </c>
      <c r="AM561" s="456" t="str">
        <f t="shared" si="25"/>
        <v/>
      </c>
      <c r="AN561" s="457" t="str">
        <f t="shared" si="26"/>
        <v/>
      </c>
      <c r="AO561" s="468"/>
      <c r="AP561" s="438">
        <v>559</v>
      </c>
      <c r="AQ561" s="469"/>
      <c r="AR561" s="469"/>
      <c r="AS561" s="469"/>
      <c r="AT561" s="469"/>
      <c r="AU561" s="469"/>
      <c r="AV561" s="469"/>
      <c r="AW561" s="469"/>
      <c r="AX561" s="469"/>
      <c r="AY561" s="469"/>
      <c r="AZ561" s="469"/>
      <c r="BA561" s="469"/>
      <c r="BB561" s="469"/>
      <c r="BC561" s="469"/>
      <c r="BD561" s="469"/>
      <c r="BE561" s="469"/>
      <c r="BF561" s="469"/>
      <c r="BG561" s="469"/>
      <c r="BH561" s="469"/>
      <c r="BI561" s="469"/>
      <c r="BJ561" s="460" t="s">
        <v>4926</v>
      </c>
      <c r="BK561" s="469"/>
      <c r="BL561" s="469"/>
      <c r="BM561" s="469"/>
      <c r="BN561" s="469"/>
      <c r="BO561" s="469"/>
      <c r="BP561" s="469"/>
      <c r="BQ561" s="469"/>
      <c r="BR561" s="469"/>
      <c r="BS561" s="469"/>
      <c r="BT561" s="469"/>
      <c r="BU561" s="469"/>
      <c r="BV561" s="469"/>
      <c r="BW561" s="468"/>
      <c r="BX561" s="468"/>
      <c r="BY561" s="468"/>
      <c r="BZ561" s="470"/>
      <c r="CA561" s="470"/>
      <c r="CB561" s="470"/>
      <c r="CC561" s="470"/>
      <c r="CD561" s="470"/>
      <c r="CE561" s="470"/>
      <c r="CF561" s="470"/>
      <c r="CG561" s="470"/>
      <c r="CH561" s="470"/>
      <c r="CI561" s="470"/>
      <c r="CJ561" s="470"/>
      <c r="CK561" s="470"/>
      <c r="CL561" s="470"/>
      <c r="CM561" s="470"/>
      <c r="CN561" s="470"/>
      <c r="CO561" s="470"/>
      <c r="CP561" s="470"/>
      <c r="CQ561" s="470"/>
      <c r="CR561" s="470"/>
      <c r="CS561" s="462" t="s">
        <v>4927</v>
      </c>
      <c r="CT561" s="470"/>
      <c r="CU561" s="470"/>
      <c r="CV561" s="470"/>
      <c r="CW561" s="470"/>
      <c r="CX561" s="470"/>
      <c r="CY561" s="470"/>
      <c r="CZ561" s="470"/>
      <c r="DA561" s="470"/>
      <c r="DB561" s="470"/>
      <c r="DC561" s="470"/>
      <c r="DD561" s="470"/>
      <c r="DE561" s="470"/>
    </row>
    <row r="562" spans="34:109" ht="15" hidden="1" customHeight="1">
      <c r="AH562" s="468"/>
      <c r="AI562" s="468"/>
      <c r="AJ562" s="468"/>
      <c r="AK562" s="468"/>
      <c r="AL562" s="456" t="str">
        <f t="shared" si="24"/>
        <v/>
      </c>
      <c r="AM562" s="456" t="str">
        <f t="shared" si="25"/>
        <v/>
      </c>
      <c r="AN562" s="457" t="str">
        <f t="shared" si="26"/>
        <v/>
      </c>
      <c r="AO562" s="468"/>
      <c r="AP562" s="438">
        <v>560</v>
      </c>
      <c r="AQ562" s="469"/>
      <c r="AR562" s="469"/>
      <c r="AS562" s="469"/>
      <c r="AT562" s="469"/>
      <c r="AU562" s="469"/>
      <c r="AV562" s="469"/>
      <c r="AW562" s="469"/>
      <c r="AX562" s="469"/>
      <c r="AY562" s="469"/>
      <c r="AZ562" s="469"/>
      <c r="BA562" s="469"/>
      <c r="BB562" s="469"/>
      <c r="BC562" s="469"/>
      <c r="BD562" s="469"/>
      <c r="BE562" s="469"/>
      <c r="BF562" s="469"/>
      <c r="BG562" s="469"/>
      <c r="BH562" s="469"/>
      <c r="BI562" s="469"/>
      <c r="BJ562" s="460" t="s">
        <v>4928</v>
      </c>
      <c r="BK562" s="469"/>
      <c r="BL562" s="469"/>
      <c r="BM562" s="469"/>
      <c r="BN562" s="469"/>
      <c r="BO562" s="469"/>
      <c r="BP562" s="469"/>
      <c r="BQ562" s="469"/>
      <c r="BR562" s="469"/>
      <c r="BS562" s="469"/>
      <c r="BT562" s="469"/>
      <c r="BU562" s="469"/>
      <c r="BV562" s="469"/>
      <c r="BW562" s="468"/>
      <c r="BX562" s="468"/>
      <c r="BY562" s="468"/>
      <c r="BZ562" s="470"/>
      <c r="CA562" s="470"/>
      <c r="CB562" s="470"/>
      <c r="CC562" s="470"/>
      <c r="CD562" s="470"/>
      <c r="CE562" s="470"/>
      <c r="CF562" s="470"/>
      <c r="CG562" s="470"/>
      <c r="CH562" s="470"/>
      <c r="CI562" s="470"/>
      <c r="CJ562" s="470"/>
      <c r="CK562" s="470"/>
      <c r="CL562" s="470"/>
      <c r="CM562" s="470"/>
      <c r="CN562" s="470"/>
      <c r="CO562" s="470"/>
      <c r="CP562" s="470"/>
      <c r="CQ562" s="470"/>
      <c r="CR562" s="470"/>
      <c r="CS562" s="462" t="s">
        <v>4929</v>
      </c>
      <c r="CT562" s="470"/>
      <c r="CU562" s="470"/>
      <c r="CV562" s="470"/>
      <c r="CW562" s="470"/>
      <c r="CX562" s="470"/>
      <c r="CY562" s="470"/>
      <c r="CZ562" s="470"/>
      <c r="DA562" s="470"/>
      <c r="DB562" s="470"/>
      <c r="DC562" s="470"/>
      <c r="DD562" s="470"/>
      <c r="DE562" s="470"/>
    </row>
    <row r="563" spans="34:109" ht="15" hidden="1" customHeight="1">
      <c r="AH563" s="468"/>
      <c r="AI563" s="468"/>
      <c r="AJ563" s="468"/>
      <c r="AK563" s="468"/>
      <c r="AL563" s="456" t="str">
        <f t="shared" si="24"/>
        <v/>
      </c>
      <c r="AM563" s="456" t="str">
        <f t="shared" si="25"/>
        <v/>
      </c>
      <c r="AN563" s="457" t="str">
        <f t="shared" si="26"/>
        <v/>
      </c>
      <c r="AO563" s="468"/>
      <c r="AP563" s="438">
        <v>561</v>
      </c>
      <c r="AQ563" s="469"/>
      <c r="AR563" s="469"/>
      <c r="AS563" s="469"/>
      <c r="AT563" s="469"/>
      <c r="AU563" s="469"/>
      <c r="AV563" s="469"/>
      <c r="AW563" s="469"/>
      <c r="AX563" s="469"/>
      <c r="AY563" s="469"/>
      <c r="AZ563" s="469"/>
      <c r="BA563" s="469"/>
      <c r="BB563" s="469"/>
      <c r="BC563" s="469"/>
      <c r="BD563" s="469"/>
      <c r="BE563" s="469"/>
      <c r="BF563" s="469"/>
      <c r="BG563" s="469"/>
      <c r="BH563" s="469"/>
      <c r="BI563" s="469"/>
      <c r="BJ563" s="460" t="s">
        <v>4930</v>
      </c>
      <c r="BK563" s="469"/>
      <c r="BL563" s="469"/>
      <c r="BM563" s="469"/>
      <c r="BN563" s="469"/>
      <c r="BO563" s="469"/>
      <c r="BP563" s="469"/>
      <c r="BQ563" s="469"/>
      <c r="BR563" s="469"/>
      <c r="BS563" s="469"/>
      <c r="BT563" s="469"/>
      <c r="BU563" s="469"/>
      <c r="BV563" s="469"/>
      <c r="BW563" s="468"/>
      <c r="BX563" s="468"/>
      <c r="BY563" s="468"/>
      <c r="BZ563" s="470"/>
      <c r="CA563" s="470"/>
      <c r="CB563" s="470"/>
      <c r="CC563" s="470"/>
      <c r="CD563" s="470"/>
      <c r="CE563" s="470"/>
      <c r="CF563" s="470"/>
      <c r="CG563" s="470"/>
      <c r="CH563" s="470"/>
      <c r="CI563" s="470"/>
      <c r="CJ563" s="470"/>
      <c r="CK563" s="470"/>
      <c r="CL563" s="470"/>
      <c r="CM563" s="470"/>
      <c r="CN563" s="470"/>
      <c r="CO563" s="470"/>
      <c r="CP563" s="470"/>
      <c r="CQ563" s="470"/>
      <c r="CR563" s="470"/>
      <c r="CS563" s="462" t="s">
        <v>4931</v>
      </c>
      <c r="CT563" s="470"/>
      <c r="CU563" s="470"/>
      <c r="CV563" s="470"/>
      <c r="CW563" s="470"/>
      <c r="CX563" s="470"/>
      <c r="CY563" s="470"/>
      <c r="CZ563" s="470"/>
      <c r="DA563" s="470"/>
      <c r="DB563" s="470"/>
      <c r="DC563" s="470"/>
      <c r="DD563" s="470"/>
      <c r="DE563" s="470"/>
    </row>
    <row r="564" spans="34:109" ht="15" hidden="1" customHeight="1">
      <c r="AH564" s="468"/>
      <c r="AI564" s="468"/>
      <c r="AJ564" s="468"/>
      <c r="AK564" s="468"/>
      <c r="AL564" s="456" t="str">
        <f t="shared" si="24"/>
        <v/>
      </c>
      <c r="AM564" s="456" t="str">
        <f t="shared" si="25"/>
        <v/>
      </c>
      <c r="AN564" s="457" t="str">
        <f t="shared" si="26"/>
        <v/>
      </c>
      <c r="AO564" s="468"/>
      <c r="AP564" s="438">
        <v>562</v>
      </c>
      <c r="AQ564" s="469"/>
      <c r="AR564" s="469"/>
      <c r="AS564" s="469"/>
      <c r="AT564" s="469"/>
      <c r="AU564" s="469"/>
      <c r="AV564" s="469"/>
      <c r="AW564" s="469"/>
      <c r="AX564" s="469"/>
      <c r="AY564" s="469"/>
      <c r="AZ564" s="469"/>
      <c r="BA564" s="469"/>
      <c r="BB564" s="469"/>
      <c r="BC564" s="469"/>
      <c r="BD564" s="469"/>
      <c r="BE564" s="469"/>
      <c r="BF564" s="469"/>
      <c r="BG564" s="469"/>
      <c r="BH564" s="469"/>
      <c r="BI564" s="469"/>
      <c r="BJ564" s="460" t="s">
        <v>4932</v>
      </c>
      <c r="BK564" s="469"/>
      <c r="BL564" s="469"/>
      <c r="BM564" s="469"/>
      <c r="BN564" s="469"/>
      <c r="BO564" s="469"/>
      <c r="BP564" s="469"/>
      <c r="BQ564" s="469"/>
      <c r="BR564" s="469"/>
      <c r="BS564" s="469"/>
      <c r="BT564" s="469"/>
      <c r="BU564" s="469"/>
      <c r="BV564" s="469"/>
      <c r="BW564" s="468"/>
      <c r="BX564" s="468"/>
      <c r="BY564" s="468"/>
      <c r="BZ564" s="470"/>
      <c r="CA564" s="470"/>
      <c r="CB564" s="470"/>
      <c r="CC564" s="470"/>
      <c r="CD564" s="470"/>
      <c r="CE564" s="470"/>
      <c r="CF564" s="470"/>
      <c r="CG564" s="470"/>
      <c r="CH564" s="470"/>
      <c r="CI564" s="470"/>
      <c r="CJ564" s="470"/>
      <c r="CK564" s="470"/>
      <c r="CL564" s="470"/>
      <c r="CM564" s="470"/>
      <c r="CN564" s="470"/>
      <c r="CO564" s="470"/>
      <c r="CP564" s="470"/>
      <c r="CQ564" s="470"/>
      <c r="CR564" s="470"/>
      <c r="CS564" s="462" t="s">
        <v>4933</v>
      </c>
      <c r="CT564" s="470"/>
      <c r="CU564" s="470"/>
      <c r="CV564" s="470"/>
      <c r="CW564" s="470"/>
      <c r="CX564" s="470"/>
      <c r="CY564" s="470"/>
      <c r="CZ564" s="470"/>
      <c r="DA564" s="470"/>
      <c r="DB564" s="470"/>
      <c r="DC564" s="470"/>
      <c r="DD564" s="470"/>
      <c r="DE564" s="470"/>
    </row>
    <row r="565" spans="34:109" ht="15" hidden="1" customHeight="1">
      <c r="AH565" s="468"/>
      <c r="AI565" s="468"/>
      <c r="AJ565" s="468"/>
      <c r="AK565" s="468"/>
      <c r="AL565" s="456" t="str">
        <f t="shared" si="24"/>
        <v/>
      </c>
      <c r="AM565" s="456" t="str">
        <f t="shared" si="25"/>
        <v/>
      </c>
      <c r="AN565" s="457" t="str">
        <f t="shared" si="26"/>
        <v/>
      </c>
      <c r="AO565" s="468"/>
      <c r="AP565" s="438">
        <v>563</v>
      </c>
      <c r="AQ565" s="469"/>
      <c r="AR565" s="469"/>
      <c r="AS565" s="469"/>
      <c r="AT565" s="469"/>
      <c r="AU565" s="469"/>
      <c r="AV565" s="469"/>
      <c r="AW565" s="469"/>
      <c r="AX565" s="469"/>
      <c r="AY565" s="469"/>
      <c r="AZ565" s="469"/>
      <c r="BA565" s="469"/>
      <c r="BB565" s="469"/>
      <c r="BC565" s="469"/>
      <c r="BD565" s="469"/>
      <c r="BE565" s="469"/>
      <c r="BF565" s="469"/>
      <c r="BG565" s="469"/>
      <c r="BH565" s="469"/>
      <c r="BI565" s="469"/>
      <c r="BJ565" s="460" t="s">
        <v>4934</v>
      </c>
      <c r="BK565" s="469"/>
      <c r="BL565" s="469"/>
      <c r="BM565" s="469"/>
      <c r="BN565" s="469"/>
      <c r="BO565" s="469"/>
      <c r="BP565" s="469"/>
      <c r="BQ565" s="469"/>
      <c r="BR565" s="469"/>
      <c r="BS565" s="469"/>
      <c r="BT565" s="469"/>
      <c r="BU565" s="469"/>
      <c r="BV565" s="469"/>
      <c r="BW565" s="468"/>
      <c r="BX565" s="468"/>
      <c r="BY565" s="468"/>
      <c r="BZ565" s="470"/>
      <c r="CA565" s="470"/>
      <c r="CB565" s="470"/>
      <c r="CC565" s="470"/>
      <c r="CD565" s="470"/>
      <c r="CE565" s="470"/>
      <c r="CF565" s="470"/>
      <c r="CG565" s="470"/>
      <c r="CH565" s="470"/>
      <c r="CI565" s="470"/>
      <c r="CJ565" s="470"/>
      <c r="CK565" s="470"/>
      <c r="CL565" s="470"/>
      <c r="CM565" s="470"/>
      <c r="CN565" s="470"/>
      <c r="CO565" s="470"/>
      <c r="CP565" s="470"/>
      <c r="CQ565" s="470"/>
      <c r="CR565" s="470"/>
      <c r="CS565" s="462" t="s">
        <v>4935</v>
      </c>
      <c r="CT565" s="470"/>
      <c r="CU565" s="470"/>
      <c r="CV565" s="470"/>
      <c r="CW565" s="470"/>
      <c r="CX565" s="470"/>
      <c r="CY565" s="470"/>
      <c r="CZ565" s="470"/>
      <c r="DA565" s="470"/>
      <c r="DB565" s="470"/>
      <c r="DC565" s="470"/>
      <c r="DD565" s="470"/>
      <c r="DE565" s="470"/>
    </row>
    <row r="566" spans="34:109" ht="15" hidden="1" customHeight="1">
      <c r="AH566" s="468"/>
      <c r="AI566" s="468"/>
      <c r="AJ566" s="468"/>
      <c r="AK566" s="468"/>
      <c r="AL566" s="456" t="str">
        <f t="shared" si="24"/>
        <v/>
      </c>
      <c r="AM566" s="456" t="str">
        <f t="shared" si="25"/>
        <v/>
      </c>
      <c r="AN566" s="457" t="str">
        <f t="shared" si="26"/>
        <v/>
      </c>
      <c r="AO566" s="468"/>
      <c r="AP566" s="438">
        <v>564</v>
      </c>
      <c r="AQ566" s="469"/>
      <c r="AR566" s="469"/>
      <c r="AS566" s="469"/>
      <c r="AT566" s="469"/>
      <c r="AU566" s="469"/>
      <c r="AV566" s="469"/>
      <c r="AW566" s="469"/>
      <c r="AX566" s="469"/>
      <c r="AY566" s="469"/>
      <c r="AZ566" s="469"/>
      <c r="BA566" s="469"/>
      <c r="BB566" s="469"/>
      <c r="BC566" s="469"/>
      <c r="BD566" s="469"/>
      <c r="BE566" s="469"/>
      <c r="BF566" s="469"/>
      <c r="BG566" s="469"/>
      <c r="BH566" s="469"/>
      <c r="BI566" s="469"/>
      <c r="BJ566" s="460" t="s">
        <v>4936</v>
      </c>
      <c r="BK566" s="469"/>
      <c r="BL566" s="469"/>
      <c r="BM566" s="469"/>
      <c r="BN566" s="469"/>
      <c r="BO566" s="469"/>
      <c r="BP566" s="469"/>
      <c r="BQ566" s="469"/>
      <c r="BR566" s="469"/>
      <c r="BS566" s="469"/>
      <c r="BT566" s="469"/>
      <c r="BU566" s="469"/>
      <c r="BV566" s="469"/>
      <c r="BW566" s="468"/>
      <c r="BX566" s="468"/>
      <c r="BY566" s="468"/>
      <c r="BZ566" s="470"/>
      <c r="CA566" s="470"/>
      <c r="CB566" s="470"/>
      <c r="CC566" s="470"/>
      <c r="CD566" s="470"/>
      <c r="CE566" s="470"/>
      <c r="CF566" s="470"/>
      <c r="CG566" s="470"/>
      <c r="CH566" s="470"/>
      <c r="CI566" s="470"/>
      <c r="CJ566" s="470"/>
      <c r="CK566" s="470"/>
      <c r="CL566" s="470"/>
      <c r="CM566" s="470"/>
      <c r="CN566" s="470"/>
      <c r="CO566" s="470"/>
      <c r="CP566" s="470"/>
      <c r="CQ566" s="470"/>
      <c r="CR566" s="470"/>
      <c r="CS566" s="462" t="s">
        <v>4937</v>
      </c>
      <c r="CT566" s="470"/>
      <c r="CU566" s="470"/>
      <c r="CV566" s="470"/>
      <c r="CW566" s="470"/>
      <c r="CX566" s="470"/>
      <c r="CY566" s="470"/>
      <c r="CZ566" s="470"/>
      <c r="DA566" s="470"/>
      <c r="DB566" s="470"/>
      <c r="DC566" s="470"/>
      <c r="DD566" s="470"/>
      <c r="DE566" s="470"/>
    </row>
    <row r="567" spans="34:109" ht="15" hidden="1" customHeight="1">
      <c r="AH567" s="468"/>
      <c r="AI567" s="468"/>
      <c r="AJ567" s="468"/>
      <c r="AK567" s="468"/>
      <c r="AL567" s="456" t="str">
        <f t="shared" si="24"/>
        <v/>
      </c>
      <c r="AM567" s="456" t="str">
        <f t="shared" si="25"/>
        <v/>
      </c>
      <c r="AN567" s="457" t="str">
        <f t="shared" si="26"/>
        <v/>
      </c>
      <c r="AO567" s="468"/>
      <c r="AP567" s="438">
        <v>565</v>
      </c>
      <c r="AQ567" s="469"/>
      <c r="AR567" s="469"/>
      <c r="AS567" s="469"/>
      <c r="AT567" s="469"/>
      <c r="AU567" s="469"/>
      <c r="AV567" s="469"/>
      <c r="AW567" s="469"/>
      <c r="AX567" s="469"/>
      <c r="AY567" s="469"/>
      <c r="AZ567" s="469"/>
      <c r="BA567" s="469"/>
      <c r="BB567" s="469"/>
      <c r="BC567" s="469"/>
      <c r="BD567" s="469"/>
      <c r="BE567" s="469"/>
      <c r="BF567" s="469"/>
      <c r="BG567" s="469"/>
      <c r="BH567" s="469"/>
      <c r="BI567" s="469"/>
      <c r="BJ567" s="460" t="s">
        <v>4938</v>
      </c>
      <c r="BK567" s="469"/>
      <c r="BL567" s="469"/>
      <c r="BM567" s="469"/>
      <c r="BN567" s="469"/>
      <c r="BO567" s="469"/>
      <c r="BP567" s="469"/>
      <c r="BQ567" s="469"/>
      <c r="BR567" s="469"/>
      <c r="BS567" s="469"/>
      <c r="BT567" s="469"/>
      <c r="BU567" s="469"/>
      <c r="BV567" s="469"/>
      <c r="BW567" s="468"/>
      <c r="BX567" s="468"/>
      <c r="BY567" s="468"/>
      <c r="BZ567" s="470"/>
      <c r="CA567" s="470"/>
      <c r="CB567" s="470"/>
      <c r="CC567" s="470"/>
      <c r="CD567" s="470"/>
      <c r="CE567" s="470"/>
      <c r="CF567" s="470"/>
      <c r="CG567" s="470"/>
      <c r="CH567" s="470"/>
      <c r="CI567" s="470"/>
      <c r="CJ567" s="470"/>
      <c r="CK567" s="470"/>
      <c r="CL567" s="470"/>
      <c r="CM567" s="470"/>
      <c r="CN567" s="470"/>
      <c r="CO567" s="470"/>
      <c r="CP567" s="470"/>
      <c r="CQ567" s="470"/>
      <c r="CR567" s="470"/>
      <c r="CS567" s="462" t="s">
        <v>4939</v>
      </c>
      <c r="CT567" s="470"/>
      <c r="CU567" s="470"/>
      <c r="CV567" s="470"/>
      <c r="CW567" s="470"/>
      <c r="CX567" s="470"/>
      <c r="CY567" s="470"/>
      <c r="CZ567" s="470"/>
      <c r="DA567" s="470"/>
      <c r="DB567" s="470"/>
      <c r="DC567" s="470"/>
      <c r="DD567" s="470"/>
      <c r="DE567" s="470"/>
    </row>
    <row r="568" spans="34:109" ht="15" hidden="1" customHeight="1">
      <c r="AH568" s="468"/>
      <c r="AI568" s="468"/>
      <c r="AJ568" s="468"/>
      <c r="AK568" s="468"/>
      <c r="AL568" s="456" t="str">
        <f t="shared" si="24"/>
        <v/>
      </c>
      <c r="AM568" s="456" t="str">
        <f t="shared" si="25"/>
        <v/>
      </c>
      <c r="AN568" s="457" t="str">
        <f t="shared" si="26"/>
        <v/>
      </c>
      <c r="AO568" s="468"/>
      <c r="AP568" s="438">
        <v>566</v>
      </c>
      <c r="AQ568" s="469"/>
      <c r="AR568" s="469"/>
      <c r="AS568" s="469"/>
      <c r="AT568" s="469"/>
      <c r="AU568" s="469"/>
      <c r="AV568" s="469"/>
      <c r="AW568" s="469"/>
      <c r="AX568" s="469"/>
      <c r="AY568" s="469"/>
      <c r="AZ568" s="469"/>
      <c r="BA568" s="469"/>
      <c r="BB568" s="469"/>
      <c r="BC568" s="469"/>
      <c r="BD568" s="469"/>
      <c r="BE568" s="469"/>
      <c r="BF568" s="469"/>
      <c r="BG568" s="469"/>
      <c r="BH568" s="469"/>
      <c r="BI568" s="469"/>
      <c r="BJ568" s="460" t="s">
        <v>4940</v>
      </c>
      <c r="BK568" s="469"/>
      <c r="BL568" s="469"/>
      <c r="BM568" s="469"/>
      <c r="BN568" s="469"/>
      <c r="BO568" s="469"/>
      <c r="BP568" s="469"/>
      <c r="BQ568" s="469"/>
      <c r="BR568" s="469"/>
      <c r="BS568" s="469"/>
      <c r="BT568" s="469"/>
      <c r="BU568" s="469"/>
      <c r="BV568" s="469"/>
      <c r="BW568" s="468"/>
      <c r="BX568" s="468"/>
      <c r="BY568" s="468"/>
      <c r="BZ568" s="470"/>
      <c r="CA568" s="470"/>
      <c r="CB568" s="470"/>
      <c r="CC568" s="470"/>
      <c r="CD568" s="470"/>
      <c r="CE568" s="470"/>
      <c r="CF568" s="470"/>
      <c r="CG568" s="470"/>
      <c r="CH568" s="470"/>
      <c r="CI568" s="470"/>
      <c r="CJ568" s="470"/>
      <c r="CK568" s="470"/>
      <c r="CL568" s="470"/>
      <c r="CM568" s="470"/>
      <c r="CN568" s="470"/>
      <c r="CO568" s="470"/>
      <c r="CP568" s="470"/>
      <c r="CQ568" s="470"/>
      <c r="CR568" s="470"/>
      <c r="CS568" s="462" t="s">
        <v>4941</v>
      </c>
      <c r="CT568" s="470"/>
      <c r="CU568" s="470"/>
      <c r="CV568" s="470"/>
      <c r="CW568" s="470"/>
      <c r="CX568" s="470"/>
      <c r="CY568" s="470"/>
      <c r="CZ568" s="470"/>
      <c r="DA568" s="470"/>
      <c r="DB568" s="470"/>
      <c r="DC568" s="470"/>
      <c r="DD568" s="470"/>
      <c r="DE568" s="470"/>
    </row>
    <row r="569" spans="34:109" ht="15" hidden="1" customHeight="1">
      <c r="AH569" s="468"/>
      <c r="AI569" s="468"/>
      <c r="AJ569" s="468"/>
      <c r="AK569" s="468"/>
      <c r="AL569" s="456" t="str">
        <f t="shared" si="24"/>
        <v/>
      </c>
      <c r="AM569" s="456" t="str">
        <f t="shared" si="25"/>
        <v/>
      </c>
      <c r="AN569" s="457" t="str">
        <f t="shared" si="26"/>
        <v/>
      </c>
      <c r="AO569" s="468"/>
      <c r="AP569" s="438">
        <v>567</v>
      </c>
      <c r="AQ569" s="469"/>
      <c r="AR569" s="469"/>
      <c r="AS569" s="469"/>
      <c r="AT569" s="469"/>
      <c r="AU569" s="469"/>
      <c r="AV569" s="469"/>
      <c r="AW569" s="469"/>
      <c r="AX569" s="469"/>
      <c r="AY569" s="469"/>
      <c r="AZ569" s="469"/>
      <c r="BA569" s="469"/>
      <c r="BB569" s="469"/>
      <c r="BC569" s="469"/>
      <c r="BD569" s="469"/>
      <c r="BE569" s="469"/>
      <c r="BF569" s="469"/>
      <c r="BG569" s="469"/>
      <c r="BH569" s="469"/>
      <c r="BI569" s="469"/>
      <c r="BJ569" s="460" t="s">
        <v>4942</v>
      </c>
      <c r="BK569" s="469"/>
      <c r="BL569" s="469"/>
      <c r="BM569" s="469"/>
      <c r="BN569" s="469"/>
      <c r="BO569" s="469"/>
      <c r="BP569" s="469"/>
      <c r="BQ569" s="469"/>
      <c r="BR569" s="469"/>
      <c r="BS569" s="469"/>
      <c r="BT569" s="469"/>
      <c r="BU569" s="469"/>
      <c r="BV569" s="469"/>
      <c r="BW569" s="468"/>
      <c r="BX569" s="468"/>
      <c r="BY569" s="468"/>
      <c r="BZ569" s="470"/>
      <c r="CA569" s="470"/>
      <c r="CB569" s="470"/>
      <c r="CC569" s="470"/>
      <c r="CD569" s="470"/>
      <c r="CE569" s="470"/>
      <c r="CF569" s="470"/>
      <c r="CG569" s="470"/>
      <c r="CH569" s="470"/>
      <c r="CI569" s="470"/>
      <c r="CJ569" s="470"/>
      <c r="CK569" s="470"/>
      <c r="CL569" s="470"/>
      <c r="CM569" s="470"/>
      <c r="CN569" s="470"/>
      <c r="CO569" s="470"/>
      <c r="CP569" s="470"/>
      <c r="CQ569" s="470"/>
      <c r="CR569" s="470"/>
      <c r="CS569" s="462" t="s">
        <v>4943</v>
      </c>
      <c r="CT569" s="470"/>
      <c r="CU569" s="470"/>
      <c r="CV569" s="470"/>
      <c r="CW569" s="470"/>
      <c r="CX569" s="470"/>
      <c r="CY569" s="470"/>
      <c r="CZ569" s="470"/>
      <c r="DA569" s="470"/>
      <c r="DB569" s="470"/>
      <c r="DC569" s="470"/>
      <c r="DD569" s="470"/>
      <c r="DE569" s="470"/>
    </row>
    <row r="570" spans="34:109" ht="15" hidden="1" customHeight="1">
      <c r="AH570" s="468"/>
      <c r="AI570" s="468"/>
      <c r="AJ570" s="468"/>
      <c r="AK570" s="468"/>
      <c r="AL570" s="456" t="str">
        <f t="shared" si="24"/>
        <v/>
      </c>
      <c r="AM570" s="456" t="str">
        <f t="shared" si="25"/>
        <v/>
      </c>
      <c r="AN570" s="457" t="str">
        <f t="shared" si="26"/>
        <v/>
      </c>
      <c r="AO570" s="468"/>
      <c r="AP570" s="438">
        <v>568</v>
      </c>
      <c r="AQ570" s="469"/>
      <c r="AR570" s="469"/>
      <c r="AS570" s="469"/>
      <c r="AT570" s="469"/>
      <c r="AU570" s="469"/>
      <c r="AV570" s="469"/>
      <c r="AW570" s="469"/>
      <c r="AX570" s="469"/>
      <c r="AY570" s="469"/>
      <c r="AZ570" s="469"/>
      <c r="BA570" s="469"/>
      <c r="BB570" s="469"/>
      <c r="BC570" s="469"/>
      <c r="BD570" s="469"/>
      <c r="BE570" s="469"/>
      <c r="BF570" s="469"/>
      <c r="BG570" s="469"/>
      <c r="BH570" s="469"/>
      <c r="BI570" s="469"/>
      <c r="BJ570" s="460" t="s">
        <v>4944</v>
      </c>
      <c r="BK570" s="469"/>
      <c r="BL570" s="469"/>
      <c r="BM570" s="469"/>
      <c r="BN570" s="469"/>
      <c r="BO570" s="469"/>
      <c r="BP570" s="469"/>
      <c r="BQ570" s="469"/>
      <c r="BR570" s="469"/>
      <c r="BS570" s="469"/>
      <c r="BT570" s="469"/>
      <c r="BU570" s="469"/>
      <c r="BV570" s="469"/>
      <c r="BW570" s="468"/>
      <c r="BX570" s="468"/>
      <c r="BY570" s="468"/>
      <c r="BZ570" s="470"/>
      <c r="CA570" s="470"/>
      <c r="CB570" s="470"/>
      <c r="CC570" s="470"/>
      <c r="CD570" s="470"/>
      <c r="CE570" s="470"/>
      <c r="CF570" s="470"/>
      <c r="CG570" s="470"/>
      <c r="CH570" s="470"/>
      <c r="CI570" s="470"/>
      <c r="CJ570" s="470"/>
      <c r="CK570" s="470"/>
      <c r="CL570" s="470"/>
      <c r="CM570" s="470"/>
      <c r="CN570" s="470"/>
      <c r="CO570" s="470"/>
      <c r="CP570" s="470"/>
      <c r="CQ570" s="470"/>
      <c r="CR570" s="470"/>
      <c r="CS570" s="462" t="s">
        <v>4945</v>
      </c>
      <c r="CT570" s="470"/>
      <c r="CU570" s="470"/>
      <c r="CV570" s="470"/>
      <c r="CW570" s="470"/>
      <c r="CX570" s="470"/>
      <c r="CY570" s="470"/>
      <c r="CZ570" s="470"/>
      <c r="DA570" s="470"/>
      <c r="DB570" s="470"/>
      <c r="DC570" s="470"/>
      <c r="DD570" s="470"/>
      <c r="DE570" s="470"/>
    </row>
    <row r="571" spans="34:109" ht="15" hidden="1" customHeight="1">
      <c r="AH571" s="438"/>
      <c r="AI571" s="438"/>
      <c r="AJ571" s="438"/>
      <c r="AK571" s="438"/>
      <c r="AL571" s="456" t="str">
        <f t="shared" si="24"/>
        <v/>
      </c>
      <c r="AM571" s="456" t="str">
        <f t="shared" si="25"/>
        <v/>
      </c>
      <c r="AN571" s="457" t="str">
        <f t="shared" si="26"/>
        <v/>
      </c>
      <c r="AO571" s="468"/>
      <c r="AP571" s="438">
        <v>569</v>
      </c>
      <c r="AQ571" s="469"/>
      <c r="AR571" s="469"/>
      <c r="AS571" s="469"/>
      <c r="AT571" s="469"/>
      <c r="AU571" s="469"/>
      <c r="AV571" s="469"/>
      <c r="AW571" s="469"/>
      <c r="AX571" s="469"/>
      <c r="AY571" s="469"/>
      <c r="AZ571" s="469"/>
      <c r="BA571" s="469"/>
      <c r="BB571" s="469"/>
      <c r="BC571" s="469"/>
      <c r="BD571" s="469"/>
      <c r="BE571" s="469"/>
      <c r="BF571" s="469"/>
      <c r="BG571" s="469"/>
      <c r="BH571" s="469"/>
      <c r="BI571" s="469"/>
      <c r="BJ571" s="460" t="s">
        <v>4946</v>
      </c>
      <c r="BK571" s="469"/>
      <c r="BL571" s="469"/>
      <c r="BM571" s="469"/>
      <c r="BN571" s="469"/>
      <c r="BO571" s="469"/>
      <c r="BP571" s="469"/>
      <c r="BQ571" s="469"/>
      <c r="BR571" s="469"/>
      <c r="BS571" s="469"/>
      <c r="BT571" s="469"/>
      <c r="BU571" s="469"/>
      <c r="BV571" s="469"/>
      <c r="BW571" s="468"/>
      <c r="BX571" s="468"/>
      <c r="BY571" s="468"/>
      <c r="BZ571" s="470"/>
      <c r="CA571" s="470"/>
      <c r="CB571" s="470"/>
      <c r="CC571" s="470"/>
      <c r="CD571" s="470"/>
      <c r="CE571" s="470"/>
      <c r="CF571" s="470"/>
      <c r="CG571" s="470"/>
      <c r="CH571" s="470"/>
      <c r="CI571" s="470"/>
      <c r="CJ571" s="470"/>
      <c r="CK571" s="470"/>
      <c r="CL571" s="470"/>
      <c r="CM571" s="470"/>
      <c r="CN571" s="470"/>
      <c r="CO571" s="470"/>
      <c r="CP571" s="470"/>
      <c r="CQ571" s="470"/>
      <c r="CR571" s="470"/>
      <c r="CS571" s="462" t="s">
        <v>4947</v>
      </c>
      <c r="CT571" s="470"/>
      <c r="CU571" s="470"/>
      <c r="CV571" s="470"/>
      <c r="CW571" s="470"/>
      <c r="CX571" s="470"/>
      <c r="CY571" s="470"/>
      <c r="CZ571" s="470"/>
      <c r="DA571" s="470"/>
      <c r="DB571" s="470"/>
      <c r="DC571" s="470"/>
      <c r="DD571" s="470"/>
      <c r="DE571" s="470"/>
    </row>
    <row r="572" spans="34:109" ht="15" hidden="1" customHeight="1">
      <c r="AH572" s="438"/>
      <c r="AI572" s="438"/>
      <c r="AJ572" s="438"/>
      <c r="AK572" s="438"/>
      <c r="AL572" s="456" t="str">
        <f t="shared" si="24"/>
        <v/>
      </c>
      <c r="AM572" s="456" t="str">
        <f t="shared" si="25"/>
        <v/>
      </c>
      <c r="AN572" s="457" t="str">
        <f t="shared" si="26"/>
        <v/>
      </c>
      <c r="AO572" s="468"/>
      <c r="AP572" s="438">
        <v>570</v>
      </c>
      <c r="AQ572" s="469"/>
      <c r="AR572" s="469"/>
      <c r="AS572" s="469"/>
      <c r="AT572" s="469"/>
      <c r="AU572" s="469"/>
      <c r="AV572" s="469"/>
      <c r="AW572" s="469"/>
      <c r="AX572" s="469"/>
      <c r="AY572" s="469"/>
      <c r="AZ572" s="469"/>
      <c r="BA572" s="469"/>
      <c r="BB572" s="469"/>
      <c r="BC572" s="469"/>
      <c r="BD572" s="469"/>
      <c r="BE572" s="469"/>
      <c r="BF572" s="469"/>
      <c r="BG572" s="469"/>
      <c r="BH572" s="469"/>
      <c r="BI572" s="469"/>
      <c r="BJ572" s="460" t="s">
        <v>4948</v>
      </c>
      <c r="BK572" s="469"/>
      <c r="BL572" s="469"/>
      <c r="BM572" s="469"/>
      <c r="BN572" s="469"/>
      <c r="BO572" s="469"/>
      <c r="BP572" s="469"/>
      <c r="BQ572" s="469"/>
      <c r="BR572" s="469"/>
      <c r="BS572" s="469"/>
      <c r="BT572" s="469"/>
      <c r="BU572" s="469"/>
      <c r="BV572" s="469"/>
      <c r="BW572" s="468"/>
      <c r="BX572" s="468"/>
      <c r="BY572" s="468"/>
      <c r="BZ572" s="470"/>
      <c r="CA572" s="470"/>
      <c r="CB572" s="470"/>
      <c r="CC572" s="470"/>
      <c r="CD572" s="470"/>
      <c r="CE572" s="470"/>
      <c r="CF572" s="470"/>
      <c r="CG572" s="470"/>
      <c r="CH572" s="470"/>
      <c r="CI572" s="470"/>
      <c r="CJ572" s="470"/>
      <c r="CK572" s="470"/>
      <c r="CL572" s="470"/>
      <c r="CM572" s="470"/>
      <c r="CN572" s="470"/>
      <c r="CO572" s="470"/>
      <c r="CP572" s="470"/>
      <c r="CQ572" s="470"/>
      <c r="CR572" s="470"/>
      <c r="CS572" s="462" t="s">
        <v>4949</v>
      </c>
      <c r="CT572" s="470"/>
      <c r="CU572" s="470"/>
      <c r="CV572" s="470"/>
      <c r="CW572" s="470"/>
      <c r="CX572" s="470"/>
      <c r="CY572" s="470"/>
      <c r="CZ572" s="470"/>
      <c r="DA572" s="470"/>
      <c r="DB572" s="470"/>
      <c r="DC572" s="470"/>
      <c r="DD572" s="470"/>
      <c r="DE572" s="470"/>
    </row>
    <row r="573" spans="34:109" ht="15" hidden="1" customHeight="1">
      <c r="AL573" s="456" t="str">
        <f t="shared" si="24"/>
        <v/>
      </c>
      <c r="AM573" s="456" t="str">
        <f t="shared" si="25"/>
        <v/>
      </c>
      <c r="AN573" s="457" t="str">
        <f t="shared" si="26"/>
        <v/>
      </c>
      <c r="AO573" s="468"/>
      <c r="AP573" s="438">
        <v>571</v>
      </c>
      <c r="AQ573" s="469"/>
      <c r="AR573" s="469"/>
      <c r="AS573" s="469"/>
      <c r="AT573" s="469"/>
      <c r="AU573" s="469"/>
      <c r="AV573" s="469"/>
      <c r="AW573" s="469"/>
      <c r="AX573" s="469"/>
      <c r="AY573" s="469"/>
      <c r="AZ573" s="469"/>
      <c r="BA573" s="469"/>
      <c r="BB573" s="469"/>
      <c r="BC573" s="469"/>
      <c r="BD573" s="469"/>
      <c r="BE573" s="469"/>
      <c r="BF573" s="469"/>
      <c r="BG573" s="469"/>
      <c r="BH573" s="469"/>
      <c r="BI573" s="469"/>
      <c r="BJ573" s="460" t="s">
        <v>4950</v>
      </c>
      <c r="BK573" s="469"/>
      <c r="BL573" s="469"/>
      <c r="BM573" s="469"/>
      <c r="BN573" s="469"/>
      <c r="BO573" s="469"/>
      <c r="BP573" s="469"/>
      <c r="BQ573" s="469"/>
      <c r="BR573" s="469"/>
      <c r="BS573" s="469"/>
      <c r="BT573" s="469"/>
      <c r="BU573" s="469"/>
      <c r="BV573" s="469"/>
      <c r="BW573" s="468"/>
      <c r="BX573" s="468"/>
      <c r="BY573" s="468"/>
      <c r="BZ573" s="470"/>
      <c r="CA573" s="470"/>
      <c r="CB573" s="470"/>
      <c r="CC573" s="470"/>
      <c r="CD573" s="470"/>
      <c r="CE573" s="470"/>
      <c r="CF573" s="470"/>
      <c r="CG573" s="470"/>
      <c r="CH573" s="470"/>
      <c r="CI573" s="470"/>
      <c r="CJ573" s="470"/>
      <c r="CK573" s="470"/>
      <c r="CL573" s="470"/>
      <c r="CM573" s="470"/>
      <c r="CN573" s="470"/>
      <c r="CO573" s="470"/>
      <c r="CP573" s="470"/>
      <c r="CQ573" s="470"/>
      <c r="CR573" s="470"/>
      <c r="CS573" s="462" t="s">
        <v>4951</v>
      </c>
      <c r="CT573" s="470"/>
      <c r="CU573" s="470"/>
      <c r="CV573" s="470"/>
      <c r="CW573" s="470"/>
      <c r="CX573" s="470"/>
      <c r="CY573" s="470"/>
      <c r="CZ573" s="470"/>
      <c r="DA573" s="470"/>
      <c r="DB573" s="470"/>
      <c r="DC573" s="470"/>
      <c r="DD573" s="470"/>
      <c r="DE573" s="470"/>
    </row>
    <row r="574" spans="34:109" ht="15" hidden="1" customHeight="1">
      <c r="AL574" s="480" t="str">
        <f t="shared" si="24"/>
        <v/>
      </c>
      <c r="AM574" s="480" t="str">
        <f t="shared" si="25"/>
        <v/>
      </c>
      <c r="AN574" s="472" t="str">
        <f t="shared" si="26"/>
        <v/>
      </c>
      <c r="AO574" s="468"/>
      <c r="AP574" s="438">
        <v>572</v>
      </c>
      <c r="AQ574" s="469"/>
      <c r="AR574" s="469"/>
      <c r="AS574" s="469"/>
      <c r="AT574" s="469"/>
      <c r="AU574" s="469"/>
      <c r="AV574" s="469"/>
      <c r="AW574" s="469"/>
      <c r="AX574" s="469"/>
      <c r="AY574" s="469"/>
      <c r="AZ574" s="469"/>
      <c r="BA574" s="469"/>
      <c r="BB574" s="469"/>
      <c r="BC574" s="469"/>
      <c r="BD574" s="469"/>
      <c r="BE574" s="469"/>
      <c r="BF574" s="469"/>
      <c r="BG574" s="469"/>
      <c r="BH574" s="469"/>
      <c r="BI574" s="469"/>
      <c r="BJ574" s="469">
        <v>20999</v>
      </c>
      <c r="BK574" s="469"/>
      <c r="BL574" s="469"/>
      <c r="BM574" s="469"/>
      <c r="BN574" s="469"/>
      <c r="BO574" s="469"/>
      <c r="BP574" s="469"/>
      <c r="BQ574" s="469"/>
      <c r="BR574" s="469"/>
      <c r="BS574" s="469"/>
      <c r="BT574" s="469"/>
      <c r="BU574" s="469"/>
      <c r="BV574" s="469"/>
      <c r="BW574" s="468"/>
      <c r="BX574" s="468"/>
      <c r="BY574" s="468"/>
      <c r="BZ574" s="470"/>
      <c r="CA574" s="470"/>
      <c r="CB574" s="470"/>
      <c r="CC574" s="470"/>
      <c r="CD574" s="470"/>
      <c r="CE574" s="470"/>
      <c r="CF574" s="470"/>
      <c r="CG574" s="470"/>
      <c r="CH574" s="470"/>
      <c r="CI574" s="470"/>
      <c r="CJ574" s="470"/>
      <c r="CK574" s="470"/>
      <c r="CL574" s="470"/>
      <c r="CM574" s="470"/>
      <c r="CN574" s="470"/>
      <c r="CO574" s="470"/>
      <c r="CP574" s="470"/>
      <c r="CQ574" s="470"/>
      <c r="CR574" s="470"/>
      <c r="CS574" s="462" t="s">
        <v>403</v>
      </c>
      <c r="CT574" s="470"/>
      <c r="CU574" s="470"/>
      <c r="CV574" s="470"/>
      <c r="CW574" s="470"/>
      <c r="CX574" s="470"/>
      <c r="CY574" s="470"/>
      <c r="CZ574" s="470"/>
      <c r="DA574" s="470"/>
      <c r="DB574" s="470"/>
      <c r="DC574" s="470"/>
      <c r="DD574" s="470"/>
      <c r="DE574" s="470"/>
    </row>
  </sheetData>
  <sheetProtection algorithmName="SHA-512" hashValue="0/nVYGV7pQZvP78JKXocj37KzEkWKQYmoIqtojB0aTGrILZaDrnFAz/WklyXhLXUK0b0cPJtunRAuG+FsNkOog==" saltValue="VRigOo5a2aLZLpGLy/fCLg==" spinCount="100000" sheet="1" objects="1" scenarios="1"/>
  <mergeCells count="69">
    <mergeCell ref="G121:AC121"/>
    <mergeCell ref="I122:AC122"/>
    <mergeCell ref="G123:Q123"/>
    <mergeCell ref="U123:AC123"/>
    <mergeCell ref="D109:AC109"/>
    <mergeCell ref="H111:AC111"/>
    <mergeCell ref="H113:AC113"/>
    <mergeCell ref="C117:AC117"/>
    <mergeCell ref="G119:AC119"/>
    <mergeCell ref="K120:AC120"/>
    <mergeCell ref="D105:AC105"/>
    <mergeCell ref="C93:AC93"/>
    <mergeCell ref="F95:J95"/>
    <mergeCell ref="K95:Z95"/>
    <mergeCell ref="F96:J96"/>
    <mergeCell ref="K96:Z96"/>
    <mergeCell ref="F97:J97"/>
    <mergeCell ref="K97:Z97"/>
    <mergeCell ref="F98:J98"/>
    <mergeCell ref="K98:Z98"/>
    <mergeCell ref="F99:J99"/>
    <mergeCell ref="K99:Z99"/>
    <mergeCell ref="C101:AC101"/>
    <mergeCell ref="C91:AC91"/>
    <mergeCell ref="D67:AC67"/>
    <mergeCell ref="C69:AC69"/>
    <mergeCell ref="C71:AC71"/>
    <mergeCell ref="C73:AC73"/>
    <mergeCell ref="D75:AC75"/>
    <mergeCell ref="C77:AC77"/>
    <mergeCell ref="C79:AC79"/>
    <mergeCell ref="C81:AC81"/>
    <mergeCell ref="C85:AC85"/>
    <mergeCell ref="C87:AC87"/>
    <mergeCell ref="C89:AC89"/>
    <mergeCell ref="D65:AC65"/>
    <mergeCell ref="C35:AC35"/>
    <mergeCell ref="C39:AC39"/>
    <mergeCell ref="C41:AC41"/>
    <mergeCell ref="C51:AC51"/>
    <mergeCell ref="C53:AC53"/>
    <mergeCell ref="D55:AC55"/>
    <mergeCell ref="C57:AC57"/>
    <mergeCell ref="D59:AC59"/>
    <mergeCell ref="D61:AC61"/>
    <mergeCell ref="D63:AC63"/>
    <mergeCell ref="D37:AC37"/>
    <mergeCell ref="C43:AC43"/>
    <mergeCell ref="C45:AC45"/>
    <mergeCell ref="C47:AC47"/>
    <mergeCell ref="C49:AC49"/>
    <mergeCell ref="C33:AC33"/>
    <mergeCell ref="C11:K11"/>
    <mergeCell ref="O11:AC11"/>
    <mergeCell ref="C14:AC14"/>
    <mergeCell ref="C17:AC17"/>
    <mergeCell ref="C19:AC19"/>
    <mergeCell ref="C21:AC21"/>
    <mergeCell ref="D23:AC23"/>
    <mergeCell ref="C25:AC25"/>
    <mergeCell ref="C27:AC27"/>
    <mergeCell ref="C29:AC29"/>
    <mergeCell ref="C31:AC31"/>
    <mergeCell ref="B1:AD1"/>
    <mergeCell ref="B3:AD3"/>
    <mergeCell ref="B5:AD5"/>
    <mergeCell ref="AA7:AD7"/>
    <mergeCell ref="B8:L8"/>
    <mergeCell ref="N8:O8"/>
  </mergeCells>
  <dataValidations count="1">
    <dataValidation type="list" allowBlank="1" showInputMessage="1" showErrorMessage="1" sqref="B8:L8" xr:uid="{275A719B-95C0-4DA9-B58F-03206BCE6DA6}">
      <formula1>$AH$3:$AH$35</formula1>
    </dataValidation>
  </dataValidations>
  <hyperlinks>
    <hyperlink ref="AA7:AD7" location="Índice!B9" display="Índice" xr:uid="{B4FDCC7A-778F-427F-BB8E-82F9A75EF98B}"/>
    <hyperlink ref="I122" r:id="rId1" xr:uid="{8F3C0D2B-81FB-41B3-ABB8-153077B2AC57}"/>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4
Presentación</oddHeader>
    <oddFooter>&amp;LCenso Nacional de Gobiernos Estatales 2024&amp;R&amp;P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BE0A-5E97-4182-9B85-92CD54E44ADB}">
  <dimension ref="A1:AE56"/>
  <sheetViews>
    <sheetView showGridLines="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11.42578125" style="26" hidden="1"/>
  </cols>
  <sheetData>
    <row r="1" spans="1:31" ht="173.25" customHeight="1">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row>
    <row r="2" spans="1:31" ht="15" customHeight="1"/>
    <row r="3" spans="1:31"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1" ht="15" customHeight="1"/>
    <row r="5" spans="1:31" ht="60" customHeight="1">
      <c r="B5" s="497" t="s">
        <v>4952</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row>
    <row r="6" spans="1:31" ht="15" customHeight="1"/>
    <row r="7" spans="1:31" ht="15" customHeight="1" thickBot="1">
      <c r="B7" s="2" t="s">
        <v>3</v>
      </c>
      <c r="C7"/>
      <c r="D7"/>
      <c r="E7"/>
      <c r="F7"/>
      <c r="G7"/>
      <c r="H7"/>
      <c r="I7"/>
      <c r="J7"/>
      <c r="K7"/>
      <c r="L7"/>
      <c r="M7"/>
      <c r="N7" s="2" t="s">
        <v>4</v>
      </c>
      <c r="O7"/>
      <c r="AA7" s="502" t="s">
        <v>2</v>
      </c>
      <c r="AB7" s="502"/>
      <c r="AC7" s="502"/>
      <c r="AD7" s="502"/>
    </row>
    <row r="8" spans="1:31" ht="15" customHeight="1" thickBot="1">
      <c r="B8" s="499" t="str">
        <f>IF(Presentación!B8="","",Presentación!B8)</f>
        <v/>
      </c>
      <c r="C8" s="500"/>
      <c r="D8" s="500"/>
      <c r="E8" s="500"/>
      <c r="F8" s="500"/>
      <c r="G8" s="500"/>
      <c r="H8" s="500"/>
      <c r="I8" s="500"/>
      <c r="J8" s="500"/>
      <c r="K8" s="500"/>
      <c r="L8" s="501"/>
      <c r="M8" s="21"/>
      <c r="N8" s="499" t="str">
        <f>IF(Presentación!N8="","",Presentación!N8)</f>
        <v/>
      </c>
      <c r="O8" s="501"/>
    </row>
    <row r="9" spans="1:31" ht="15" customHeight="1" thickBot="1"/>
    <row r="10" spans="1:31" ht="15" customHeight="1" thickBot="1">
      <c r="A10"/>
      <c r="B10" s="521" t="s">
        <v>4953</v>
      </c>
      <c r="C10" s="522"/>
      <c r="D10" s="522"/>
      <c r="E10" s="522"/>
      <c r="F10" s="522"/>
      <c r="G10" s="522"/>
      <c r="H10" s="522"/>
      <c r="I10" s="522"/>
      <c r="J10" s="522"/>
      <c r="K10" s="522"/>
      <c r="L10" s="522"/>
      <c r="M10" s="522"/>
      <c r="N10" s="522"/>
      <c r="O10" s="522"/>
      <c r="P10" s="522"/>
      <c r="Q10" s="522"/>
      <c r="R10" s="523"/>
      <c r="S10" s="23"/>
      <c r="T10" s="521" t="s">
        <v>4954</v>
      </c>
      <c r="U10" s="522"/>
      <c r="V10" s="522"/>
      <c r="W10" s="522"/>
      <c r="X10" s="522"/>
      <c r="Y10" s="522"/>
      <c r="Z10" s="522"/>
      <c r="AA10" s="522"/>
      <c r="AB10" s="522"/>
      <c r="AC10" s="522"/>
      <c r="AD10" s="523"/>
      <c r="AE10"/>
    </row>
    <row r="11" spans="1:31" ht="48" customHeight="1" thickBot="1">
      <c r="A11" s="50"/>
      <c r="B11" s="170"/>
      <c r="C11" s="524" t="s">
        <v>4955</v>
      </c>
      <c r="D11" s="524"/>
      <c r="E11" s="524"/>
      <c r="F11" s="524"/>
      <c r="G11" s="524"/>
      <c r="H11" s="524"/>
      <c r="I11" s="524"/>
      <c r="J11" s="524"/>
      <c r="K11" s="524"/>
      <c r="L11" s="524"/>
      <c r="M11" s="524"/>
      <c r="N11" s="524"/>
      <c r="O11" s="524"/>
      <c r="P11" s="524"/>
      <c r="Q11" s="524"/>
      <c r="R11" s="171"/>
      <c r="S11" s="23"/>
      <c r="T11" s="525" t="s">
        <v>4956</v>
      </c>
      <c r="U11" s="524"/>
      <c r="V11" s="524"/>
      <c r="W11" s="524"/>
      <c r="X11" s="524"/>
      <c r="Y11" s="524"/>
      <c r="Z11" s="524"/>
      <c r="AA11" s="524"/>
      <c r="AB11" s="524"/>
      <c r="AC11" s="524"/>
      <c r="AD11" s="526"/>
      <c r="AE11"/>
    </row>
    <row r="12" spans="1:31" ht="15" customHeight="1">
      <c r="A12" s="50"/>
      <c r="B12" s="172"/>
      <c r="C12" s="173"/>
      <c r="D12" s="173"/>
      <c r="E12" s="173"/>
      <c r="F12" s="173"/>
      <c r="G12" s="173"/>
      <c r="H12" s="173"/>
      <c r="I12" s="173"/>
      <c r="J12" s="173"/>
      <c r="K12" s="173"/>
      <c r="L12" s="173"/>
      <c r="M12" s="173"/>
      <c r="N12" s="173"/>
      <c r="O12" s="173"/>
      <c r="P12" s="173"/>
      <c r="Q12" s="173"/>
      <c r="R12" s="174"/>
      <c r="S12" s="23"/>
      <c r="T12" s="175"/>
      <c r="U12" s="57"/>
      <c r="V12" s="57"/>
      <c r="W12" s="56"/>
      <c r="X12" s="56"/>
      <c r="Y12" s="56"/>
      <c r="Z12" s="56"/>
      <c r="AA12" s="56"/>
      <c r="AB12" s="57"/>
      <c r="AC12" s="57"/>
      <c r="AD12" s="176"/>
      <c r="AE12"/>
    </row>
    <row r="13" spans="1:31" ht="15" customHeight="1">
      <c r="A13" s="50"/>
      <c r="B13" s="175"/>
      <c r="C13" s="46" t="s">
        <v>4957</v>
      </c>
      <c r="D13" s="28"/>
      <c r="E13" s="28"/>
      <c r="F13" s="28"/>
      <c r="G13" s="28"/>
      <c r="H13" s="42"/>
      <c r="I13" s="42"/>
      <c r="J13" s="42"/>
      <c r="K13" s="42"/>
      <c r="L13" s="42"/>
      <c r="M13" s="519"/>
      <c r="N13" s="519"/>
      <c r="O13" s="519"/>
      <c r="P13" s="519"/>
      <c r="Q13" s="519"/>
      <c r="R13" s="176"/>
      <c r="S13" s="23"/>
      <c r="T13" s="175"/>
      <c r="U13" s="515" t="s">
        <v>4958</v>
      </c>
      <c r="V13" s="516"/>
      <c r="W13" s="516"/>
      <c r="X13" s="516"/>
      <c r="Y13" s="516"/>
      <c r="Z13" s="516"/>
      <c r="AA13" s="516"/>
      <c r="AB13" s="516"/>
      <c r="AC13" s="517"/>
      <c r="AD13" s="176"/>
      <c r="AE13"/>
    </row>
    <row r="14" spans="1:31" ht="15" customHeight="1">
      <c r="A14" s="50"/>
      <c r="B14" s="175"/>
      <c r="C14" s="46" t="s">
        <v>4959</v>
      </c>
      <c r="D14" s="28"/>
      <c r="E14" s="28"/>
      <c r="F14" s="519"/>
      <c r="G14" s="519"/>
      <c r="H14" s="519"/>
      <c r="I14" s="519"/>
      <c r="J14" s="519"/>
      <c r="K14" s="519"/>
      <c r="L14" s="519"/>
      <c r="M14" s="519"/>
      <c r="N14" s="519"/>
      <c r="O14" s="519"/>
      <c r="P14" s="519"/>
      <c r="Q14" s="519"/>
      <c r="R14" s="176"/>
      <c r="S14" s="23"/>
      <c r="T14" s="175"/>
      <c r="U14" s="527"/>
      <c r="V14" s="527"/>
      <c r="W14" s="527"/>
      <c r="X14" s="527"/>
      <c r="Y14" s="527"/>
      <c r="Z14" s="527"/>
      <c r="AA14" s="527"/>
      <c r="AB14" s="527"/>
      <c r="AC14" s="527"/>
      <c r="AD14" s="176"/>
      <c r="AE14"/>
    </row>
    <row r="15" spans="1:31" ht="15" customHeight="1">
      <c r="A15" s="50"/>
      <c r="B15" s="175"/>
      <c r="C15" s="46" t="s">
        <v>4960</v>
      </c>
      <c r="D15" s="28"/>
      <c r="E15" s="28"/>
      <c r="F15" s="28"/>
      <c r="G15" s="520"/>
      <c r="H15" s="520"/>
      <c r="I15" s="520"/>
      <c r="J15" s="520"/>
      <c r="K15" s="520"/>
      <c r="L15" s="520"/>
      <c r="M15" s="520"/>
      <c r="N15" s="520"/>
      <c r="O15" s="520"/>
      <c r="P15" s="520"/>
      <c r="Q15" s="520"/>
      <c r="R15" s="176"/>
      <c r="S15" s="23"/>
      <c r="T15" s="175"/>
      <c r="U15" s="527"/>
      <c r="V15" s="527"/>
      <c r="W15" s="527"/>
      <c r="X15" s="527"/>
      <c r="Y15" s="527"/>
      <c r="Z15" s="527"/>
      <c r="AA15" s="527"/>
      <c r="AB15" s="527"/>
      <c r="AC15" s="527"/>
      <c r="AD15" s="176"/>
      <c r="AE15"/>
    </row>
    <row r="16" spans="1:31" ht="15" customHeight="1">
      <c r="A16" s="50"/>
      <c r="B16" s="175"/>
      <c r="C16" s="46" t="s">
        <v>4961</v>
      </c>
      <c r="D16" s="28"/>
      <c r="E16" s="28"/>
      <c r="F16" s="28"/>
      <c r="G16" s="28"/>
      <c r="H16" s="520"/>
      <c r="I16" s="520"/>
      <c r="J16" s="520"/>
      <c r="K16" s="520"/>
      <c r="L16" s="520"/>
      <c r="M16" s="520"/>
      <c r="N16" s="520"/>
      <c r="O16" s="520"/>
      <c r="P16" s="520"/>
      <c r="Q16" s="520"/>
      <c r="R16" s="176"/>
      <c r="S16" s="23"/>
      <c r="T16" s="175"/>
      <c r="U16" s="527"/>
      <c r="V16" s="527"/>
      <c r="W16" s="527"/>
      <c r="X16" s="527"/>
      <c r="Y16" s="527"/>
      <c r="Z16" s="527"/>
      <c r="AA16" s="527"/>
      <c r="AB16" s="527"/>
      <c r="AC16" s="527"/>
      <c r="AD16" s="176"/>
      <c r="AE16"/>
    </row>
    <row r="17" spans="1:31" ht="15" customHeight="1">
      <c r="A17" s="50"/>
      <c r="B17" s="175"/>
      <c r="C17" s="46" t="s">
        <v>4962</v>
      </c>
      <c r="D17" s="28"/>
      <c r="E17" s="28"/>
      <c r="F17" s="28"/>
      <c r="G17" s="28"/>
      <c r="H17" s="520"/>
      <c r="I17" s="520"/>
      <c r="J17" s="520"/>
      <c r="K17" s="520"/>
      <c r="L17" s="520"/>
      <c r="M17" s="520"/>
      <c r="N17" s="520"/>
      <c r="O17" s="520"/>
      <c r="P17" s="520"/>
      <c r="Q17" s="520"/>
      <c r="R17" s="176"/>
      <c r="S17" s="23"/>
      <c r="T17" s="175"/>
      <c r="U17" s="527"/>
      <c r="V17" s="527"/>
      <c r="W17" s="527"/>
      <c r="X17" s="527"/>
      <c r="Y17" s="527"/>
      <c r="Z17" s="527"/>
      <c r="AA17" s="527"/>
      <c r="AB17" s="527"/>
      <c r="AC17" s="527"/>
      <c r="AD17" s="176"/>
      <c r="AE17"/>
    </row>
    <row r="18" spans="1:31" ht="15" customHeight="1">
      <c r="A18" s="50"/>
      <c r="B18" s="175"/>
      <c r="C18" s="46" t="s">
        <v>3623</v>
      </c>
      <c r="D18" s="28"/>
      <c r="E18" s="519"/>
      <c r="F18" s="519"/>
      <c r="G18" s="519"/>
      <c r="H18" s="519"/>
      <c r="I18" s="519"/>
      <c r="J18" s="519"/>
      <c r="K18" s="519"/>
      <c r="L18" s="519"/>
      <c r="M18" s="519"/>
      <c r="N18" s="519"/>
      <c r="O18" s="519"/>
      <c r="P18" s="519"/>
      <c r="Q18" s="519"/>
      <c r="R18" s="176"/>
      <c r="S18" s="23"/>
      <c r="T18" s="175"/>
      <c r="U18" s="527"/>
      <c r="V18" s="527"/>
      <c r="W18" s="527"/>
      <c r="X18" s="527"/>
      <c r="Y18" s="527"/>
      <c r="Z18" s="527"/>
      <c r="AA18" s="527"/>
      <c r="AB18" s="527"/>
      <c r="AC18" s="527"/>
      <c r="AD18" s="176"/>
      <c r="AE18"/>
    </row>
    <row r="19" spans="1:31" ht="15" customHeight="1">
      <c r="A19" s="50"/>
      <c r="B19" s="175"/>
      <c r="C19" s="46" t="s">
        <v>3649</v>
      </c>
      <c r="D19" s="28"/>
      <c r="E19" s="28"/>
      <c r="F19" s="520"/>
      <c r="G19" s="520"/>
      <c r="H19" s="520"/>
      <c r="I19" s="520"/>
      <c r="J19" s="520"/>
      <c r="K19" s="520"/>
      <c r="L19" s="520"/>
      <c r="M19" s="520"/>
      <c r="N19" s="520"/>
      <c r="O19" s="520"/>
      <c r="P19" s="520"/>
      <c r="Q19" s="520"/>
      <c r="R19" s="176"/>
      <c r="S19" s="23"/>
      <c r="T19" s="175"/>
      <c r="U19" s="527"/>
      <c r="V19" s="527"/>
      <c r="W19" s="527"/>
      <c r="X19" s="527"/>
      <c r="Y19" s="527"/>
      <c r="Z19" s="527"/>
      <c r="AA19" s="527"/>
      <c r="AB19" s="527"/>
      <c r="AC19" s="527"/>
      <c r="AD19" s="176"/>
      <c r="AE19"/>
    </row>
    <row r="20" spans="1:31" ht="15" customHeight="1">
      <c r="A20" s="50"/>
      <c r="B20" s="175"/>
      <c r="C20" s="46" t="s">
        <v>3636</v>
      </c>
      <c r="D20" s="28"/>
      <c r="E20" s="28"/>
      <c r="F20" s="177"/>
      <c r="G20" s="177"/>
      <c r="H20" s="520"/>
      <c r="I20" s="520"/>
      <c r="J20" s="520"/>
      <c r="K20" s="520"/>
      <c r="L20" s="520"/>
      <c r="M20" s="520"/>
      <c r="N20" s="520"/>
      <c r="O20" s="520"/>
      <c r="P20" s="520"/>
      <c r="Q20" s="520"/>
      <c r="R20" s="176"/>
      <c r="S20" s="23"/>
      <c r="T20" s="175"/>
      <c r="U20" s="527"/>
      <c r="V20" s="527"/>
      <c r="W20" s="527"/>
      <c r="X20" s="527"/>
      <c r="Y20" s="527"/>
      <c r="Z20" s="527"/>
      <c r="AA20" s="527"/>
      <c r="AB20" s="527"/>
      <c r="AC20" s="527"/>
      <c r="AD20" s="176"/>
      <c r="AE20"/>
    </row>
    <row r="21" spans="1:31" ht="15" customHeight="1" thickBot="1">
      <c r="A21" s="50"/>
      <c r="B21" s="51"/>
      <c r="C21" s="52"/>
      <c r="D21" s="52"/>
      <c r="E21" s="52"/>
      <c r="F21" s="52"/>
      <c r="G21" s="52"/>
      <c r="H21" s="52"/>
      <c r="I21" s="52"/>
      <c r="J21" s="52"/>
      <c r="K21" s="52"/>
      <c r="L21" s="52"/>
      <c r="M21" s="52"/>
      <c r="N21" s="52"/>
      <c r="O21" s="52"/>
      <c r="P21" s="52"/>
      <c r="Q21" s="52"/>
      <c r="R21" s="53"/>
      <c r="S21" s="23"/>
      <c r="T21" s="178"/>
      <c r="U21" s="179"/>
      <c r="V21" s="179"/>
      <c r="W21" s="179"/>
      <c r="X21" s="179"/>
      <c r="Y21" s="179"/>
      <c r="Z21" s="179"/>
      <c r="AA21" s="179"/>
      <c r="AB21" s="179"/>
      <c r="AC21" s="179"/>
      <c r="AD21" s="180"/>
      <c r="AE21"/>
    </row>
    <row r="22" spans="1:31" ht="15" customHeight="1" thickBot="1">
      <c r="A22" s="50"/>
      <c r="B22"/>
      <c r="C22"/>
      <c r="D22"/>
      <c r="E22"/>
      <c r="F22"/>
      <c r="G22"/>
      <c r="H22"/>
      <c r="I22"/>
      <c r="J22"/>
      <c r="K22"/>
      <c r="L22"/>
      <c r="M22"/>
      <c r="N22"/>
      <c r="O22"/>
      <c r="P22"/>
      <c r="Q22"/>
      <c r="R22"/>
      <c r="S22"/>
      <c r="T22"/>
      <c r="U22"/>
      <c r="V22"/>
      <c r="W22"/>
      <c r="X22"/>
      <c r="Y22"/>
      <c r="Z22"/>
      <c r="AA22"/>
      <c r="AB22"/>
      <c r="AC22"/>
      <c r="AD22"/>
      <c r="AE22"/>
    </row>
    <row r="23" spans="1:31" ht="15" customHeight="1" thickBot="1">
      <c r="A23" s="50"/>
      <c r="B23" s="521" t="s">
        <v>4963</v>
      </c>
      <c r="C23" s="522"/>
      <c r="D23" s="522"/>
      <c r="E23" s="522"/>
      <c r="F23" s="522"/>
      <c r="G23" s="522"/>
      <c r="H23" s="522"/>
      <c r="I23" s="522"/>
      <c r="J23" s="522"/>
      <c r="K23" s="522"/>
      <c r="L23" s="522"/>
      <c r="M23" s="522"/>
      <c r="N23" s="522"/>
      <c r="O23" s="522"/>
      <c r="P23" s="522"/>
      <c r="Q23" s="522"/>
      <c r="R23" s="523"/>
      <c r="S23" s="57"/>
      <c r="T23" s="521" t="s">
        <v>4954</v>
      </c>
      <c r="U23" s="522"/>
      <c r="V23" s="522"/>
      <c r="W23" s="522"/>
      <c r="X23" s="522"/>
      <c r="Y23" s="522"/>
      <c r="Z23" s="522"/>
      <c r="AA23" s="522"/>
      <c r="AB23" s="522"/>
      <c r="AC23" s="522"/>
      <c r="AD23" s="523"/>
      <c r="AE23"/>
    </row>
    <row r="24" spans="1:31" ht="48" customHeight="1" thickBot="1">
      <c r="A24" s="50"/>
      <c r="B24" s="170"/>
      <c r="C24" s="528" t="s">
        <v>4964</v>
      </c>
      <c r="D24" s="528"/>
      <c r="E24" s="528"/>
      <c r="F24" s="528"/>
      <c r="G24" s="528"/>
      <c r="H24" s="528"/>
      <c r="I24" s="528"/>
      <c r="J24" s="528"/>
      <c r="K24" s="528"/>
      <c r="L24" s="528"/>
      <c r="M24" s="528"/>
      <c r="N24" s="528"/>
      <c r="O24" s="528"/>
      <c r="P24" s="528"/>
      <c r="Q24" s="528"/>
      <c r="R24" s="171"/>
      <c r="S24" s="57"/>
      <c r="T24" s="525" t="s">
        <v>4956</v>
      </c>
      <c r="U24" s="524"/>
      <c r="V24" s="524"/>
      <c r="W24" s="524"/>
      <c r="X24" s="524"/>
      <c r="Y24" s="524"/>
      <c r="Z24" s="524"/>
      <c r="AA24" s="524"/>
      <c r="AB24" s="524"/>
      <c r="AC24" s="524"/>
      <c r="AD24" s="526"/>
      <c r="AE24"/>
    </row>
    <row r="25" spans="1:31" ht="15" customHeight="1">
      <c r="A25" s="50"/>
      <c r="B25" s="172"/>
      <c r="C25" s="173"/>
      <c r="D25" s="173"/>
      <c r="E25" s="173"/>
      <c r="F25" s="173"/>
      <c r="G25" s="173"/>
      <c r="H25" s="173"/>
      <c r="I25" s="173"/>
      <c r="J25" s="173"/>
      <c r="K25" s="173"/>
      <c r="L25" s="173"/>
      <c r="M25" s="173"/>
      <c r="N25" s="173"/>
      <c r="O25" s="173"/>
      <c r="P25" s="173"/>
      <c r="Q25" s="173"/>
      <c r="R25" s="174"/>
      <c r="S25" s="57"/>
      <c r="T25" s="175"/>
      <c r="U25" s="57"/>
      <c r="V25" s="57"/>
      <c r="W25" s="56"/>
      <c r="X25" s="56"/>
      <c r="Y25" s="56"/>
      <c r="Z25" s="56"/>
      <c r="AA25" s="56"/>
      <c r="AB25" s="57"/>
      <c r="AC25" s="57"/>
      <c r="AD25" s="176"/>
      <c r="AE25"/>
    </row>
    <row r="26" spans="1:31" ht="15" customHeight="1">
      <c r="A26" s="50"/>
      <c r="B26" s="175"/>
      <c r="C26" s="46" t="s">
        <v>4957</v>
      </c>
      <c r="D26" s="28"/>
      <c r="E26" s="28"/>
      <c r="F26" s="28"/>
      <c r="G26" s="28"/>
      <c r="H26" s="42"/>
      <c r="I26" s="42"/>
      <c r="J26" s="42"/>
      <c r="K26" s="42"/>
      <c r="L26" s="42"/>
      <c r="M26" s="519"/>
      <c r="N26" s="519"/>
      <c r="O26" s="519"/>
      <c r="P26" s="519"/>
      <c r="Q26" s="519"/>
      <c r="R26" s="176"/>
      <c r="S26" s="57"/>
      <c r="T26" s="175"/>
      <c r="U26" s="515" t="s">
        <v>4958</v>
      </c>
      <c r="V26" s="516"/>
      <c r="W26" s="516"/>
      <c r="X26" s="516"/>
      <c r="Y26" s="516"/>
      <c r="Z26" s="516"/>
      <c r="AA26" s="516"/>
      <c r="AB26" s="516"/>
      <c r="AC26" s="517"/>
      <c r="AD26" s="176"/>
      <c r="AE26"/>
    </row>
    <row r="27" spans="1:31" ht="15" customHeight="1">
      <c r="A27" s="50"/>
      <c r="B27" s="175"/>
      <c r="C27" s="46" t="s">
        <v>4959</v>
      </c>
      <c r="D27" s="28"/>
      <c r="E27" s="28"/>
      <c r="F27" s="519"/>
      <c r="G27" s="519"/>
      <c r="H27" s="519"/>
      <c r="I27" s="519"/>
      <c r="J27" s="519"/>
      <c r="K27" s="519"/>
      <c r="L27" s="519"/>
      <c r="M27" s="519"/>
      <c r="N27" s="519"/>
      <c r="O27" s="519"/>
      <c r="P27" s="519"/>
      <c r="Q27" s="519"/>
      <c r="R27" s="176"/>
      <c r="S27" s="57"/>
      <c r="T27" s="175"/>
      <c r="U27" s="527"/>
      <c r="V27" s="527"/>
      <c r="W27" s="527"/>
      <c r="X27" s="527"/>
      <c r="Y27" s="527"/>
      <c r="Z27" s="527"/>
      <c r="AA27" s="527"/>
      <c r="AB27" s="527"/>
      <c r="AC27" s="527"/>
      <c r="AD27" s="176"/>
      <c r="AE27"/>
    </row>
    <row r="28" spans="1:31" ht="15" customHeight="1">
      <c r="A28" s="50"/>
      <c r="B28" s="175"/>
      <c r="C28" s="46" t="s">
        <v>4960</v>
      </c>
      <c r="D28" s="28"/>
      <c r="E28" s="28"/>
      <c r="F28" s="28"/>
      <c r="G28" s="520"/>
      <c r="H28" s="520"/>
      <c r="I28" s="520"/>
      <c r="J28" s="520"/>
      <c r="K28" s="520"/>
      <c r="L28" s="520"/>
      <c r="M28" s="520"/>
      <c r="N28" s="520"/>
      <c r="O28" s="520"/>
      <c r="P28" s="520"/>
      <c r="Q28" s="520"/>
      <c r="R28" s="176"/>
      <c r="S28" s="57"/>
      <c r="T28" s="175"/>
      <c r="U28" s="527"/>
      <c r="V28" s="527"/>
      <c r="W28" s="527"/>
      <c r="X28" s="527"/>
      <c r="Y28" s="527"/>
      <c r="Z28" s="527"/>
      <c r="AA28" s="527"/>
      <c r="AB28" s="527"/>
      <c r="AC28" s="527"/>
      <c r="AD28" s="176"/>
      <c r="AE28"/>
    </row>
    <row r="29" spans="1:31" ht="15" customHeight="1">
      <c r="A29" s="50"/>
      <c r="B29" s="175"/>
      <c r="C29" s="46" t="s">
        <v>4961</v>
      </c>
      <c r="D29" s="28"/>
      <c r="E29" s="28"/>
      <c r="F29" s="28"/>
      <c r="G29" s="28"/>
      <c r="H29" s="520"/>
      <c r="I29" s="520"/>
      <c r="J29" s="520"/>
      <c r="K29" s="520"/>
      <c r="L29" s="520"/>
      <c r="M29" s="520"/>
      <c r="N29" s="520"/>
      <c r="O29" s="520"/>
      <c r="P29" s="520"/>
      <c r="Q29" s="520"/>
      <c r="R29" s="176"/>
      <c r="S29" s="57"/>
      <c r="T29" s="175"/>
      <c r="U29" s="527"/>
      <c r="V29" s="527"/>
      <c r="W29" s="527"/>
      <c r="X29" s="527"/>
      <c r="Y29" s="527"/>
      <c r="Z29" s="527"/>
      <c r="AA29" s="527"/>
      <c r="AB29" s="527"/>
      <c r="AC29" s="527"/>
      <c r="AD29" s="176"/>
      <c r="AE29"/>
    </row>
    <row r="30" spans="1:31" ht="15" customHeight="1">
      <c r="A30" s="50"/>
      <c r="B30" s="175"/>
      <c r="C30" s="46" t="s">
        <v>4962</v>
      </c>
      <c r="D30" s="28"/>
      <c r="E30" s="28"/>
      <c r="F30" s="28"/>
      <c r="G30" s="28"/>
      <c r="H30" s="520"/>
      <c r="I30" s="520"/>
      <c r="J30" s="520"/>
      <c r="K30" s="520"/>
      <c r="L30" s="520"/>
      <c r="M30" s="520"/>
      <c r="N30" s="520"/>
      <c r="O30" s="520"/>
      <c r="P30" s="520"/>
      <c r="Q30" s="520"/>
      <c r="R30" s="176"/>
      <c r="S30" s="57"/>
      <c r="T30" s="175"/>
      <c r="U30" s="527"/>
      <c r="V30" s="527"/>
      <c r="W30" s="527"/>
      <c r="X30" s="527"/>
      <c r="Y30" s="527"/>
      <c r="Z30" s="527"/>
      <c r="AA30" s="527"/>
      <c r="AB30" s="527"/>
      <c r="AC30" s="527"/>
      <c r="AD30" s="176"/>
      <c r="AE30"/>
    </row>
    <row r="31" spans="1:31" ht="15" customHeight="1">
      <c r="A31" s="50"/>
      <c r="B31" s="175"/>
      <c r="C31" s="46" t="s">
        <v>3623</v>
      </c>
      <c r="D31" s="28"/>
      <c r="E31" s="519"/>
      <c r="F31" s="519"/>
      <c r="G31" s="519"/>
      <c r="H31" s="519"/>
      <c r="I31" s="519"/>
      <c r="J31" s="519"/>
      <c r="K31" s="519"/>
      <c r="L31" s="519"/>
      <c r="M31" s="519"/>
      <c r="N31" s="519"/>
      <c r="O31" s="519"/>
      <c r="P31" s="519"/>
      <c r="Q31" s="519"/>
      <c r="R31" s="176"/>
      <c r="S31" s="57"/>
      <c r="T31" s="175"/>
      <c r="U31" s="527"/>
      <c r="V31" s="527"/>
      <c r="W31" s="527"/>
      <c r="X31" s="527"/>
      <c r="Y31" s="527"/>
      <c r="Z31" s="527"/>
      <c r="AA31" s="527"/>
      <c r="AB31" s="527"/>
      <c r="AC31" s="527"/>
      <c r="AD31" s="176"/>
      <c r="AE31"/>
    </row>
    <row r="32" spans="1:31" ht="15" customHeight="1">
      <c r="A32" s="50"/>
      <c r="B32" s="175"/>
      <c r="C32" s="46" t="s">
        <v>3649</v>
      </c>
      <c r="D32" s="28"/>
      <c r="E32" s="28"/>
      <c r="F32" s="520"/>
      <c r="G32" s="520"/>
      <c r="H32" s="520"/>
      <c r="I32" s="520"/>
      <c r="J32" s="520"/>
      <c r="K32" s="520"/>
      <c r="L32" s="520"/>
      <c r="M32" s="520"/>
      <c r="N32" s="520"/>
      <c r="O32" s="520"/>
      <c r="P32" s="520"/>
      <c r="Q32" s="520"/>
      <c r="R32" s="176"/>
      <c r="S32" s="57"/>
      <c r="T32" s="175"/>
      <c r="U32" s="527"/>
      <c r="V32" s="527"/>
      <c r="W32" s="527"/>
      <c r="X32" s="527"/>
      <c r="Y32" s="527"/>
      <c r="Z32" s="527"/>
      <c r="AA32" s="527"/>
      <c r="AB32" s="527"/>
      <c r="AC32" s="527"/>
      <c r="AD32" s="176"/>
      <c r="AE32"/>
    </row>
    <row r="33" spans="1:31" ht="15" customHeight="1">
      <c r="A33" s="50"/>
      <c r="B33" s="175"/>
      <c r="C33" s="46" t="s">
        <v>3636</v>
      </c>
      <c r="D33" s="28"/>
      <c r="E33" s="28"/>
      <c r="F33" s="177"/>
      <c r="G33" s="177"/>
      <c r="H33" s="520"/>
      <c r="I33" s="520"/>
      <c r="J33" s="520"/>
      <c r="K33" s="520"/>
      <c r="L33" s="520"/>
      <c r="M33" s="520"/>
      <c r="N33" s="520"/>
      <c r="O33" s="520"/>
      <c r="P33" s="520"/>
      <c r="Q33" s="520"/>
      <c r="R33" s="176"/>
      <c r="S33" s="57"/>
      <c r="T33" s="175"/>
      <c r="U33" s="527"/>
      <c r="V33" s="527"/>
      <c r="W33" s="527"/>
      <c r="X33" s="527"/>
      <c r="Y33" s="527"/>
      <c r="Z33" s="527"/>
      <c r="AA33" s="527"/>
      <c r="AB33" s="527"/>
      <c r="AC33" s="527"/>
      <c r="AD33" s="176"/>
      <c r="AE33"/>
    </row>
    <row r="34" spans="1:31" ht="15" customHeight="1" thickBot="1">
      <c r="A34" s="50"/>
      <c r="B34" s="178"/>
      <c r="C34" s="179"/>
      <c r="D34" s="179"/>
      <c r="E34" s="179"/>
      <c r="F34" s="179"/>
      <c r="G34" s="179"/>
      <c r="H34" s="179"/>
      <c r="I34" s="179"/>
      <c r="J34" s="179"/>
      <c r="K34" s="179"/>
      <c r="L34" s="179"/>
      <c r="M34" s="179"/>
      <c r="N34" s="179"/>
      <c r="O34" s="179"/>
      <c r="P34" s="179"/>
      <c r="Q34" s="179"/>
      <c r="R34" s="180"/>
      <c r="S34" s="57"/>
      <c r="T34" s="178"/>
      <c r="U34" s="179"/>
      <c r="V34" s="179"/>
      <c r="W34" s="179"/>
      <c r="X34" s="179"/>
      <c r="Y34" s="179"/>
      <c r="Z34" s="179"/>
      <c r="AA34" s="179"/>
      <c r="AB34" s="179"/>
      <c r="AC34" s="179"/>
      <c r="AD34" s="180"/>
      <c r="AE34"/>
    </row>
    <row r="35" spans="1:31" ht="15" customHeight="1" thickBot="1">
      <c r="A35" s="50"/>
      <c r="B35"/>
      <c r="C35"/>
      <c r="D35"/>
      <c r="E35"/>
      <c r="F35"/>
      <c r="G35"/>
      <c r="H35"/>
      <c r="I35"/>
      <c r="J35"/>
      <c r="K35"/>
      <c r="L35"/>
      <c r="M35"/>
      <c r="N35"/>
      <c r="O35"/>
      <c r="P35"/>
      <c r="Q35"/>
      <c r="R35"/>
      <c r="S35"/>
      <c r="T35"/>
      <c r="U35"/>
      <c r="V35"/>
      <c r="W35"/>
      <c r="X35"/>
      <c r="Y35"/>
      <c r="Z35"/>
      <c r="AA35"/>
      <c r="AB35"/>
      <c r="AC35"/>
      <c r="AD35"/>
      <c r="AE35"/>
    </row>
    <row r="36" spans="1:31" ht="15" customHeight="1" thickBot="1">
      <c r="A36" s="50"/>
      <c r="B36" s="521" t="s">
        <v>4965</v>
      </c>
      <c r="C36" s="522"/>
      <c r="D36" s="522"/>
      <c r="E36" s="522"/>
      <c r="F36" s="522"/>
      <c r="G36" s="522"/>
      <c r="H36" s="522"/>
      <c r="I36" s="522"/>
      <c r="J36" s="522"/>
      <c r="K36" s="522"/>
      <c r="L36" s="522"/>
      <c r="M36" s="522"/>
      <c r="N36" s="522"/>
      <c r="O36" s="522"/>
      <c r="P36" s="522"/>
      <c r="Q36" s="522"/>
      <c r="R36" s="523"/>
      <c r="S36" s="57"/>
      <c r="T36" s="521" t="s">
        <v>4954</v>
      </c>
      <c r="U36" s="522"/>
      <c r="V36" s="522"/>
      <c r="W36" s="522"/>
      <c r="X36" s="522"/>
      <c r="Y36" s="522"/>
      <c r="Z36" s="522"/>
      <c r="AA36" s="522"/>
      <c r="AB36" s="522"/>
      <c r="AC36" s="522"/>
      <c r="AD36" s="523"/>
      <c r="AE36"/>
    </row>
    <row r="37" spans="1:31" ht="48" customHeight="1" thickBot="1">
      <c r="A37" s="50"/>
      <c r="B37" s="170"/>
      <c r="C37" s="528" t="s">
        <v>4966</v>
      </c>
      <c r="D37" s="528"/>
      <c r="E37" s="528"/>
      <c r="F37" s="528"/>
      <c r="G37" s="528"/>
      <c r="H37" s="528"/>
      <c r="I37" s="528"/>
      <c r="J37" s="528"/>
      <c r="K37" s="528"/>
      <c r="L37" s="528"/>
      <c r="M37" s="528"/>
      <c r="N37" s="528"/>
      <c r="O37" s="528"/>
      <c r="P37" s="528"/>
      <c r="Q37" s="528"/>
      <c r="R37" s="171"/>
      <c r="S37" s="57"/>
      <c r="T37" s="525" t="s">
        <v>4956</v>
      </c>
      <c r="U37" s="524"/>
      <c r="V37" s="524"/>
      <c r="W37" s="524"/>
      <c r="X37" s="524"/>
      <c r="Y37" s="524"/>
      <c r="Z37" s="524"/>
      <c r="AA37" s="524"/>
      <c r="AB37" s="524"/>
      <c r="AC37" s="524"/>
      <c r="AD37" s="526"/>
      <c r="AE37"/>
    </row>
    <row r="38" spans="1:31" ht="15" customHeight="1">
      <c r="A38" s="50"/>
      <c r="B38" s="172"/>
      <c r="C38" s="173"/>
      <c r="D38" s="173"/>
      <c r="E38" s="173"/>
      <c r="F38" s="173"/>
      <c r="G38" s="173"/>
      <c r="H38" s="173"/>
      <c r="I38" s="173"/>
      <c r="J38" s="173"/>
      <c r="K38" s="173"/>
      <c r="L38" s="173"/>
      <c r="M38" s="173"/>
      <c r="N38" s="173"/>
      <c r="O38" s="173"/>
      <c r="P38" s="173"/>
      <c r="Q38" s="173"/>
      <c r="R38" s="174"/>
      <c r="S38" s="57"/>
      <c r="T38" s="175"/>
      <c r="U38" s="57"/>
      <c r="V38" s="57"/>
      <c r="W38" s="56"/>
      <c r="X38" s="56"/>
      <c r="Y38" s="56"/>
      <c r="Z38" s="56"/>
      <c r="AA38" s="56"/>
      <c r="AB38" s="57"/>
      <c r="AC38" s="57"/>
      <c r="AD38" s="176"/>
      <c r="AE38"/>
    </row>
    <row r="39" spans="1:31" ht="15" customHeight="1">
      <c r="A39" s="50"/>
      <c r="B39" s="175"/>
      <c r="C39" s="46" t="s">
        <v>4957</v>
      </c>
      <c r="D39" s="28"/>
      <c r="E39" s="28"/>
      <c r="F39" s="28"/>
      <c r="G39" s="28"/>
      <c r="H39" s="42"/>
      <c r="I39" s="42"/>
      <c r="J39" s="42"/>
      <c r="K39" s="42"/>
      <c r="L39" s="42"/>
      <c r="M39" s="519"/>
      <c r="N39" s="519"/>
      <c r="O39" s="519"/>
      <c r="P39" s="519"/>
      <c r="Q39" s="519"/>
      <c r="R39" s="176"/>
      <c r="S39" s="57"/>
      <c r="T39" s="175"/>
      <c r="U39" s="515" t="s">
        <v>4958</v>
      </c>
      <c r="V39" s="516"/>
      <c r="W39" s="516"/>
      <c r="X39" s="516"/>
      <c r="Y39" s="516"/>
      <c r="Z39" s="516"/>
      <c r="AA39" s="516"/>
      <c r="AB39" s="516"/>
      <c r="AC39" s="517"/>
      <c r="AD39" s="176"/>
      <c r="AE39"/>
    </row>
    <row r="40" spans="1:31" ht="15" customHeight="1">
      <c r="A40" s="50"/>
      <c r="B40" s="175"/>
      <c r="C40" s="46" t="s">
        <v>4959</v>
      </c>
      <c r="D40" s="28"/>
      <c r="E40" s="28"/>
      <c r="F40" s="519"/>
      <c r="G40" s="519"/>
      <c r="H40" s="519"/>
      <c r="I40" s="519"/>
      <c r="J40" s="519"/>
      <c r="K40" s="519"/>
      <c r="L40" s="519"/>
      <c r="M40" s="519"/>
      <c r="N40" s="519"/>
      <c r="O40" s="519"/>
      <c r="P40" s="519"/>
      <c r="Q40" s="519"/>
      <c r="R40" s="176"/>
      <c r="S40" s="57"/>
      <c r="T40" s="175"/>
      <c r="U40" s="527"/>
      <c r="V40" s="527"/>
      <c r="W40" s="527"/>
      <c r="X40" s="527"/>
      <c r="Y40" s="527"/>
      <c r="Z40" s="527"/>
      <c r="AA40" s="527"/>
      <c r="AB40" s="527"/>
      <c r="AC40" s="527"/>
      <c r="AD40" s="176"/>
      <c r="AE40"/>
    </row>
    <row r="41" spans="1:31" ht="15" customHeight="1">
      <c r="A41" s="50"/>
      <c r="B41" s="175"/>
      <c r="C41" s="46" t="s">
        <v>4960</v>
      </c>
      <c r="D41" s="28"/>
      <c r="E41" s="28"/>
      <c r="F41" s="28"/>
      <c r="G41" s="520"/>
      <c r="H41" s="520"/>
      <c r="I41" s="520"/>
      <c r="J41" s="520"/>
      <c r="K41" s="520"/>
      <c r="L41" s="520"/>
      <c r="M41" s="520"/>
      <c r="N41" s="520"/>
      <c r="O41" s="520"/>
      <c r="P41" s="520"/>
      <c r="Q41" s="520"/>
      <c r="R41" s="176"/>
      <c r="S41" s="57"/>
      <c r="T41" s="175"/>
      <c r="U41" s="527"/>
      <c r="V41" s="527"/>
      <c r="W41" s="527"/>
      <c r="X41" s="527"/>
      <c r="Y41" s="527"/>
      <c r="Z41" s="527"/>
      <c r="AA41" s="527"/>
      <c r="AB41" s="527"/>
      <c r="AC41" s="527"/>
      <c r="AD41" s="176"/>
      <c r="AE41"/>
    </row>
    <row r="42" spans="1:31" ht="15" customHeight="1">
      <c r="A42" s="50"/>
      <c r="B42" s="175"/>
      <c r="C42" s="46" t="s">
        <v>4961</v>
      </c>
      <c r="D42" s="28"/>
      <c r="E42" s="28"/>
      <c r="F42" s="28"/>
      <c r="G42" s="28"/>
      <c r="H42" s="520"/>
      <c r="I42" s="520"/>
      <c r="J42" s="520"/>
      <c r="K42" s="520"/>
      <c r="L42" s="520"/>
      <c r="M42" s="520"/>
      <c r="N42" s="520"/>
      <c r="O42" s="520"/>
      <c r="P42" s="520"/>
      <c r="Q42" s="520"/>
      <c r="R42" s="176"/>
      <c r="S42" s="57"/>
      <c r="T42" s="175"/>
      <c r="U42" s="527"/>
      <c r="V42" s="527"/>
      <c r="W42" s="527"/>
      <c r="X42" s="527"/>
      <c r="Y42" s="527"/>
      <c r="Z42" s="527"/>
      <c r="AA42" s="527"/>
      <c r="AB42" s="527"/>
      <c r="AC42" s="527"/>
      <c r="AD42" s="176"/>
      <c r="AE42"/>
    </row>
    <row r="43" spans="1:31" ht="15" customHeight="1">
      <c r="A43" s="50"/>
      <c r="B43" s="175"/>
      <c r="C43" s="46" t="s">
        <v>4962</v>
      </c>
      <c r="D43" s="28"/>
      <c r="E43" s="28"/>
      <c r="F43" s="28"/>
      <c r="G43" s="28"/>
      <c r="H43" s="520"/>
      <c r="I43" s="520"/>
      <c r="J43" s="520"/>
      <c r="K43" s="520"/>
      <c r="L43" s="520"/>
      <c r="M43" s="520"/>
      <c r="N43" s="520"/>
      <c r="O43" s="520"/>
      <c r="P43" s="520"/>
      <c r="Q43" s="520"/>
      <c r="R43" s="176"/>
      <c r="S43" s="57"/>
      <c r="T43" s="175"/>
      <c r="U43" s="527"/>
      <c r="V43" s="527"/>
      <c r="W43" s="527"/>
      <c r="X43" s="527"/>
      <c r="Y43" s="527"/>
      <c r="Z43" s="527"/>
      <c r="AA43" s="527"/>
      <c r="AB43" s="527"/>
      <c r="AC43" s="527"/>
      <c r="AD43" s="176"/>
      <c r="AE43"/>
    </row>
    <row r="44" spans="1:31" ht="15" customHeight="1">
      <c r="A44" s="50"/>
      <c r="B44" s="175"/>
      <c r="C44" s="46" t="s">
        <v>3623</v>
      </c>
      <c r="D44" s="28"/>
      <c r="E44" s="519"/>
      <c r="F44" s="519"/>
      <c r="G44" s="519"/>
      <c r="H44" s="519"/>
      <c r="I44" s="519"/>
      <c r="J44" s="519"/>
      <c r="K44" s="519"/>
      <c r="L44" s="519"/>
      <c r="M44" s="519"/>
      <c r="N44" s="519"/>
      <c r="O44" s="519"/>
      <c r="P44" s="519"/>
      <c r="Q44" s="519"/>
      <c r="R44" s="176"/>
      <c r="S44" s="57"/>
      <c r="T44" s="175"/>
      <c r="U44" s="527"/>
      <c r="V44" s="527"/>
      <c r="W44" s="527"/>
      <c r="X44" s="527"/>
      <c r="Y44" s="527"/>
      <c r="Z44" s="527"/>
      <c r="AA44" s="527"/>
      <c r="AB44" s="527"/>
      <c r="AC44" s="527"/>
      <c r="AD44" s="176"/>
      <c r="AE44"/>
    </row>
    <row r="45" spans="1:31" ht="15" customHeight="1">
      <c r="A45" s="50"/>
      <c r="B45" s="175"/>
      <c r="C45" s="46" t="s">
        <v>3649</v>
      </c>
      <c r="D45" s="28"/>
      <c r="E45" s="28"/>
      <c r="F45" s="520"/>
      <c r="G45" s="520"/>
      <c r="H45" s="520"/>
      <c r="I45" s="520"/>
      <c r="J45" s="520"/>
      <c r="K45" s="520"/>
      <c r="L45" s="520"/>
      <c r="M45" s="520"/>
      <c r="N45" s="520"/>
      <c r="O45" s="520"/>
      <c r="P45" s="520"/>
      <c r="Q45" s="520"/>
      <c r="R45" s="176"/>
      <c r="S45" s="57"/>
      <c r="T45" s="175"/>
      <c r="U45" s="527"/>
      <c r="V45" s="527"/>
      <c r="W45" s="527"/>
      <c r="X45" s="527"/>
      <c r="Y45" s="527"/>
      <c r="Z45" s="527"/>
      <c r="AA45" s="527"/>
      <c r="AB45" s="527"/>
      <c r="AC45" s="527"/>
      <c r="AD45" s="176"/>
      <c r="AE45"/>
    </row>
    <row r="46" spans="1:31" ht="15" customHeight="1">
      <c r="A46" s="50"/>
      <c r="B46" s="175"/>
      <c r="C46" s="46" t="s">
        <v>3636</v>
      </c>
      <c r="D46" s="28"/>
      <c r="E46" s="28"/>
      <c r="F46" s="177"/>
      <c r="G46" s="177"/>
      <c r="H46" s="520"/>
      <c r="I46" s="520"/>
      <c r="J46" s="520"/>
      <c r="K46" s="520"/>
      <c r="L46" s="520"/>
      <c r="M46" s="520"/>
      <c r="N46" s="520"/>
      <c r="O46" s="520"/>
      <c r="P46" s="520"/>
      <c r="Q46" s="520"/>
      <c r="R46" s="176"/>
      <c r="S46" s="57"/>
      <c r="T46" s="175"/>
      <c r="U46" s="527"/>
      <c r="V46" s="527"/>
      <c r="W46" s="527"/>
      <c r="X46" s="527"/>
      <c r="Y46" s="527"/>
      <c r="Z46" s="527"/>
      <c r="AA46" s="527"/>
      <c r="AB46" s="527"/>
      <c r="AC46" s="527"/>
      <c r="AD46" s="176"/>
      <c r="AE46"/>
    </row>
    <row r="47" spans="1:31" ht="15" customHeight="1" thickBot="1">
      <c r="A47" s="50"/>
      <c r="B47" s="178"/>
      <c r="C47" s="179"/>
      <c r="D47" s="179"/>
      <c r="E47" s="179"/>
      <c r="F47" s="179"/>
      <c r="G47" s="179"/>
      <c r="H47" s="179"/>
      <c r="I47" s="179"/>
      <c r="J47" s="179"/>
      <c r="K47" s="179"/>
      <c r="L47" s="179"/>
      <c r="M47" s="179"/>
      <c r="N47" s="179"/>
      <c r="O47" s="179"/>
      <c r="P47" s="179"/>
      <c r="Q47" s="179"/>
      <c r="R47" s="180"/>
      <c r="S47" s="57"/>
      <c r="T47" s="178"/>
      <c r="U47" s="179"/>
      <c r="V47" s="179"/>
      <c r="W47" s="179"/>
      <c r="X47" s="179"/>
      <c r="Y47" s="179"/>
      <c r="Z47" s="179"/>
      <c r="AA47" s="179"/>
      <c r="AB47" s="179"/>
      <c r="AC47" s="179"/>
      <c r="AD47" s="180"/>
      <c r="AE47"/>
    </row>
    <row r="48" spans="1:31" ht="15" customHeight="1" thickBot="1">
      <c r="A48"/>
      <c r="B48"/>
      <c r="C48"/>
      <c r="D48"/>
      <c r="E48"/>
      <c r="F48"/>
      <c r="G48"/>
      <c r="H48"/>
      <c r="I48"/>
      <c r="J48"/>
      <c r="K48"/>
      <c r="L48"/>
      <c r="M48"/>
      <c r="N48"/>
      <c r="O48"/>
      <c r="P48"/>
      <c r="Q48"/>
      <c r="R48"/>
      <c r="S48"/>
      <c r="T48"/>
      <c r="U48"/>
      <c r="V48"/>
      <c r="W48"/>
      <c r="X48"/>
      <c r="Y48"/>
      <c r="Z48"/>
      <c r="AA48"/>
      <c r="AB48"/>
      <c r="AC48"/>
      <c r="AD48"/>
      <c r="AE48"/>
    </row>
    <row r="49" spans="1:31" ht="15" customHeight="1">
      <c r="A49"/>
      <c r="B49" s="181"/>
      <c r="C49" s="182" t="s">
        <v>4967</v>
      </c>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3"/>
      <c r="AE49"/>
    </row>
    <row r="50" spans="1:31" ht="72" customHeight="1" thickBot="1">
      <c r="A50"/>
      <c r="B50" s="54"/>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5"/>
      <c r="AE50"/>
    </row>
    <row r="51" spans="1:31" ht="15" customHeight="1"/>
    <row r="52" spans="1:31" ht="15" customHeight="1"/>
    <row r="53" spans="1:31" ht="15" customHeight="1"/>
    <row r="54" spans="1:31" ht="15" customHeight="1"/>
    <row r="55" spans="1:31" ht="15" customHeight="1"/>
    <row r="56" spans="1:31" ht="15" customHeight="1"/>
  </sheetData>
  <sheetProtection algorithmName="SHA-512" hashValue="8BqPFduRrGYCT1DaLl6K0yPBTbuJIwYX9bIOYApOTC0gbRczdbTqB/YQTinb5rtxGGpmCQ1vAWv1SjpYX6kYbw==" saltValue="ILg+U7Od25eOgMjuvSnfrg==" spinCount="100000" sheet="1" objects="1" scenarios="1"/>
  <mergeCells count="49">
    <mergeCell ref="C50:AC50"/>
    <mergeCell ref="F40:Q40"/>
    <mergeCell ref="U40:AC46"/>
    <mergeCell ref="G41:Q41"/>
    <mergeCell ref="H42:Q42"/>
    <mergeCell ref="H43:Q43"/>
    <mergeCell ref="E44:Q44"/>
    <mergeCell ref="F45:Q45"/>
    <mergeCell ref="H46:Q46"/>
    <mergeCell ref="B36:R36"/>
    <mergeCell ref="T36:AD36"/>
    <mergeCell ref="C37:Q37"/>
    <mergeCell ref="T37:AD37"/>
    <mergeCell ref="M39:Q39"/>
    <mergeCell ref="U39:AC39"/>
    <mergeCell ref="F27:Q27"/>
    <mergeCell ref="U27:AC33"/>
    <mergeCell ref="G28:Q28"/>
    <mergeCell ref="H29:Q29"/>
    <mergeCell ref="H30:Q30"/>
    <mergeCell ref="E31:Q31"/>
    <mergeCell ref="F32:Q32"/>
    <mergeCell ref="H33:Q33"/>
    <mergeCell ref="B23:R23"/>
    <mergeCell ref="T23:AD23"/>
    <mergeCell ref="C24:Q24"/>
    <mergeCell ref="T24:AD24"/>
    <mergeCell ref="M26:Q26"/>
    <mergeCell ref="U26:AC26"/>
    <mergeCell ref="F14:Q14"/>
    <mergeCell ref="U14:AC20"/>
    <mergeCell ref="G15:Q15"/>
    <mergeCell ref="H16:Q16"/>
    <mergeCell ref="H17:Q17"/>
    <mergeCell ref="E18:Q18"/>
    <mergeCell ref="F19:Q19"/>
    <mergeCell ref="H20:Q20"/>
    <mergeCell ref="B10:R10"/>
    <mergeCell ref="T10:AD10"/>
    <mergeCell ref="C11:Q11"/>
    <mergeCell ref="T11:AD11"/>
    <mergeCell ref="M13:Q13"/>
    <mergeCell ref="U13:AC13"/>
    <mergeCell ref="B1:AD1"/>
    <mergeCell ref="B3:AD3"/>
    <mergeCell ref="B5:AD5"/>
    <mergeCell ref="AA7:AD7"/>
    <mergeCell ref="B8:L8"/>
    <mergeCell ref="N8:O8"/>
  </mergeCells>
  <hyperlinks>
    <hyperlink ref="AA7:AD7" location="Índice!B11" display="Índice" xr:uid="{F5650992-3DDB-4D04-9431-097C26829958}"/>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A95F-32A4-43D1-B230-0285E8CB141D}">
  <dimension ref="A1:BZ71"/>
  <sheetViews>
    <sheetView showGridLines="0" topLeftCell="A4" workbookViewId="0"/>
  </sheetViews>
  <sheetFormatPr baseColWidth="10" defaultColWidth="0" defaultRowHeight="15" customHeight="1" zeroHeight="1"/>
  <cols>
    <col min="1" max="1" width="5.7109375" customWidth="1"/>
    <col min="2" max="61" width="3.7109375" customWidth="1"/>
    <col min="62" max="62" width="5.7109375" customWidth="1"/>
    <col min="63" max="77" width="4.140625" hidden="1" customWidth="1"/>
    <col min="78" max="78" width="12.7109375" hidden="1" customWidth="1"/>
    <col min="79" max="16384" width="4.140625" hidden="1"/>
  </cols>
  <sheetData>
    <row r="1" spans="1:64" ht="173.25" customHeight="1">
      <c r="A1" s="56"/>
      <c r="B1" s="495" t="s">
        <v>0</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row>
    <row r="2" spans="1:64" ht="15" customHeight="1">
      <c r="A2" s="56"/>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6"/>
      <c r="BE2" s="56"/>
      <c r="BF2" s="56"/>
      <c r="BG2" s="56"/>
      <c r="BH2" s="56"/>
      <c r="BI2" s="56"/>
    </row>
    <row r="3" spans="1:64" ht="45" customHeight="1">
      <c r="A3" s="56"/>
      <c r="B3" s="530" t="s">
        <v>1</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row>
    <row r="4" spans="1:64" ht="15" customHeight="1">
      <c r="A4" s="56"/>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6"/>
      <c r="BE4" s="56"/>
      <c r="BF4" s="56"/>
      <c r="BG4" s="56"/>
      <c r="BH4" s="56"/>
      <c r="BI4" s="56"/>
    </row>
    <row r="5" spans="1:64" ht="60" customHeight="1">
      <c r="A5" s="145"/>
      <c r="B5" s="530" t="s">
        <v>4968</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row>
    <row r="6" spans="1:64" ht="1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row>
    <row r="7" spans="1:64" ht="15" customHeight="1" thickBot="1">
      <c r="A7" s="56"/>
      <c r="B7" s="2" t="s">
        <v>3</v>
      </c>
      <c r="N7" s="2" t="s">
        <v>4</v>
      </c>
      <c r="P7" s="59"/>
      <c r="Q7" s="59"/>
      <c r="R7" s="59"/>
      <c r="S7" s="59"/>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02" t="s">
        <v>2</v>
      </c>
      <c r="BG7" s="502"/>
      <c r="BH7" s="502"/>
      <c r="BI7" s="502"/>
    </row>
    <row r="8" spans="1:64" ht="15" customHeight="1" thickBot="1">
      <c r="A8" s="56"/>
      <c r="B8" s="499" t="str">
        <f>IF(Presentación!B8="","",Presentación!B8)</f>
        <v/>
      </c>
      <c r="C8" s="500"/>
      <c r="D8" s="500"/>
      <c r="E8" s="500"/>
      <c r="F8" s="500"/>
      <c r="G8" s="500"/>
      <c r="H8" s="500"/>
      <c r="I8" s="500"/>
      <c r="J8" s="500"/>
      <c r="K8" s="500"/>
      <c r="L8" s="501"/>
      <c r="M8" s="21"/>
      <c r="N8" s="499" t="str">
        <f>IF(Presentación!N8="","",Presentación!N8)</f>
        <v/>
      </c>
      <c r="O8" s="501"/>
      <c r="P8" s="59"/>
      <c r="Q8" s="59"/>
      <c r="R8" s="59"/>
      <c r="S8" s="59"/>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64" ht="15" customHeight="1" thickBo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64" ht="15" customHeight="1" thickBot="1">
      <c r="A10" s="146"/>
      <c r="B10" s="521" t="s">
        <v>4969</v>
      </c>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184"/>
      <c r="BK10" s="184"/>
      <c r="BL10" s="184"/>
    </row>
    <row r="11" spans="1:64" ht="15" customHeight="1">
      <c r="A11" s="60"/>
      <c r="B11" s="550" t="s">
        <v>4970</v>
      </c>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2"/>
      <c r="BJ11" s="56"/>
      <c r="BK11" s="56"/>
      <c r="BL11" s="56"/>
    </row>
    <row r="12" spans="1:64" ht="15" customHeight="1">
      <c r="A12" s="60"/>
      <c r="B12" s="61"/>
      <c r="C12" s="531" t="s">
        <v>4971</v>
      </c>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2"/>
      <c r="BJ12" s="63"/>
      <c r="BK12" s="56"/>
      <c r="BL12" s="56"/>
    </row>
    <row r="13" spans="1:64" ht="15" customHeight="1">
      <c r="A13" s="60"/>
      <c r="B13" s="61"/>
      <c r="C13" s="531" t="s">
        <v>4972</v>
      </c>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2"/>
      <c r="BJ13" s="63"/>
      <c r="BK13" s="56"/>
      <c r="BL13" s="56"/>
    </row>
    <row r="14" spans="1:64" ht="15" customHeight="1">
      <c r="A14" s="60"/>
      <c r="B14" s="61"/>
      <c r="C14" s="531" t="s">
        <v>4973</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2"/>
      <c r="BJ14" s="63"/>
      <c r="BK14" s="56"/>
      <c r="BL14" s="56"/>
    </row>
    <row r="15" spans="1:64" ht="15" customHeight="1">
      <c r="A15" s="60"/>
      <c r="B15" s="61"/>
      <c r="C15" s="531" t="s">
        <v>4974</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2"/>
      <c r="BJ15" s="63"/>
      <c r="BK15" s="56"/>
      <c r="BL15" s="56"/>
    </row>
    <row r="16" spans="1:64" ht="15" customHeight="1">
      <c r="A16" s="60"/>
      <c r="B16" s="61"/>
      <c r="C16" s="531" t="s">
        <v>4975</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2"/>
      <c r="BJ16" s="63"/>
      <c r="BK16" s="56"/>
      <c r="BL16" s="56"/>
    </row>
    <row r="17" spans="1:78" ht="15" customHeight="1">
      <c r="A17" s="60"/>
      <c r="B17" s="68"/>
      <c r="C17" s="531" t="s">
        <v>4976</v>
      </c>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2"/>
      <c r="BJ17" s="63"/>
      <c r="BK17" s="56"/>
      <c r="BL17" s="56"/>
    </row>
    <row r="18" spans="1:78" ht="15" customHeight="1">
      <c r="A18" s="60"/>
      <c r="B18" s="68"/>
      <c r="C18" s="531" t="s">
        <v>4977</v>
      </c>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c r="BI18" s="532"/>
      <c r="BJ18" s="63"/>
      <c r="BK18" s="56"/>
      <c r="BL18" s="56"/>
    </row>
    <row r="19" spans="1:78" ht="48" customHeight="1">
      <c r="A19" s="60"/>
      <c r="B19" s="68"/>
      <c r="C19" s="63"/>
      <c r="D19" s="531" t="s">
        <v>4978</v>
      </c>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2"/>
      <c r="BJ19" s="63"/>
      <c r="BK19" s="56"/>
      <c r="BL19" s="56"/>
    </row>
    <row r="20" spans="1:78" ht="15" customHeight="1">
      <c r="A20" s="60"/>
      <c r="B20" s="68"/>
      <c r="C20" s="548" t="s">
        <v>4979</v>
      </c>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9"/>
      <c r="BJ20" s="56"/>
      <c r="BK20" s="56"/>
      <c r="BL20" s="56"/>
    </row>
    <row r="21" spans="1:78" ht="15" customHeight="1">
      <c r="A21" s="60"/>
      <c r="B21" s="68"/>
      <c r="C21" s="56"/>
      <c r="D21" s="533" t="s">
        <v>4980</v>
      </c>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4"/>
      <c r="BJ21" s="56"/>
      <c r="BK21" s="56"/>
      <c r="BL21" s="56"/>
    </row>
    <row r="22" spans="1:78" ht="15" customHeight="1">
      <c r="A22" s="60"/>
      <c r="B22" s="68"/>
      <c r="C22" s="56"/>
      <c r="D22" s="533" t="s">
        <v>4981</v>
      </c>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4"/>
      <c r="BJ22" s="56"/>
      <c r="BK22" s="56"/>
      <c r="BL22" s="56"/>
    </row>
    <row r="23" spans="1:78" ht="15" customHeight="1">
      <c r="A23" s="60"/>
      <c r="B23" s="68"/>
      <c r="C23" s="56"/>
      <c r="D23" s="533" t="s">
        <v>4982</v>
      </c>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4"/>
      <c r="BJ23" s="56"/>
      <c r="BK23" s="56"/>
      <c r="BL23" s="56"/>
    </row>
    <row r="24" spans="1:78" ht="195.95" customHeight="1">
      <c r="A24" s="64"/>
      <c r="B24" s="69"/>
      <c r="C24" s="64"/>
      <c r="D24" s="64"/>
      <c r="E24" s="531" t="s">
        <v>4983</v>
      </c>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2"/>
    </row>
    <row r="25" spans="1:78" ht="15" customHeight="1">
      <c r="A25" s="60"/>
      <c r="B25" s="70"/>
      <c r="C25" s="147"/>
      <c r="D25" s="535" t="s">
        <v>4984</v>
      </c>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6"/>
      <c r="BJ25" s="56"/>
      <c r="BK25" s="56"/>
      <c r="BL25" s="56"/>
    </row>
    <row r="26" spans="1:78" ht="15" customHeight="1" thickBot="1">
      <c r="A26" s="60"/>
      <c r="B26" s="28"/>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56"/>
      <c r="BE26" s="56"/>
      <c r="BF26" s="56"/>
      <c r="BG26" s="56"/>
      <c r="BH26" s="56"/>
      <c r="BI26" s="56"/>
      <c r="BJ26" s="56"/>
      <c r="BK26" s="56"/>
      <c r="BL26" s="56"/>
    </row>
    <row r="27" spans="1:78" ht="15" customHeight="1">
      <c r="A27" s="148"/>
      <c r="B27" s="537" t="s">
        <v>4985</v>
      </c>
      <c r="C27" s="539" t="s">
        <v>4986</v>
      </c>
      <c r="D27" s="539"/>
      <c r="E27" s="539"/>
      <c r="F27" s="539" t="s">
        <v>4987</v>
      </c>
      <c r="G27" s="539"/>
      <c r="H27" s="539"/>
      <c r="I27" s="539" t="s">
        <v>4988</v>
      </c>
      <c r="J27" s="539"/>
      <c r="K27" s="539"/>
      <c r="L27" s="539" t="s">
        <v>4989</v>
      </c>
      <c r="M27" s="539"/>
      <c r="N27" s="539"/>
      <c r="O27" s="539" t="s">
        <v>4990</v>
      </c>
      <c r="P27" s="539"/>
      <c r="Q27" s="539"/>
      <c r="R27" s="539"/>
      <c r="S27" s="539" t="s">
        <v>4991</v>
      </c>
      <c r="T27" s="539"/>
      <c r="U27" s="539"/>
      <c r="V27" s="539"/>
      <c r="W27" s="539" t="s">
        <v>4992</v>
      </c>
      <c r="X27" s="539"/>
      <c r="Y27" s="539"/>
      <c r="Z27" s="539" t="s">
        <v>4993</v>
      </c>
      <c r="AA27" s="539"/>
      <c r="AB27" s="539"/>
      <c r="AC27" s="539" t="s">
        <v>4994</v>
      </c>
      <c r="AD27" s="539"/>
      <c r="AE27" s="539"/>
      <c r="AF27" s="539" t="s">
        <v>4995</v>
      </c>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41"/>
      <c r="BJ27" s="185"/>
      <c r="BK27" s="185"/>
      <c r="BL27" s="185"/>
    </row>
    <row r="28" spans="1:78" ht="15" customHeight="1">
      <c r="A28" s="148"/>
      <c r="B28" s="538"/>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t="s">
        <v>4996</v>
      </c>
      <c r="AG28" s="540"/>
      <c r="AH28" s="540"/>
      <c r="AI28" s="540"/>
      <c r="AJ28" s="540"/>
      <c r="AK28" s="540"/>
      <c r="AL28" s="540"/>
      <c r="AM28" s="540"/>
      <c r="AN28" s="540" t="s">
        <v>4997</v>
      </c>
      <c r="AO28" s="540"/>
      <c r="AP28" s="540"/>
      <c r="AQ28" s="540"/>
      <c r="AR28" s="540"/>
      <c r="AS28" s="540"/>
      <c r="AT28" s="540"/>
      <c r="AU28" s="540"/>
      <c r="AV28" s="540" t="s">
        <v>4998</v>
      </c>
      <c r="AW28" s="540"/>
      <c r="AX28" s="540"/>
      <c r="AY28" s="540"/>
      <c r="AZ28" s="540"/>
      <c r="BA28" s="540"/>
      <c r="BB28" s="540"/>
      <c r="BC28" s="540"/>
      <c r="BD28" s="542" t="s">
        <v>4999</v>
      </c>
      <c r="BE28" s="543"/>
      <c r="BF28" s="543"/>
      <c r="BG28" s="543"/>
      <c r="BH28" s="543"/>
      <c r="BI28" s="544"/>
      <c r="BJ28" s="185"/>
      <c r="BK28" s="185"/>
      <c r="BL28" s="185"/>
    </row>
    <row r="29" spans="1:78" ht="24" customHeight="1">
      <c r="A29" s="148"/>
      <c r="B29" s="538"/>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t="s">
        <v>5000</v>
      </c>
      <c r="AG29" s="540"/>
      <c r="AH29" s="540"/>
      <c r="AI29" s="540"/>
      <c r="AJ29" s="540" t="s">
        <v>5001</v>
      </c>
      <c r="AK29" s="540"/>
      <c r="AL29" s="540"/>
      <c r="AM29" s="540"/>
      <c r="AN29" s="540" t="s">
        <v>5000</v>
      </c>
      <c r="AO29" s="540"/>
      <c r="AP29" s="540"/>
      <c r="AQ29" s="540"/>
      <c r="AR29" s="540" t="s">
        <v>5001</v>
      </c>
      <c r="AS29" s="540"/>
      <c r="AT29" s="540"/>
      <c r="AU29" s="540"/>
      <c r="AV29" s="540" t="s">
        <v>5000</v>
      </c>
      <c r="AW29" s="540"/>
      <c r="AX29" s="540"/>
      <c r="AY29" s="540"/>
      <c r="AZ29" s="540" t="s">
        <v>5001</v>
      </c>
      <c r="BA29" s="540"/>
      <c r="BB29" s="540"/>
      <c r="BC29" s="540"/>
      <c r="BD29" s="545"/>
      <c r="BE29" s="546"/>
      <c r="BF29" s="546"/>
      <c r="BG29" s="546"/>
      <c r="BH29" s="546"/>
      <c r="BI29" s="547"/>
      <c r="BJ29" s="185"/>
      <c r="BK29" s="185"/>
      <c r="BL29" s="185"/>
    </row>
    <row r="30" spans="1:78" ht="48" customHeight="1">
      <c r="A30" s="149"/>
      <c r="B30" s="65" t="s">
        <v>5002</v>
      </c>
      <c r="C30" s="554" t="s">
        <v>5003</v>
      </c>
      <c r="D30" s="554"/>
      <c r="E30" s="554"/>
      <c r="F30" s="554" t="s">
        <v>1051</v>
      </c>
      <c r="G30" s="554"/>
      <c r="H30" s="554"/>
      <c r="I30" s="554" t="s">
        <v>5004</v>
      </c>
      <c r="J30" s="554"/>
      <c r="K30" s="554"/>
      <c r="L30" s="554" t="s">
        <v>1090</v>
      </c>
      <c r="M30" s="554"/>
      <c r="N30" s="554"/>
      <c r="O30" s="554" t="s">
        <v>5005</v>
      </c>
      <c r="P30" s="554"/>
      <c r="Q30" s="554"/>
      <c r="R30" s="554"/>
      <c r="S30" s="554" t="s">
        <v>5006</v>
      </c>
      <c r="T30" s="554"/>
      <c r="U30" s="554"/>
      <c r="V30" s="554"/>
      <c r="W30" s="554" t="s">
        <v>5007</v>
      </c>
      <c r="X30" s="554"/>
      <c r="Y30" s="554"/>
      <c r="Z30" s="555" t="s">
        <v>5008</v>
      </c>
      <c r="AA30" s="556"/>
      <c r="AB30" s="556"/>
      <c r="AC30" s="554" t="s">
        <v>5009</v>
      </c>
      <c r="AD30" s="554"/>
      <c r="AE30" s="554"/>
      <c r="AF30" s="557" t="s">
        <v>5010</v>
      </c>
      <c r="AG30" s="557"/>
      <c r="AH30" s="557"/>
      <c r="AI30" s="557"/>
      <c r="AJ30" s="558">
        <v>3</v>
      </c>
      <c r="AK30" s="558"/>
      <c r="AL30" s="558"/>
      <c r="AM30" s="558"/>
      <c r="AN30" s="557" t="s">
        <v>5011</v>
      </c>
      <c r="AO30" s="557"/>
      <c r="AP30" s="557"/>
      <c r="AQ30" s="557"/>
      <c r="AR30" s="558">
        <v>1</v>
      </c>
      <c r="AS30" s="558"/>
      <c r="AT30" s="558"/>
      <c r="AU30" s="558"/>
      <c r="AV30" s="557" t="s">
        <v>5012</v>
      </c>
      <c r="AW30" s="557"/>
      <c r="AX30" s="557"/>
      <c r="AY30" s="557"/>
      <c r="AZ30" s="558">
        <v>9</v>
      </c>
      <c r="BA30" s="558"/>
      <c r="BB30" s="558"/>
      <c r="BC30" s="558"/>
      <c r="BD30" s="559"/>
      <c r="BE30" s="560"/>
      <c r="BF30" s="560"/>
      <c r="BG30" s="560"/>
      <c r="BH30" s="560"/>
      <c r="BI30" s="561"/>
      <c r="BJ30" s="186"/>
      <c r="BK30" s="186"/>
      <c r="BL30" s="186"/>
      <c r="BZ30" s="485" t="s">
        <v>5013</v>
      </c>
    </row>
    <row r="31" spans="1:78" ht="15" customHeight="1">
      <c r="A31" s="56"/>
      <c r="B31" s="66" t="s">
        <v>5014</v>
      </c>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62"/>
      <c r="BJ31" s="56"/>
      <c r="BK31" s="56">
        <v>1</v>
      </c>
      <c r="BL31" s="56" t="s">
        <v>5015</v>
      </c>
      <c r="BZ31" s="56">
        <f>IF(OR(COUNTIF(AJ31,10)&gt;0,COUNTIF(AR31,10)&gt;0,COUNTIF(AZ31,10)&gt;0),1,0)</f>
        <v>0</v>
      </c>
    </row>
    <row r="32" spans="1:78" ht="15" customHeight="1">
      <c r="A32" s="56"/>
      <c r="B32" s="66" t="s">
        <v>5016</v>
      </c>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62"/>
      <c r="BJ32" s="56"/>
      <c r="BK32" s="56">
        <v>2</v>
      </c>
      <c r="BL32" s="56" t="s">
        <v>5017</v>
      </c>
      <c r="BZ32" s="56">
        <f t="shared" ref="BZ32:BZ65" si="0">IF(OR(COUNTIF(AJ32,10)&gt;0,COUNTIF(AR32,10)&gt;0,COUNTIF(AZ32,10)&gt;0),1,0)</f>
        <v>0</v>
      </c>
    </row>
    <row r="33" spans="1:78" ht="15" customHeight="1">
      <c r="A33" s="56"/>
      <c r="B33" s="66" t="s">
        <v>5018</v>
      </c>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63"/>
      <c r="BE33" s="564"/>
      <c r="BF33" s="553"/>
      <c r="BG33" s="553"/>
      <c r="BH33" s="564"/>
      <c r="BI33" s="565"/>
      <c r="BJ33" s="56"/>
      <c r="BK33" s="56">
        <v>3</v>
      </c>
      <c r="BL33" s="56" t="s">
        <v>5019</v>
      </c>
      <c r="BZ33" s="56">
        <f t="shared" si="0"/>
        <v>0</v>
      </c>
    </row>
    <row r="34" spans="1:78" ht="15" customHeight="1">
      <c r="A34" s="56"/>
      <c r="B34" s="66" t="s">
        <v>5020</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553"/>
      <c r="BI34" s="562"/>
      <c r="BJ34" s="56"/>
      <c r="BK34" s="56">
        <v>4</v>
      </c>
      <c r="BL34" s="56" t="s">
        <v>5021</v>
      </c>
      <c r="BZ34" s="56">
        <f t="shared" si="0"/>
        <v>0</v>
      </c>
    </row>
    <row r="35" spans="1:78" ht="15" customHeight="1">
      <c r="A35" s="56"/>
      <c r="B35" s="66" t="s">
        <v>5022</v>
      </c>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62"/>
      <c r="BJ35" s="56"/>
      <c r="BK35" s="56">
        <v>5</v>
      </c>
      <c r="BL35" s="56" t="s">
        <v>5023</v>
      </c>
      <c r="BZ35" s="56">
        <f t="shared" si="0"/>
        <v>0</v>
      </c>
    </row>
    <row r="36" spans="1:78" ht="15" customHeight="1">
      <c r="A36" s="56"/>
      <c r="B36" s="66" t="s">
        <v>5024</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62"/>
      <c r="BJ36" s="56"/>
      <c r="BK36" s="56">
        <v>6</v>
      </c>
      <c r="BL36" s="56" t="s">
        <v>5025</v>
      </c>
      <c r="BZ36" s="56">
        <f t="shared" si="0"/>
        <v>0</v>
      </c>
    </row>
    <row r="37" spans="1:78" ht="15" customHeight="1">
      <c r="A37" s="56"/>
      <c r="B37" s="66" t="s">
        <v>5026</v>
      </c>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62"/>
      <c r="BJ37" s="56"/>
      <c r="BK37" s="56">
        <v>7</v>
      </c>
      <c r="BL37" s="56" t="s">
        <v>5027</v>
      </c>
      <c r="BZ37" s="56">
        <f t="shared" si="0"/>
        <v>0</v>
      </c>
    </row>
    <row r="38" spans="1:78" ht="15" customHeight="1">
      <c r="A38" s="56"/>
      <c r="B38" s="66" t="s">
        <v>5028</v>
      </c>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53"/>
      <c r="BB38" s="553"/>
      <c r="BC38" s="553"/>
      <c r="BD38" s="553"/>
      <c r="BE38" s="553"/>
      <c r="BF38" s="553"/>
      <c r="BG38" s="553"/>
      <c r="BH38" s="553"/>
      <c r="BI38" s="562"/>
      <c r="BJ38" s="56"/>
      <c r="BK38" s="56">
        <v>8</v>
      </c>
      <c r="BL38" s="56" t="s">
        <v>5029</v>
      </c>
      <c r="BZ38" s="56">
        <f t="shared" si="0"/>
        <v>0</v>
      </c>
    </row>
    <row r="39" spans="1:78" ht="15" customHeight="1">
      <c r="A39" s="56"/>
      <c r="B39" s="66" t="s">
        <v>5030</v>
      </c>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553"/>
      <c r="AV39" s="553"/>
      <c r="AW39" s="553"/>
      <c r="AX39" s="553"/>
      <c r="AY39" s="553"/>
      <c r="AZ39" s="553"/>
      <c r="BA39" s="553"/>
      <c r="BB39" s="553"/>
      <c r="BC39" s="553"/>
      <c r="BD39" s="553"/>
      <c r="BE39" s="553"/>
      <c r="BF39" s="553"/>
      <c r="BG39" s="553"/>
      <c r="BH39" s="553"/>
      <c r="BI39" s="562"/>
      <c r="BJ39" s="56"/>
      <c r="BK39" s="56">
        <v>9</v>
      </c>
      <c r="BL39" s="56" t="s">
        <v>5012</v>
      </c>
      <c r="BZ39" s="56">
        <f t="shared" si="0"/>
        <v>0</v>
      </c>
    </row>
    <row r="40" spans="1:78" ht="15" customHeight="1">
      <c r="A40" s="56"/>
      <c r="B40" s="66" t="s">
        <v>5031</v>
      </c>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62"/>
      <c r="BJ40" s="56"/>
      <c r="BK40" s="56">
        <v>10</v>
      </c>
      <c r="BL40" s="56" t="s">
        <v>5032</v>
      </c>
      <c r="BZ40" s="56">
        <f t="shared" si="0"/>
        <v>0</v>
      </c>
    </row>
    <row r="41" spans="1:78" ht="15" customHeight="1">
      <c r="A41" s="56"/>
      <c r="B41" s="66" t="s">
        <v>5033</v>
      </c>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62"/>
      <c r="BJ41" s="56"/>
      <c r="BK41" s="56"/>
      <c r="BL41" s="56"/>
      <c r="BZ41" s="56">
        <f t="shared" si="0"/>
        <v>0</v>
      </c>
    </row>
    <row r="42" spans="1:78" ht="15" customHeight="1">
      <c r="A42" s="56"/>
      <c r="B42" s="66" t="s">
        <v>5034</v>
      </c>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62"/>
      <c r="BJ42" s="56"/>
      <c r="BK42" s="56"/>
      <c r="BL42" s="56"/>
      <c r="BZ42" s="56">
        <f t="shared" si="0"/>
        <v>0</v>
      </c>
    </row>
    <row r="43" spans="1:78" ht="15" customHeight="1">
      <c r="A43" s="56"/>
      <c r="B43" s="66" t="s">
        <v>5035</v>
      </c>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62"/>
      <c r="BJ43" s="56"/>
      <c r="BK43" s="56"/>
      <c r="BL43" s="56"/>
      <c r="BZ43" s="56">
        <f t="shared" si="0"/>
        <v>0</v>
      </c>
    </row>
    <row r="44" spans="1:78" ht="15" customHeight="1">
      <c r="A44" s="56"/>
      <c r="B44" s="66" t="s">
        <v>5036</v>
      </c>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62"/>
      <c r="BJ44" s="56"/>
      <c r="BK44" s="56"/>
      <c r="BL44" s="56"/>
      <c r="BZ44" s="56">
        <f t="shared" si="0"/>
        <v>0</v>
      </c>
    </row>
    <row r="45" spans="1:78" ht="15" customHeight="1">
      <c r="A45" s="56"/>
      <c r="B45" s="66" t="s">
        <v>5037</v>
      </c>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62"/>
      <c r="BJ45" s="56"/>
      <c r="BK45" s="56"/>
      <c r="BL45" s="56"/>
      <c r="BZ45" s="56">
        <f t="shared" si="0"/>
        <v>0</v>
      </c>
    </row>
    <row r="46" spans="1:78" ht="15" customHeight="1">
      <c r="A46" s="56"/>
      <c r="B46" s="66" t="s">
        <v>5038</v>
      </c>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62"/>
      <c r="BJ46" s="56"/>
      <c r="BK46" s="56"/>
      <c r="BL46" s="56"/>
      <c r="BZ46" s="56">
        <f t="shared" si="0"/>
        <v>0</v>
      </c>
    </row>
    <row r="47" spans="1:78" ht="15" customHeight="1">
      <c r="A47" s="56"/>
      <c r="B47" s="66" t="s">
        <v>5039</v>
      </c>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62"/>
      <c r="BJ47" s="56"/>
      <c r="BK47" s="56"/>
      <c r="BL47" s="56"/>
      <c r="BZ47" s="56">
        <f t="shared" si="0"/>
        <v>0</v>
      </c>
    </row>
    <row r="48" spans="1:78" ht="15" customHeight="1">
      <c r="A48" s="56"/>
      <c r="B48" s="66" t="s">
        <v>5040</v>
      </c>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62"/>
      <c r="BJ48" s="56"/>
      <c r="BK48" s="56"/>
      <c r="BL48" s="56"/>
      <c r="BZ48" s="56">
        <f t="shared" si="0"/>
        <v>0</v>
      </c>
    </row>
    <row r="49" spans="1:78" ht="15" customHeight="1">
      <c r="A49" s="56"/>
      <c r="B49" s="66" t="s">
        <v>5041</v>
      </c>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62"/>
      <c r="BJ49" s="56"/>
      <c r="BK49" s="56"/>
      <c r="BL49" s="56"/>
      <c r="BZ49" s="56">
        <f t="shared" si="0"/>
        <v>0</v>
      </c>
    </row>
    <row r="50" spans="1:78" ht="15" customHeight="1">
      <c r="A50" s="56"/>
      <c r="B50" s="66" t="s">
        <v>5042</v>
      </c>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62"/>
      <c r="BJ50" s="56"/>
      <c r="BK50" s="56"/>
      <c r="BL50" s="56"/>
      <c r="BZ50" s="56">
        <f t="shared" si="0"/>
        <v>0</v>
      </c>
    </row>
    <row r="51" spans="1:78" ht="15" customHeight="1">
      <c r="A51" s="56"/>
      <c r="B51" s="66" t="s">
        <v>5043</v>
      </c>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62"/>
      <c r="BJ51" s="56"/>
      <c r="BK51" s="56"/>
      <c r="BL51" s="56"/>
      <c r="BZ51" s="56">
        <f t="shared" si="0"/>
        <v>0</v>
      </c>
    </row>
    <row r="52" spans="1:78" ht="15" customHeight="1">
      <c r="A52" s="56"/>
      <c r="B52" s="66" t="s">
        <v>5044</v>
      </c>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62"/>
      <c r="BJ52" s="56"/>
      <c r="BK52" s="56"/>
      <c r="BL52" s="56"/>
      <c r="BZ52" s="56">
        <f t="shared" si="0"/>
        <v>0</v>
      </c>
    </row>
    <row r="53" spans="1:78" ht="15" customHeight="1">
      <c r="A53" s="56"/>
      <c r="B53" s="66" t="s">
        <v>5045</v>
      </c>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62"/>
      <c r="BJ53" s="56"/>
      <c r="BK53" s="56"/>
      <c r="BL53" s="56"/>
      <c r="BZ53" s="56">
        <f t="shared" si="0"/>
        <v>0</v>
      </c>
    </row>
    <row r="54" spans="1:78" ht="15" customHeight="1">
      <c r="A54" s="56"/>
      <c r="B54" s="66" t="s">
        <v>5046</v>
      </c>
      <c r="C54" s="553"/>
      <c r="D54" s="553"/>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3"/>
      <c r="AZ54" s="553"/>
      <c r="BA54" s="553"/>
      <c r="BB54" s="553"/>
      <c r="BC54" s="553"/>
      <c r="BD54" s="553"/>
      <c r="BE54" s="553"/>
      <c r="BF54" s="553"/>
      <c r="BG54" s="553"/>
      <c r="BH54" s="553"/>
      <c r="BI54" s="562"/>
      <c r="BJ54" s="56"/>
      <c r="BK54" s="56"/>
      <c r="BL54" s="56"/>
      <c r="BZ54" s="56">
        <f t="shared" si="0"/>
        <v>0</v>
      </c>
    </row>
    <row r="55" spans="1:78" ht="15" customHeight="1">
      <c r="A55" s="56"/>
      <c r="B55" s="66" t="s">
        <v>5047</v>
      </c>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3"/>
      <c r="BF55" s="553"/>
      <c r="BG55" s="553"/>
      <c r="BH55" s="553"/>
      <c r="BI55" s="562"/>
      <c r="BJ55" s="56"/>
      <c r="BK55" s="56"/>
      <c r="BL55" s="56"/>
      <c r="BZ55" s="56">
        <f t="shared" si="0"/>
        <v>0</v>
      </c>
    </row>
    <row r="56" spans="1:78" ht="15" customHeight="1">
      <c r="A56" s="56"/>
      <c r="B56" s="66" t="s">
        <v>5048</v>
      </c>
      <c r="C56" s="553"/>
      <c r="D56" s="553"/>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3"/>
      <c r="AY56" s="553"/>
      <c r="AZ56" s="553"/>
      <c r="BA56" s="553"/>
      <c r="BB56" s="553"/>
      <c r="BC56" s="553"/>
      <c r="BD56" s="553"/>
      <c r="BE56" s="553"/>
      <c r="BF56" s="553"/>
      <c r="BG56" s="553"/>
      <c r="BH56" s="553"/>
      <c r="BI56" s="562"/>
      <c r="BJ56" s="56"/>
      <c r="BK56" s="56"/>
      <c r="BL56" s="56"/>
      <c r="BZ56" s="56">
        <f t="shared" si="0"/>
        <v>0</v>
      </c>
    </row>
    <row r="57" spans="1:78" ht="15" customHeight="1">
      <c r="A57" s="56"/>
      <c r="B57" s="66" t="s">
        <v>5049</v>
      </c>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3"/>
      <c r="AY57" s="553"/>
      <c r="AZ57" s="553"/>
      <c r="BA57" s="553"/>
      <c r="BB57" s="553"/>
      <c r="BC57" s="553"/>
      <c r="BD57" s="553"/>
      <c r="BE57" s="553"/>
      <c r="BF57" s="553"/>
      <c r="BG57" s="553"/>
      <c r="BH57" s="553"/>
      <c r="BI57" s="562"/>
      <c r="BJ57" s="56"/>
      <c r="BK57" s="56"/>
      <c r="BL57" s="56"/>
      <c r="BZ57" s="56">
        <f t="shared" si="0"/>
        <v>0</v>
      </c>
    </row>
    <row r="58" spans="1:78" ht="15" customHeight="1">
      <c r="A58" s="56"/>
      <c r="B58" s="66" t="s">
        <v>5050</v>
      </c>
      <c r="C58" s="553"/>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62"/>
      <c r="BJ58" s="56"/>
      <c r="BK58" s="56"/>
      <c r="BL58" s="56"/>
      <c r="BZ58" s="56">
        <f t="shared" si="0"/>
        <v>0</v>
      </c>
    </row>
    <row r="59" spans="1:78" ht="15" customHeight="1">
      <c r="A59" s="56"/>
      <c r="B59" s="66" t="s">
        <v>5051</v>
      </c>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3"/>
      <c r="AY59" s="553"/>
      <c r="AZ59" s="553"/>
      <c r="BA59" s="553"/>
      <c r="BB59" s="553"/>
      <c r="BC59" s="553"/>
      <c r="BD59" s="553"/>
      <c r="BE59" s="553"/>
      <c r="BF59" s="553"/>
      <c r="BG59" s="553"/>
      <c r="BH59" s="553"/>
      <c r="BI59" s="562"/>
      <c r="BJ59" s="56"/>
      <c r="BK59" s="56"/>
      <c r="BL59" s="56"/>
      <c r="BZ59" s="56">
        <f t="shared" si="0"/>
        <v>0</v>
      </c>
    </row>
    <row r="60" spans="1:78" ht="15" customHeight="1">
      <c r="A60" s="56"/>
      <c r="B60" s="66" t="s">
        <v>5052</v>
      </c>
      <c r="C60" s="553"/>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3"/>
      <c r="AY60" s="553"/>
      <c r="AZ60" s="553"/>
      <c r="BA60" s="553"/>
      <c r="BB60" s="553"/>
      <c r="BC60" s="553"/>
      <c r="BD60" s="553"/>
      <c r="BE60" s="553"/>
      <c r="BF60" s="553"/>
      <c r="BG60" s="553"/>
      <c r="BH60" s="553"/>
      <c r="BI60" s="562"/>
      <c r="BJ60" s="56"/>
      <c r="BK60" s="56"/>
      <c r="BL60" s="56"/>
      <c r="BZ60" s="56">
        <f t="shared" si="0"/>
        <v>0</v>
      </c>
    </row>
    <row r="61" spans="1:78" ht="15" customHeight="1">
      <c r="A61" s="56"/>
      <c r="B61" s="66" t="s">
        <v>5053</v>
      </c>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c r="AV61" s="553"/>
      <c r="AW61" s="553"/>
      <c r="AX61" s="553"/>
      <c r="AY61" s="553"/>
      <c r="AZ61" s="553"/>
      <c r="BA61" s="553"/>
      <c r="BB61" s="553"/>
      <c r="BC61" s="553"/>
      <c r="BD61" s="553"/>
      <c r="BE61" s="553"/>
      <c r="BF61" s="553"/>
      <c r="BG61" s="553"/>
      <c r="BH61" s="553"/>
      <c r="BI61" s="562"/>
      <c r="BJ61" s="56"/>
      <c r="BK61" s="56"/>
      <c r="BL61" s="56"/>
      <c r="BZ61" s="56">
        <f t="shared" si="0"/>
        <v>0</v>
      </c>
    </row>
    <row r="62" spans="1:78" ht="15" customHeight="1">
      <c r="A62" s="56"/>
      <c r="B62" s="66" t="s">
        <v>5054</v>
      </c>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53"/>
      <c r="AV62" s="553"/>
      <c r="AW62" s="553"/>
      <c r="AX62" s="553"/>
      <c r="AY62" s="553"/>
      <c r="AZ62" s="553"/>
      <c r="BA62" s="553"/>
      <c r="BB62" s="553"/>
      <c r="BC62" s="553"/>
      <c r="BD62" s="553"/>
      <c r="BE62" s="553"/>
      <c r="BF62" s="553"/>
      <c r="BG62" s="553"/>
      <c r="BH62" s="553"/>
      <c r="BI62" s="562"/>
      <c r="BJ62" s="56"/>
      <c r="BK62" s="56"/>
      <c r="BL62" s="56"/>
      <c r="BZ62" s="56">
        <f t="shared" si="0"/>
        <v>0</v>
      </c>
    </row>
    <row r="63" spans="1:78" ht="15" customHeight="1">
      <c r="A63" s="56"/>
      <c r="B63" s="66" t="s">
        <v>5055</v>
      </c>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c r="BG63" s="553"/>
      <c r="BH63" s="553"/>
      <c r="BI63" s="562"/>
      <c r="BJ63" s="56"/>
      <c r="BK63" s="56"/>
      <c r="BL63" s="56"/>
      <c r="BZ63" s="56">
        <f t="shared" si="0"/>
        <v>0</v>
      </c>
    </row>
    <row r="64" spans="1:78" ht="15" customHeight="1">
      <c r="A64" s="56"/>
      <c r="B64" s="66" t="s">
        <v>5056</v>
      </c>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62"/>
      <c r="BJ64" s="56"/>
      <c r="BK64" s="56"/>
      <c r="BL64" s="56"/>
      <c r="BZ64" s="56">
        <f t="shared" si="0"/>
        <v>0</v>
      </c>
    </row>
    <row r="65" spans="1:78" ht="15" customHeight="1" thickBot="1">
      <c r="A65" s="56"/>
      <c r="B65" s="67" t="s">
        <v>5057</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6"/>
      <c r="BC65" s="566"/>
      <c r="BD65" s="566"/>
      <c r="BE65" s="566"/>
      <c r="BF65" s="566"/>
      <c r="BG65" s="566"/>
      <c r="BH65" s="566"/>
      <c r="BI65" s="567"/>
      <c r="BJ65" s="56"/>
      <c r="BK65" s="56"/>
      <c r="BL65" s="56"/>
      <c r="BZ65" s="56">
        <f t="shared" si="0"/>
        <v>0</v>
      </c>
    </row>
    <row r="66" spans="1:78" ht="15" customHeight="1">
      <c r="BZ66" s="486">
        <f>SUM(BZ31:BZ65)</f>
        <v>0</v>
      </c>
    </row>
    <row r="67" spans="1:78" ht="15" customHeight="1">
      <c r="B67" s="568" t="str">
        <f>IF(BZ66&gt;0,"Alerta: debido a que ha seleccionado la categoría Otra en algunas de las cols. Tipo de fuente, favor de especificar ese otro tipo de fuente en la col. Comentarios o especificaciones sobre el tipo de fuente","")</f>
        <v/>
      </c>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row>
    <row r="68" spans="1:78" ht="15" customHeight="1"/>
    <row r="69" spans="1:78" ht="15" customHeight="1"/>
    <row r="70" spans="1:78" ht="15" customHeight="1"/>
    <row r="71" spans="1:78" ht="15" customHeight="1"/>
  </sheetData>
  <sheetProtection algorithmName="SHA-512" hashValue="Pc/8rLECWvTFRitFa3fY7v4FoycMdP3X150weCDgVrqmTTTatagKeYbvsUADi51sHxTCU/fq1hLvl+8MZWzdFg==" saltValue="wqFZd8iYr0expxYdw3d88w==" spinCount="100000" sheet="1" objects="1" scenarios="1"/>
  <mergeCells count="620">
    <mergeCell ref="B67:BG67"/>
    <mergeCell ref="AC65:AE65"/>
    <mergeCell ref="AF65:AI65"/>
    <mergeCell ref="AJ65:AM65"/>
    <mergeCell ref="AN64:AQ64"/>
    <mergeCell ref="AR64:AU64"/>
    <mergeCell ref="AV64:AY64"/>
    <mergeCell ref="AZ64:BC64"/>
    <mergeCell ref="BD64:BI64"/>
    <mergeCell ref="C65:E65"/>
    <mergeCell ref="F65:H65"/>
    <mergeCell ref="I65:K65"/>
    <mergeCell ref="L65:N65"/>
    <mergeCell ref="O65:R65"/>
    <mergeCell ref="S64:V64"/>
    <mergeCell ref="W64:Y64"/>
    <mergeCell ref="Z64:AB64"/>
    <mergeCell ref="AC64:AE64"/>
    <mergeCell ref="AF64:AI64"/>
    <mergeCell ref="AJ64:AM64"/>
    <mergeCell ref="AN65:AQ65"/>
    <mergeCell ref="AR65:AU65"/>
    <mergeCell ref="AV65:AY65"/>
    <mergeCell ref="AZ65:BC65"/>
    <mergeCell ref="BD65:BI65"/>
    <mergeCell ref="S65:V65"/>
    <mergeCell ref="W65:Y65"/>
    <mergeCell ref="Z65:AB65"/>
    <mergeCell ref="C64:E64"/>
    <mergeCell ref="F64:H64"/>
    <mergeCell ref="I64:K64"/>
    <mergeCell ref="L64:N64"/>
    <mergeCell ref="O64:R64"/>
    <mergeCell ref="AN62:AQ62"/>
    <mergeCell ref="AR62:AU62"/>
    <mergeCell ref="AV62:AY62"/>
    <mergeCell ref="AZ62:BC62"/>
    <mergeCell ref="BD62:BI62"/>
    <mergeCell ref="AF62:AI62"/>
    <mergeCell ref="AJ62:AM62"/>
    <mergeCell ref="AN63:AQ63"/>
    <mergeCell ref="AR63:AU63"/>
    <mergeCell ref="AV63:AY63"/>
    <mergeCell ref="AZ63:BC63"/>
    <mergeCell ref="BD63:BI63"/>
    <mergeCell ref="AF63:AI63"/>
    <mergeCell ref="AJ63:AM63"/>
    <mergeCell ref="Z62:AB62"/>
    <mergeCell ref="AC62:AE62"/>
    <mergeCell ref="C62:E62"/>
    <mergeCell ref="F62:H62"/>
    <mergeCell ref="I62:K62"/>
    <mergeCell ref="L62:N62"/>
    <mergeCell ref="O62:R62"/>
    <mergeCell ref="S63:V63"/>
    <mergeCell ref="W63:Y63"/>
    <mergeCell ref="Z63:AB63"/>
    <mergeCell ref="AC63:AE63"/>
    <mergeCell ref="C60:E60"/>
    <mergeCell ref="F60:H60"/>
    <mergeCell ref="C63:E63"/>
    <mergeCell ref="F63:H63"/>
    <mergeCell ref="I63:K63"/>
    <mergeCell ref="L63:N63"/>
    <mergeCell ref="O63:R63"/>
    <mergeCell ref="S62:V62"/>
    <mergeCell ref="W62:Y62"/>
    <mergeCell ref="S61:V61"/>
    <mergeCell ref="W61:Y61"/>
    <mergeCell ref="C59:E59"/>
    <mergeCell ref="F59:H59"/>
    <mergeCell ref="AR60:AU60"/>
    <mergeCell ref="AV60:AY60"/>
    <mergeCell ref="AZ60:BC60"/>
    <mergeCell ref="BD60:BI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Z61:AB61"/>
    <mergeCell ref="AC61:AE61"/>
    <mergeCell ref="AN58:AQ58"/>
    <mergeCell ref="I58:K58"/>
    <mergeCell ref="L58:N58"/>
    <mergeCell ref="O58:R58"/>
    <mergeCell ref="AN60:AQ60"/>
    <mergeCell ref="I60:K60"/>
    <mergeCell ref="L60:N60"/>
    <mergeCell ref="O60:R60"/>
    <mergeCell ref="S59:V59"/>
    <mergeCell ref="W59:Y59"/>
    <mergeCell ref="Z59:AB59"/>
    <mergeCell ref="AC59:AE59"/>
    <mergeCell ref="AR58:AU58"/>
    <mergeCell ref="AV58:AY58"/>
    <mergeCell ref="AZ58:BC58"/>
    <mergeCell ref="BD58:BI58"/>
    <mergeCell ref="I59:K59"/>
    <mergeCell ref="L59:N59"/>
    <mergeCell ref="O59:R59"/>
    <mergeCell ref="S58:V58"/>
    <mergeCell ref="W58:Y58"/>
    <mergeCell ref="Z58:AB58"/>
    <mergeCell ref="AC58:AE58"/>
    <mergeCell ref="AF58:AI58"/>
    <mergeCell ref="AJ58:AM58"/>
    <mergeCell ref="AN59:AQ59"/>
    <mergeCell ref="AR59:AU59"/>
    <mergeCell ref="AV59:AY59"/>
    <mergeCell ref="AZ59:BC59"/>
    <mergeCell ref="BD59:BI59"/>
    <mergeCell ref="AF59:AI59"/>
    <mergeCell ref="AJ59:AM59"/>
    <mergeCell ref="C58:E58"/>
    <mergeCell ref="F58:H58"/>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AC27:AE29"/>
    <mergeCell ref="AN30:AQ30"/>
    <mergeCell ref="AR30:AU30"/>
    <mergeCell ref="AV30:AY30"/>
    <mergeCell ref="AZ30:BC30"/>
    <mergeCell ref="BD30:BI30"/>
    <mergeCell ref="AF30:AI30"/>
    <mergeCell ref="AJ30:AM30"/>
    <mergeCell ref="AN31:AQ31"/>
    <mergeCell ref="AR31:AU31"/>
    <mergeCell ref="AV31:AY31"/>
    <mergeCell ref="AZ31:BC31"/>
    <mergeCell ref="BD31:BI31"/>
    <mergeCell ref="AF31:AI31"/>
    <mergeCell ref="AJ31:AM31"/>
    <mergeCell ref="C31:E31"/>
    <mergeCell ref="F31:H31"/>
    <mergeCell ref="I31:K31"/>
    <mergeCell ref="L31:N31"/>
    <mergeCell ref="O31:R31"/>
    <mergeCell ref="S30:V30"/>
    <mergeCell ref="W30:Y30"/>
    <mergeCell ref="Z30:AB30"/>
    <mergeCell ref="AC30:AE30"/>
    <mergeCell ref="C30:E30"/>
    <mergeCell ref="F30:H30"/>
    <mergeCell ref="I30:K30"/>
    <mergeCell ref="L30:N30"/>
    <mergeCell ref="O30:R30"/>
    <mergeCell ref="S31:V31"/>
    <mergeCell ref="W31:Y31"/>
    <mergeCell ref="Z31:AB31"/>
    <mergeCell ref="AC31:AE31"/>
    <mergeCell ref="D19:BI19"/>
    <mergeCell ref="C20:BI20"/>
    <mergeCell ref="D21:BI21"/>
    <mergeCell ref="B10:BI10"/>
    <mergeCell ref="B11:BI11"/>
    <mergeCell ref="C12:BI12"/>
    <mergeCell ref="C13:BI13"/>
    <mergeCell ref="C14:BI14"/>
    <mergeCell ref="C15:BI15"/>
    <mergeCell ref="D22:BI22"/>
    <mergeCell ref="D23:BI23"/>
    <mergeCell ref="E24:BI24"/>
    <mergeCell ref="D25:BI25"/>
    <mergeCell ref="B27:B29"/>
    <mergeCell ref="C27:E29"/>
    <mergeCell ref="F27:H29"/>
    <mergeCell ref="I27:K29"/>
    <mergeCell ref="L27:N29"/>
    <mergeCell ref="O27:R29"/>
    <mergeCell ref="AJ29:AM29"/>
    <mergeCell ref="AN29:AQ29"/>
    <mergeCell ref="AR29:AU29"/>
    <mergeCell ref="AV29:AY29"/>
    <mergeCell ref="AZ29:BC29"/>
    <mergeCell ref="AF27:BI27"/>
    <mergeCell ref="AF28:AM28"/>
    <mergeCell ref="AN28:AU28"/>
    <mergeCell ref="AV28:BC28"/>
    <mergeCell ref="BD28:BI29"/>
    <mergeCell ref="AF29:AI29"/>
    <mergeCell ref="S27:V29"/>
    <mergeCell ref="W27:Y29"/>
    <mergeCell ref="Z27:AB29"/>
    <mergeCell ref="B1:BI1"/>
    <mergeCell ref="B3:BI3"/>
    <mergeCell ref="B5:BI5"/>
    <mergeCell ref="BF7:BI7"/>
    <mergeCell ref="B8:L8"/>
    <mergeCell ref="N8:O8"/>
    <mergeCell ref="C16:BI16"/>
    <mergeCell ref="C17:BI17"/>
    <mergeCell ref="C18:BI18"/>
  </mergeCells>
  <conditionalFormatting sqref="BD31:BI65">
    <cfRule type="expression" dxfId="508" priority="1">
      <formula>AND(BZ31=0,BD31="")</formula>
    </cfRule>
    <cfRule type="expression" dxfId="507" priority="2">
      <formula>AND(BZ31&gt;0,BD31="")</formula>
    </cfRule>
  </conditionalFormatting>
  <dataValidations count="1">
    <dataValidation type="list" allowBlank="1" showInputMessage="1" showErrorMessage="1" sqref="AJ30:AM65 AR30:AU65 AZ30:BC65" xr:uid="{8DABC1F5-AE2E-4C67-BFF5-1E4FAAB4542E}">
      <formula1>$BK$30:$BK$40</formula1>
    </dataValidation>
  </dataValidations>
  <hyperlinks>
    <hyperlink ref="Z30" r:id="rId1" xr:uid="{9C5CDED7-80E6-4DA4-82B0-E802F286AF63}"/>
    <hyperlink ref="BF7:BI7" location="Índice!B13" display="Índice" xr:uid="{A582B4CC-B59B-4C36-9770-8F1EA30C459D}"/>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4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ADC8-67B1-4F25-8B71-0880682B860E}">
  <dimension ref="A1:DC213"/>
  <sheetViews>
    <sheetView showGridLines="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hidden="1" customWidth="1"/>
    <col min="33" max="33" width="10.42578125" hidden="1" customWidth="1"/>
    <col min="34" max="34" width="8.140625" hidden="1" customWidth="1"/>
    <col min="35" max="35" width="10.7109375" hidden="1" customWidth="1"/>
    <col min="36" max="36" width="8" hidden="1" customWidth="1"/>
    <col min="37" max="37" width="12.140625" hidden="1" customWidth="1"/>
    <col min="38" max="38" width="8.28515625" hidden="1" customWidth="1"/>
    <col min="39" max="107" width="10.7109375" hidden="1" customWidth="1"/>
    <col min="108" max="16384" width="3.7109375" hidden="1"/>
  </cols>
  <sheetData>
    <row r="1" spans="1:31" ht="173.25" customHeight="1">
      <c r="A1" s="7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1"/>
    </row>
    <row r="2" spans="1:31" ht="15" customHeight="1">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72"/>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1"/>
    </row>
    <row r="4" spans="1:31" ht="15" customHeight="1">
      <c r="A4" s="72"/>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72"/>
      <c r="B5" s="497" t="s">
        <v>8</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1"/>
    </row>
    <row r="6" spans="1:31" ht="15" customHeight="1">
      <c r="A6" s="72"/>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72"/>
      <c r="B7" s="2" t="s">
        <v>3</v>
      </c>
      <c r="N7" s="2" t="s">
        <v>4</v>
      </c>
      <c r="P7" s="1"/>
      <c r="Q7" s="1"/>
      <c r="R7" s="1"/>
      <c r="S7" s="1"/>
      <c r="T7" s="1"/>
      <c r="U7" s="1"/>
      <c r="V7" s="1"/>
      <c r="W7" s="1"/>
      <c r="X7" s="1"/>
      <c r="Y7" s="1"/>
      <c r="Z7" s="1"/>
      <c r="AA7" s="502" t="s">
        <v>2</v>
      </c>
      <c r="AB7" s="502"/>
      <c r="AC7" s="502"/>
      <c r="AD7" s="502"/>
      <c r="AE7" s="1"/>
    </row>
    <row r="8" spans="1:31" ht="15" customHeight="1" thickBot="1">
      <c r="A8" s="72"/>
      <c r="B8" s="499" t="str">
        <f>IF(Presentación!B8="","",Presentación!B8)</f>
        <v/>
      </c>
      <c r="C8" s="500"/>
      <c r="D8" s="500"/>
      <c r="E8" s="500"/>
      <c r="F8" s="500"/>
      <c r="G8" s="500"/>
      <c r="H8" s="500"/>
      <c r="I8" s="500"/>
      <c r="J8" s="500"/>
      <c r="K8" s="500"/>
      <c r="L8" s="501"/>
      <c r="M8" s="21"/>
      <c r="N8" s="499" t="str">
        <f>IF(Presentación!N8="","",Presentación!N8)</f>
        <v/>
      </c>
      <c r="O8" s="501"/>
      <c r="P8" s="1"/>
      <c r="Q8" s="1"/>
      <c r="R8" s="1"/>
      <c r="S8" s="1"/>
      <c r="T8" s="1"/>
      <c r="U8" s="1"/>
      <c r="V8" s="1"/>
      <c r="W8" s="1"/>
      <c r="X8" s="1"/>
      <c r="Y8" s="1"/>
      <c r="Z8" s="1"/>
      <c r="AA8" s="1"/>
      <c r="AB8" s="1"/>
      <c r="AC8" s="1"/>
      <c r="AD8" s="1"/>
      <c r="AE8" s="1"/>
    </row>
    <row r="9" spans="1:31" ht="15" customHeight="1">
      <c r="A9" s="72"/>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72"/>
      <c r="B10" s="590" t="s">
        <v>5058</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c r="AE10" s="73"/>
    </row>
    <row r="11" spans="1:31" ht="36" customHeight="1">
      <c r="A11" s="72"/>
      <c r="B11" s="85"/>
      <c r="C11" s="593" t="s">
        <v>5059</v>
      </c>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4"/>
      <c r="AE11" s="73"/>
    </row>
    <row r="12" spans="1:31" ht="24" customHeight="1">
      <c r="A12" s="72"/>
      <c r="B12" s="85"/>
      <c r="C12" s="593" t="s">
        <v>5060</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4"/>
      <c r="AE12" s="73"/>
    </row>
    <row r="13" spans="1:31" ht="48" customHeight="1">
      <c r="A13" s="72"/>
      <c r="B13" s="76"/>
      <c r="C13" s="593" t="s">
        <v>5061</v>
      </c>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6"/>
      <c r="AE13" s="73"/>
    </row>
    <row r="14" spans="1:31" ht="15" customHeight="1">
      <c r="A14" s="40"/>
      <c r="B14" s="77"/>
      <c r="C14" s="531" t="s">
        <v>5062</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2"/>
      <c r="AE14" s="78"/>
    </row>
    <row r="15" spans="1:31" ht="36" customHeight="1">
      <c r="A15" s="72"/>
      <c r="B15" s="79"/>
      <c r="C15" s="531" t="s">
        <v>5063</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c r="AE15" s="74"/>
    </row>
    <row r="16" spans="1:31" ht="48" customHeight="1">
      <c r="A16" s="72"/>
      <c r="B16" s="75"/>
      <c r="C16" s="531" t="s">
        <v>5064</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2"/>
      <c r="AE16" s="73"/>
    </row>
    <row r="17" spans="1:31" ht="15" customHeight="1">
      <c r="A17" s="72"/>
      <c r="B17" s="80"/>
      <c r="C17" s="597" t="s">
        <v>5065</v>
      </c>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8"/>
      <c r="AE17" s="73"/>
    </row>
    <row r="18" spans="1:31" ht="15" customHeight="1">
      <c r="A18" s="72"/>
      <c r="B18" s="590" t="s">
        <v>5066</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2"/>
      <c r="AE18" s="73"/>
    </row>
    <row r="19" spans="1:31" ht="60" customHeight="1">
      <c r="A19" s="72"/>
      <c r="B19" s="75"/>
      <c r="C19" s="593" t="s">
        <v>5067</v>
      </c>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605"/>
      <c r="AE19" s="73"/>
    </row>
    <row r="20" spans="1:31" ht="36" customHeight="1">
      <c r="A20" s="72"/>
      <c r="B20" s="81"/>
      <c r="C20" s="609" t="s">
        <v>5068</v>
      </c>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10"/>
      <c r="AE20" s="73"/>
    </row>
    <row r="21" spans="1:31" ht="15" customHeight="1" thickBot="1">
      <c r="A21" s="7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 customHeight="1" thickBot="1">
      <c r="A22" s="82" t="s">
        <v>5069</v>
      </c>
      <c r="B22" s="599" t="s">
        <v>5070</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1"/>
      <c r="AE22" s="73"/>
    </row>
    <row r="23" spans="1:31" ht="15" customHeight="1">
      <c r="A23" s="83"/>
      <c r="B23" s="602" t="s">
        <v>5071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4"/>
      <c r="AE23" s="84"/>
    </row>
    <row r="24" spans="1:31" ht="24" customHeight="1">
      <c r="A24" s="83"/>
      <c r="B24" s="85"/>
      <c r="C24" s="593" t="s">
        <v>5072</v>
      </c>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605"/>
      <c r="AE24" s="84"/>
    </row>
    <row r="25" spans="1:31" ht="15" customHeight="1">
      <c r="A25" s="40"/>
      <c r="B25" s="606" t="s">
        <v>5073</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8"/>
      <c r="AE25" s="86"/>
    </row>
    <row r="26" spans="1:31" ht="36" customHeight="1">
      <c r="A26" s="72"/>
      <c r="B26" s="87"/>
      <c r="C26" s="609" t="s">
        <v>5074</v>
      </c>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10"/>
      <c r="AE26" s="73"/>
    </row>
    <row r="27" spans="1:31" ht="15" customHeight="1">
      <c r="A27" s="7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36" customHeight="1">
      <c r="A28" s="72" t="s">
        <v>5075</v>
      </c>
      <c r="B28" s="582" t="s">
        <v>5076</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73"/>
    </row>
    <row r="29" spans="1:31" ht="36" customHeight="1">
      <c r="A29" s="72"/>
      <c r="B29" s="23"/>
      <c r="C29" s="531" t="s">
        <v>5077</v>
      </c>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73"/>
    </row>
    <row r="30" spans="1:31" ht="24" customHeight="1">
      <c r="A30" s="72"/>
      <c r="B30" s="21"/>
      <c r="C30" s="593" t="s">
        <v>5078</v>
      </c>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73"/>
    </row>
    <row r="31" spans="1:31" ht="24" customHeight="1">
      <c r="A31" s="40"/>
      <c r="B31" s="23"/>
      <c r="C31" s="531" t="s">
        <v>5079</v>
      </c>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74"/>
    </row>
    <row r="32" spans="1:31" ht="24" customHeight="1">
      <c r="A32" s="40"/>
      <c r="B32" s="88"/>
      <c r="C32" s="626" t="s">
        <v>5080</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89"/>
    </row>
    <row r="33" spans="1:55" ht="24" customHeight="1">
      <c r="A33" s="40"/>
      <c r="B33" s="88"/>
      <c r="C33" s="626" t="s">
        <v>5081</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89"/>
    </row>
    <row r="34" spans="1:55" ht="15" customHeight="1">
      <c r="A34" s="40"/>
      <c r="B34" s="88"/>
      <c r="C34" s="531" t="s">
        <v>5082</v>
      </c>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89"/>
    </row>
    <row r="35" spans="1:55" ht="24" customHeight="1">
      <c r="A35" s="40"/>
      <c r="B35" s="91"/>
      <c r="C35" s="531" t="s">
        <v>5083</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91"/>
    </row>
    <row r="36" spans="1:55" ht="24" customHeight="1">
      <c r="A36" s="40"/>
      <c r="B36" s="90"/>
      <c r="C36" s="531" t="s">
        <v>5084</v>
      </c>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74"/>
    </row>
    <row r="37" spans="1:55" ht="15" customHeight="1">
      <c r="A37" s="7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55" ht="15" customHeight="1">
      <c r="A38" s="72"/>
      <c r="B38" s="7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627" t="s">
        <v>5085</v>
      </c>
      <c r="AB38" s="627"/>
      <c r="AC38" s="627"/>
      <c r="AD38" s="627"/>
      <c r="AE38" s="73"/>
    </row>
    <row r="39" spans="1:55" ht="15" customHeight="1">
      <c r="A39" s="72"/>
      <c r="B39" s="1"/>
      <c r="C39" s="1"/>
      <c r="D39" s="1"/>
      <c r="E39" s="1"/>
      <c r="F39" s="1"/>
      <c r="G39" s="1"/>
      <c r="H39" s="1"/>
      <c r="I39" s="1"/>
      <c r="J39" s="1"/>
      <c r="K39" s="1"/>
      <c r="L39" s="1"/>
      <c r="M39" s="1"/>
      <c r="N39" s="1"/>
      <c r="O39" s="1"/>
      <c r="P39" s="1"/>
      <c r="Q39" s="1"/>
      <c r="R39" s="1"/>
      <c r="S39" s="1"/>
      <c r="T39" s="1"/>
      <c r="U39" s="1"/>
      <c r="V39" s="1"/>
      <c r="W39" s="1"/>
      <c r="X39" s="1"/>
      <c r="Y39" s="42"/>
      <c r="Z39" s="1"/>
      <c r="AA39" s="1"/>
      <c r="AB39" s="1"/>
      <c r="AC39" s="1"/>
      <c r="AD39" s="1"/>
      <c r="AE39" s="1"/>
    </row>
    <row r="40" spans="1:55" ht="15" customHeight="1">
      <c r="A40" s="72"/>
      <c r="B40" s="73"/>
      <c r="C40" s="617" t="s">
        <v>5086</v>
      </c>
      <c r="D40" s="618"/>
      <c r="E40" s="618"/>
      <c r="F40" s="618"/>
      <c r="G40" s="618"/>
      <c r="H40" s="618"/>
      <c r="I40" s="618"/>
      <c r="J40" s="618"/>
      <c r="K40" s="618"/>
      <c r="L40" s="619"/>
      <c r="M40" s="586" t="s">
        <v>5087</v>
      </c>
      <c r="N40" s="587"/>
      <c r="O40" s="611" t="s">
        <v>5088</v>
      </c>
      <c r="P40" s="612"/>
      <c r="Q40" s="612"/>
      <c r="R40" s="613"/>
      <c r="S40" s="514" t="s">
        <v>5089</v>
      </c>
      <c r="T40" s="514"/>
      <c r="U40" s="514"/>
      <c r="V40" s="514"/>
      <c r="W40" s="514"/>
      <c r="X40" s="514"/>
      <c r="Y40" s="514"/>
      <c r="Z40" s="514"/>
      <c r="AA40" s="514"/>
      <c r="AB40" s="514"/>
      <c r="AC40" s="514"/>
      <c r="AD40" s="514"/>
      <c r="AE40" s="73"/>
      <c r="AQ40" s="569" t="s">
        <v>5090</v>
      </c>
      <c r="AR40" s="569"/>
      <c r="AS40" s="569"/>
      <c r="AT40" s="569"/>
      <c r="AU40" s="569"/>
      <c r="AV40" s="569"/>
      <c r="AW40" s="569"/>
      <c r="AX40" s="569"/>
      <c r="AY40" s="569"/>
      <c r="AZ40" s="569"/>
      <c r="BA40" s="569"/>
      <c r="BB40" s="569"/>
    </row>
    <row r="41" spans="1:55" ht="168" customHeight="1">
      <c r="A41" s="72"/>
      <c r="B41" s="73"/>
      <c r="C41" s="620"/>
      <c r="D41" s="621"/>
      <c r="E41" s="621"/>
      <c r="F41" s="621"/>
      <c r="G41" s="621"/>
      <c r="H41" s="621"/>
      <c r="I41" s="621"/>
      <c r="J41" s="621"/>
      <c r="K41" s="621"/>
      <c r="L41" s="622"/>
      <c r="M41" s="588"/>
      <c r="N41" s="589"/>
      <c r="O41" s="614"/>
      <c r="P41" s="615"/>
      <c r="Q41" s="615"/>
      <c r="R41" s="616"/>
      <c r="S41" s="97" t="s">
        <v>5091</v>
      </c>
      <c r="T41" s="97" t="s">
        <v>5092</v>
      </c>
      <c r="U41" s="97" t="s">
        <v>5093</v>
      </c>
      <c r="V41" s="97" t="s">
        <v>5094</v>
      </c>
      <c r="W41" s="97" t="s">
        <v>5095</v>
      </c>
      <c r="X41" s="97" t="s">
        <v>5096</v>
      </c>
      <c r="Y41" s="97" t="s">
        <v>5097</v>
      </c>
      <c r="Z41" s="97" t="s">
        <v>5098</v>
      </c>
      <c r="AA41" s="97" t="s">
        <v>5099</v>
      </c>
      <c r="AB41" s="97" t="s">
        <v>5100</v>
      </c>
      <c r="AC41" s="97" t="s">
        <v>5101</v>
      </c>
      <c r="AD41" s="97" t="s">
        <v>403</v>
      </c>
      <c r="AG41" s="216" t="s">
        <v>5102</v>
      </c>
      <c r="AH41" s="217" t="s">
        <v>5103</v>
      </c>
      <c r="AI41" s="192"/>
      <c r="AJ41" s="217" t="s">
        <v>5104</v>
      </c>
      <c r="AK41" s="192"/>
      <c r="AL41" s="217" t="s">
        <v>5105</v>
      </c>
      <c r="AM41" s="219" t="s">
        <v>5106</v>
      </c>
      <c r="AN41" s="220" t="s">
        <v>5107</v>
      </c>
      <c r="AQ41" s="280" t="s">
        <v>5108</v>
      </c>
      <c r="AR41" s="281" t="s">
        <v>5109</v>
      </c>
      <c r="AS41" s="280" t="s">
        <v>5110</v>
      </c>
      <c r="AT41" s="281" t="s">
        <v>5111</v>
      </c>
      <c r="AU41" s="280" t="s">
        <v>5112</v>
      </c>
      <c r="AV41" s="282" t="s">
        <v>5113</v>
      </c>
      <c r="AW41" s="280" t="s">
        <v>5114</v>
      </c>
      <c r="AX41" s="281" t="s">
        <v>5115</v>
      </c>
      <c r="AY41" s="280" t="s">
        <v>5116</v>
      </c>
      <c r="AZ41" s="281" t="s">
        <v>5117</v>
      </c>
      <c r="BA41" s="280" t="s">
        <v>5118</v>
      </c>
      <c r="BB41" s="281" t="s">
        <v>5119</v>
      </c>
      <c r="BC41" s="279"/>
    </row>
    <row r="42" spans="1:55" ht="15" customHeight="1">
      <c r="A42" s="40"/>
      <c r="B42" s="91"/>
      <c r="C42" s="92" t="s">
        <v>5014</v>
      </c>
      <c r="D42" s="623"/>
      <c r="E42" s="624"/>
      <c r="F42" s="624"/>
      <c r="G42" s="624"/>
      <c r="H42" s="624"/>
      <c r="I42" s="624"/>
      <c r="J42" s="624"/>
      <c r="K42" s="624"/>
      <c r="L42" s="625"/>
      <c r="M42" s="575"/>
      <c r="N42" s="576"/>
      <c r="O42" s="575"/>
      <c r="P42" s="520"/>
      <c r="Q42" s="520"/>
      <c r="R42" s="576"/>
      <c r="S42" s="215"/>
      <c r="T42" s="215"/>
      <c r="U42" s="215"/>
      <c r="V42" s="215"/>
      <c r="W42" s="215"/>
      <c r="X42" s="215"/>
      <c r="Y42" s="215"/>
      <c r="Z42" s="215"/>
      <c r="AA42" s="215"/>
      <c r="AB42" s="215"/>
      <c r="AC42" s="215"/>
      <c r="AD42" s="215"/>
      <c r="AE42" s="91"/>
      <c r="AG42" s="192">
        <f>IF(AND(COUNTBLANK(D42)=0,COUNTA(M42:R42)=2,COUNTA(S42:AD42)&gt;0),0,IF(AND(COUNTBLANK(D42)=1,COUNTA(M42:AD42)=0),0,1))</f>
        <v>0</v>
      </c>
      <c r="AH42" s="192" t="b">
        <f>NOT(EXACT($D42,UPPER($D42)))</f>
        <v>0</v>
      </c>
      <c r="AI42" s="192" t="str">
        <f>SUBSTITUTE( SUBSTITUTE( SUBSTITUTE( SUBSTITUTE( SUBSTITUTE( SUBSTITUTE( SUBSTITUTE( SUBSTITUTE( SUBSTITUTE( SUBSTITUTE($D42, "á", "a"), "é", "e"), "í", "i"), "ó", "o"), "ú", "u"), "Á", "A"), "É", "E"), "Í", "I"), "Ó", "O"), "Ú", "U")</f>
        <v/>
      </c>
      <c r="AJ42" s="192" t="b">
        <f>NOT(EXACT($D42,AI42))</f>
        <v>0</v>
      </c>
      <c r="AK42" s="192" t="str">
        <f>SUBSTITUTE((SUBSTITUTE(SUBSTITUTE(SUBSTITUTE($D42,".",""),",",""),"(","")),")","")</f>
        <v/>
      </c>
      <c r="AL42" s="192" t="b">
        <f>NOT(EXACT($D42,AK42))</f>
        <v>0</v>
      </c>
      <c r="AM42">
        <f>IF(COUNTA(AC42:AC101)&gt;0,1,0)</f>
        <v>0</v>
      </c>
      <c r="AN42" s="192">
        <f>COUNTIF(D42:N42,"NS")</f>
        <v>0</v>
      </c>
      <c r="AQ42">
        <f>IF(AND($O42="",S42=""),0,IF(AND($O42=1,S42="X"),1,IF(AND($O42=2,S42="X"),2,IF(AND($O42=3,S42="X"),3,0))))</f>
        <v>0</v>
      </c>
      <c r="AR42">
        <f>IF(AND($O42="",T42=""),0,IF(AND($O42=1,T42="X"),1,IF(AND($O42=2,T42="X"),2,IF(AND($O42=3,T42="X"),3,0))))</f>
        <v>0</v>
      </c>
      <c r="AS42">
        <f t="shared" ref="AS42:BB42" si="0">IF(AND($O42="",U42=""),0,IF(AND($O42=1,U42="X"),1,IF(AND($O42=2,U42="X"),2,IF(AND($O42=3,U42="X"),3,0))))</f>
        <v>0</v>
      </c>
      <c r="AT42">
        <f t="shared" si="0"/>
        <v>0</v>
      </c>
      <c r="AU42">
        <f t="shared" si="0"/>
        <v>0</v>
      </c>
      <c r="AV42">
        <f t="shared" si="0"/>
        <v>0</v>
      </c>
      <c r="AW42">
        <f t="shared" si="0"/>
        <v>0</v>
      </c>
      <c r="AX42">
        <f t="shared" si="0"/>
        <v>0</v>
      </c>
      <c r="AY42">
        <f t="shared" si="0"/>
        <v>0</v>
      </c>
      <c r="AZ42">
        <f t="shared" si="0"/>
        <v>0</v>
      </c>
      <c r="BA42">
        <f t="shared" si="0"/>
        <v>0</v>
      </c>
      <c r="BB42">
        <f t="shared" si="0"/>
        <v>0</v>
      </c>
    </row>
    <row r="43" spans="1:55" ht="15" customHeight="1">
      <c r="A43" s="40"/>
      <c r="B43" s="91"/>
      <c r="C43" s="94" t="s">
        <v>5016</v>
      </c>
      <c r="D43" s="581"/>
      <c r="E43" s="581"/>
      <c r="F43" s="581"/>
      <c r="G43" s="581"/>
      <c r="H43" s="581"/>
      <c r="I43" s="581"/>
      <c r="J43" s="581"/>
      <c r="K43" s="581"/>
      <c r="L43" s="581"/>
      <c r="M43" s="575"/>
      <c r="N43" s="576"/>
      <c r="O43" s="575"/>
      <c r="P43" s="520"/>
      <c r="Q43" s="520"/>
      <c r="R43" s="576"/>
      <c r="S43" s="215"/>
      <c r="T43" s="215"/>
      <c r="U43" s="215"/>
      <c r="V43" s="215"/>
      <c r="W43" s="215"/>
      <c r="X43" s="215"/>
      <c r="Y43" s="215"/>
      <c r="Z43" s="215"/>
      <c r="AA43" s="215"/>
      <c r="AB43" s="215"/>
      <c r="AC43" s="215"/>
      <c r="AD43" s="215"/>
      <c r="AE43" s="91"/>
      <c r="AG43" s="192">
        <f>IF(AND(COUNTBLANK(D43)=0,COUNTA(M43:R43)=2,COUNTA(S43:AD43)&gt;0),0,IF(AND(COUNTBLANK(D43)=1,COUNTA(M43:AD43)=0),0,1))</f>
        <v>0</v>
      </c>
      <c r="AH43" s="192" t="b">
        <f>NOT(EXACT($D43,UPPER($D43)))</f>
        <v>0</v>
      </c>
      <c r="AI43" s="192" t="str">
        <f>SUBSTITUTE( SUBSTITUTE( SUBSTITUTE( SUBSTITUTE( SUBSTITUTE( SUBSTITUTE( SUBSTITUTE( SUBSTITUTE( SUBSTITUTE( SUBSTITUTE($D43, "á", "a"), "é", "e"), "í", "i"), "ó", "o"), "ú", "u"), "Á", "A"), "É", "E"), "Í", "I"), "Ó", "O"), "Ú", "U")</f>
        <v/>
      </c>
      <c r="AJ43" s="192" t="b">
        <f>NOT(EXACT($D43,AI43))</f>
        <v>0</v>
      </c>
      <c r="AK43" s="192" t="str">
        <f>SUBSTITUTE((SUBSTITUTE(SUBSTITUTE(SUBSTITUTE($D43,".",""),",",""),"(","")),")","")</f>
        <v/>
      </c>
      <c r="AL43" s="192" t="b">
        <f>NOT(EXACT($D43,AK43))</f>
        <v>0</v>
      </c>
      <c r="AN43" s="192">
        <f t="shared" ref="AN43:AN101" si="1">COUNTIF(D43:N43,"NS")</f>
        <v>0</v>
      </c>
      <c r="AQ43">
        <f t="shared" ref="AQ43:AQ101" si="2">IF(AND($O43="",S43=""),0,IF(AND($O43=1,S43="X"),1,IF(AND($O43=2,S43="X"),2,IF(AND($O43=3,S43="X"),3,0))))</f>
        <v>0</v>
      </c>
      <c r="AR43">
        <f t="shared" ref="AR43:AR101" si="3">IF(AND($O43="",T43=""),0,IF(AND($O43=1,T43="X"),1,IF(AND($O43=2,T43="X"),2,IF(AND($O43=3,T43="X"),3,0))))</f>
        <v>0</v>
      </c>
      <c r="AS43">
        <f t="shared" ref="AS43:AS101" si="4">IF(AND($O43="",U43=""),0,IF(AND($O43=1,U43="X"),1,IF(AND($O43=2,U43="X"),2,IF(AND($O43=3,U43="X"),3,0))))</f>
        <v>0</v>
      </c>
      <c r="AT43">
        <f t="shared" ref="AT43:AT101" si="5">IF(AND($O43="",V43=""),0,IF(AND($O43=1,V43="X"),1,IF(AND($O43=2,V43="X"),2,IF(AND($O43=3,V43="X"),3,0))))</f>
        <v>0</v>
      </c>
      <c r="AU43">
        <f t="shared" ref="AU43:AU101" si="6">IF(AND($O43="",W43=""),0,IF(AND($O43=1,W43="X"),1,IF(AND($O43=2,W43="X"),2,IF(AND($O43=3,W43="X"),3,0))))</f>
        <v>0</v>
      </c>
      <c r="AV43">
        <f t="shared" ref="AV43:AV101" si="7">IF(AND($O43="",X43=""),0,IF(AND($O43=1,X43="X"),1,IF(AND($O43=2,X43="X"),2,IF(AND($O43=3,X43="X"),3,0))))</f>
        <v>0</v>
      </c>
      <c r="AW43">
        <f>IF(AND($O43="",Y43=""),0,IF(AND($O43=1,Y43="X"),1,IF(AND($O43=2,Y43="X"),2,IF(AND($O43=3,Y43="X"),3,0))))</f>
        <v>0</v>
      </c>
      <c r="AX43">
        <f t="shared" ref="AX43:AX101" si="8">IF(AND($O43="",Z43=""),0,IF(AND($O43=1,Z43="X"),1,IF(AND($O43=2,Z43="X"),2,IF(AND($O43=3,Z43="X"),3,0))))</f>
        <v>0</v>
      </c>
      <c r="AY43">
        <f t="shared" ref="AY43:AY101" si="9">IF(AND($O43="",AA43=""),0,IF(AND($O43=1,AA43="X"),1,IF(AND($O43=2,AA43="X"),2,IF(AND($O43=3,AA43="X"),3,0))))</f>
        <v>0</v>
      </c>
      <c r="AZ43">
        <f t="shared" ref="AZ43:AZ101" si="10">IF(AND($O43="",AB43=""),0,IF(AND($O43=1,AB43="X"),1,IF(AND($O43=2,AB43="X"),2,IF(AND($O43=3,AB43="X"),3,0))))</f>
        <v>0</v>
      </c>
      <c r="BA43">
        <f t="shared" ref="BA43:BA101" si="11">IF(AND($O43="",AC43=""),0,IF(AND($O43=1,AC43="X"),1,IF(AND($O43=2,AC43="X"),2,IF(AND($O43=3,AC43="X"),3,0))))</f>
        <v>0</v>
      </c>
      <c r="BB43">
        <f t="shared" ref="BB43:BB101" si="12">IF(AND($O43="",AD43=""),0,IF(AND($O43=1,AD43="X"),1,IF(AND($O43=2,AD43="X"),2,IF(AND($O43=3,AD43="X"),3,0))))</f>
        <v>0</v>
      </c>
    </row>
    <row r="44" spans="1:55" ht="15" customHeight="1">
      <c r="A44" s="40"/>
      <c r="B44" s="91"/>
      <c r="C44" s="94" t="s">
        <v>5018</v>
      </c>
      <c r="D44" s="581"/>
      <c r="E44" s="581"/>
      <c r="F44" s="581"/>
      <c r="G44" s="581"/>
      <c r="H44" s="581"/>
      <c r="I44" s="581"/>
      <c r="J44" s="581"/>
      <c r="K44" s="581"/>
      <c r="L44" s="581"/>
      <c r="M44" s="575"/>
      <c r="N44" s="576"/>
      <c r="O44" s="575"/>
      <c r="P44" s="520"/>
      <c r="Q44" s="520"/>
      <c r="R44" s="576"/>
      <c r="S44" s="215"/>
      <c r="T44" s="215"/>
      <c r="U44" s="215"/>
      <c r="V44" s="215"/>
      <c r="W44" s="215"/>
      <c r="X44" s="215"/>
      <c r="Y44" s="215"/>
      <c r="Z44" s="215"/>
      <c r="AA44" s="215"/>
      <c r="AB44" s="215"/>
      <c r="AC44" s="215"/>
      <c r="AD44" s="215"/>
      <c r="AE44" s="91"/>
      <c r="AG44" s="192">
        <f t="shared" ref="AG44:AG101" si="13">IF(AND(COUNTBLANK(D44)=0,COUNTA(M44:R44)=2,COUNTA(S44:AD44)&gt;0),0,IF(AND(COUNTBLANK(D44)=1,COUNTA(M44:AD44)=0),0,1))</f>
        <v>0</v>
      </c>
      <c r="AH44" s="192" t="b">
        <f t="shared" ref="AH44:AH101" si="14">NOT(EXACT($D44,UPPER($D44)))</f>
        <v>0</v>
      </c>
      <c r="AI44" s="192" t="str">
        <f t="shared" ref="AI44:AI101" si="15">SUBSTITUTE( SUBSTITUTE( SUBSTITUTE( SUBSTITUTE( SUBSTITUTE( SUBSTITUTE( SUBSTITUTE( SUBSTITUTE( SUBSTITUTE( SUBSTITUTE($D44, "á", "a"), "é", "e"), "í", "i"), "ó", "o"), "ú", "u"), "Á", "A"), "É", "E"), "Í", "I"), "Ó", "O"), "Ú", "U")</f>
        <v/>
      </c>
      <c r="AJ44" s="192" t="b">
        <f t="shared" ref="AJ44:AJ101" si="16">NOT(EXACT($D44,AI44))</f>
        <v>0</v>
      </c>
      <c r="AK44" s="192" t="str">
        <f t="shared" ref="AK44:AK101" si="17">SUBSTITUTE((SUBSTITUTE(SUBSTITUTE(SUBSTITUTE($D44,".",""),",",""),"(","")),")","")</f>
        <v/>
      </c>
      <c r="AL44" s="192" t="b">
        <f t="shared" ref="AL44:AL101" si="18">NOT(EXACT($D44,AK44))</f>
        <v>0</v>
      </c>
      <c r="AN44" s="192">
        <f t="shared" si="1"/>
        <v>0</v>
      </c>
      <c r="AQ44">
        <f t="shared" si="2"/>
        <v>0</v>
      </c>
      <c r="AR44">
        <f t="shared" si="3"/>
        <v>0</v>
      </c>
      <c r="AS44">
        <f>IF(AND($O44="",U44=""),0,IF(AND($O44=1,U44="X"),1,IF(AND($O44=2,U44="X"),2,IF(AND($O44=3,U44="X"),3,0))))</f>
        <v>0</v>
      </c>
      <c r="AT44">
        <f t="shared" si="5"/>
        <v>0</v>
      </c>
      <c r="AU44">
        <f t="shared" si="6"/>
        <v>0</v>
      </c>
      <c r="AV44">
        <f t="shared" si="7"/>
        <v>0</v>
      </c>
      <c r="AW44">
        <f t="shared" ref="AW44:AW101" si="19">IF(AND($O44="",Y44=""),0,IF(AND($O44=1,Y44="X"),1,IF(AND($O44=2,Y44="X"),2,IF(AND($O44=3,Y44="X"),3,0))))</f>
        <v>0</v>
      </c>
      <c r="AX44">
        <f t="shared" si="8"/>
        <v>0</v>
      </c>
      <c r="AY44">
        <f t="shared" si="9"/>
        <v>0</v>
      </c>
      <c r="AZ44">
        <f t="shared" si="10"/>
        <v>0</v>
      </c>
      <c r="BA44">
        <f t="shared" si="11"/>
        <v>0</v>
      </c>
      <c r="BB44">
        <f t="shared" si="12"/>
        <v>0</v>
      </c>
    </row>
    <row r="45" spans="1:55" ht="15" customHeight="1">
      <c r="A45" s="40"/>
      <c r="B45" s="91"/>
      <c r="C45" s="94" t="s">
        <v>5020</v>
      </c>
      <c r="D45" s="581"/>
      <c r="E45" s="581"/>
      <c r="F45" s="581"/>
      <c r="G45" s="581"/>
      <c r="H45" s="581"/>
      <c r="I45" s="581"/>
      <c r="J45" s="581"/>
      <c r="K45" s="581"/>
      <c r="L45" s="581"/>
      <c r="M45" s="575"/>
      <c r="N45" s="576"/>
      <c r="O45" s="575"/>
      <c r="P45" s="520"/>
      <c r="Q45" s="520"/>
      <c r="R45" s="576"/>
      <c r="S45" s="215"/>
      <c r="T45" s="215"/>
      <c r="U45" s="215"/>
      <c r="V45" s="215"/>
      <c r="W45" s="215"/>
      <c r="X45" s="215"/>
      <c r="Y45" s="215"/>
      <c r="Z45" s="215"/>
      <c r="AA45" s="215"/>
      <c r="AB45" s="215"/>
      <c r="AC45" s="215"/>
      <c r="AD45" s="215"/>
      <c r="AE45" s="91"/>
      <c r="AG45" s="192">
        <f t="shared" si="13"/>
        <v>0</v>
      </c>
      <c r="AH45" s="192" t="b">
        <f t="shared" si="14"/>
        <v>0</v>
      </c>
      <c r="AI45" s="192" t="str">
        <f t="shared" si="15"/>
        <v/>
      </c>
      <c r="AJ45" s="192" t="b">
        <f t="shared" si="16"/>
        <v>0</v>
      </c>
      <c r="AK45" s="192" t="str">
        <f t="shared" si="17"/>
        <v/>
      </c>
      <c r="AL45" s="192" t="b">
        <f t="shared" si="18"/>
        <v>0</v>
      </c>
      <c r="AN45" s="192">
        <f t="shared" si="1"/>
        <v>0</v>
      </c>
      <c r="AQ45">
        <f t="shared" si="2"/>
        <v>0</v>
      </c>
      <c r="AR45">
        <f t="shared" si="3"/>
        <v>0</v>
      </c>
      <c r="AS45">
        <f t="shared" si="4"/>
        <v>0</v>
      </c>
      <c r="AT45">
        <f t="shared" si="5"/>
        <v>0</v>
      </c>
      <c r="AU45">
        <f t="shared" si="6"/>
        <v>0</v>
      </c>
      <c r="AV45">
        <f t="shared" si="7"/>
        <v>0</v>
      </c>
      <c r="AW45">
        <f t="shared" si="19"/>
        <v>0</v>
      </c>
      <c r="AX45">
        <f t="shared" si="8"/>
        <v>0</v>
      </c>
      <c r="AY45">
        <f t="shared" si="9"/>
        <v>0</v>
      </c>
      <c r="AZ45">
        <f t="shared" si="10"/>
        <v>0</v>
      </c>
      <c r="BA45">
        <f t="shared" si="11"/>
        <v>0</v>
      </c>
      <c r="BB45">
        <f t="shared" si="12"/>
        <v>0</v>
      </c>
    </row>
    <row r="46" spans="1:55" ht="15" customHeight="1">
      <c r="A46" s="40"/>
      <c r="B46" s="91"/>
      <c r="C46" s="94" t="s">
        <v>5022</v>
      </c>
      <c r="D46" s="581"/>
      <c r="E46" s="581"/>
      <c r="F46" s="581"/>
      <c r="G46" s="581"/>
      <c r="H46" s="581"/>
      <c r="I46" s="581"/>
      <c r="J46" s="581"/>
      <c r="K46" s="581"/>
      <c r="L46" s="581"/>
      <c r="M46" s="575"/>
      <c r="N46" s="576"/>
      <c r="O46" s="575"/>
      <c r="P46" s="520"/>
      <c r="Q46" s="520"/>
      <c r="R46" s="576"/>
      <c r="S46" s="215"/>
      <c r="T46" s="215"/>
      <c r="U46" s="215"/>
      <c r="V46" s="215"/>
      <c r="W46" s="215"/>
      <c r="X46" s="215"/>
      <c r="Y46" s="215"/>
      <c r="Z46" s="215"/>
      <c r="AA46" s="215"/>
      <c r="AB46" s="215"/>
      <c r="AC46" s="215"/>
      <c r="AD46" s="215"/>
      <c r="AE46" s="91"/>
      <c r="AG46" s="192">
        <f t="shared" si="13"/>
        <v>0</v>
      </c>
      <c r="AH46" s="192" t="b">
        <f t="shared" si="14"/>
        <v>0</v>
      </c>
      <c r="AI46" s="192" t="str">
        <f t="shared" si="15"/>
        <v/>
      </c>
      <c r="AJ46" s="192" t="b">
        <f t="shared" si="16"/>
        <v>0</v>
      </c>
      <c r="AK46" s="192" t="str">
        <f t="shared" si="17"/>
        <v/>
      </c>
      <c r="AL46" s="192" t="b">
        <f t="shared" si="18"/>
        <v>0</v>
      </c>
      <c r="AN46" s="192">
        <f t="shared" si="1"/>
        <v>0</v>
      </c>
      <c r="AQ46">
        <f t="shared" si="2"/>
        <v>0</v>
      </c>
      <c r="AR46">
        <f t="shared" si="3"/>
        <v>0</v>
      </c>
      <c r="AS46">
        <f t="shared" si="4"/>
        <v>0</v>
      </c>
      <c r="AT46">
        <f t="shared" si="5"/>
        <v>0</v>
      </c>
      <c r="AU46">
        <f t="shared" si="6"/>
        <v>0</v>
      </c>
      <c r="AV46">
        <f t="shared" si="7"/>
        <v>0</v>
      </c>
      <c r="AW46">
        <f t="shared" si="19"/>
        <v>0</v>
      </c>
      <c r="AX46">
        <f t="shared" si="8"/>
        <v>0</v>
      </c>
      <c r="AY46">
        <f t="shared" si="9"/>
        <v>0</v>
      </c>
      <c r="AZ46">
        <f t="shared" si="10"/>
        <v>0</v>
      </c>
      <c r="BA46">
        <f t="shared" si="11"/>
        <v>0</v>
      </c>
      <c r="BB46">
        <f t="shared" si="12"/>
        <v>0</v>
      </c>
    </row>
    <row r="47" spans="1:55" ht="15" customHeight="1">
      <c r="A47" s="40"/>
      <c r="B47" s="91"/>
      <c r="C47" s="94" t="s">
        <v>5024</v>
      </c>
      <c r="D47" s="581"/>
      <c r="E47" s="581"/>
      <c r="F47" s="581"/>
      <c r="G47" s="581"/>
      <c r="H47" s="581"/>
      <c r="I47" s="581"/>
      <c r="J47" s="581"/>
      <c r="K47" s="581"/>
      <c r="L47" s="581"/>
      <c r="M47" s="575"/>
      <c r="N47" s="576"/>
      <c r="O47" s="575"/>
      <c r="P47" s="520"/>
      <c r="Q47" s="520"/>
      <c r="R47" s="576"/>
      <c r="S47" s="215"/>
      <c r="T47" s="215"/>
      <c r="U47" s="215"/>
      <c r="V47" s="215"/>
      <c r="W47" s="215"/>
      <c r="X47" s="215"/>
      <c r="Y47" s="215"/>
      <c r="Z47" s="215"/>
      <c r="AA47" s="215"/>
      <c r="AB47" s="215"/>
      <c r="AC47" s="215"/>
      <c r="AD47" s="215"/>
      <c r="AE47" s="91"/>
      <c r="AG47" s="192">
        <f t="shared" si="13"/>
        <v>0</v>
      </c>
      <c r="AH47" s="192" t="b">
        <f t="shared" si="14"/>
        <v>0</v>
      </c>
      <c r="AI47" s="192" t="str">
        <f t="shared" si="15"/>
        <v/>
      </c>
      <c r="AJ47" s="192" t="b">
        <f t="shared" si="16"/>
        <v>0</v>
      </c>
      <c r="AK47" s="192" t="str">
        <f t="shared" si="17"/>
        <v/>
      </c>
      <c r="AL47" s="192" t="b">
        <f t="shared" si="18"/>
        <v>0</v>
      </c>
      <c r="AN47" s="192">
        <f t="shared" si="1"/>
        <v>0</v>
      </c>
      <c r="AQ47">
        <f t="shared" si="2"/>
        <v>0</v>
      </c>
      <c r="AR47">
        <f t="shared" si="3"/>
        <v>0</v>
      </c>
      <c r="AS47">
        <f t="shared" si="4"/>
        <v>0</v>
      </c>
      <c r="AT47">
        <f t="shared" si="5"/>
        <v>0</v>
      </c>
      <c r="AU47">
        <f t="shared" si="6"/>
        <v>0</v>
      </c>
      <c r="AV47">
        <f t="shared" si="7"/>
        <v>0</v>
      </c>
      <c r="AW47">
        <f t="shared" si="19"/>
        <v>0</v>
      </c>
      <c r="AX47">
        <f t="shared" si="8"/>
        <v>0</v>
      </c>
      <c r="AY47">
        <f t="shared" si="9"/>
        <v>0</v>
      </c>
      <c r="AZ47">
        <f t="shared" si="10"/>
        <v>0</v>
      </c>
      <c r="BA47">
        <f t="shared" si="11"/>
        <v>0</v>
      </c>
      <c r="BB47">
        <f t="shared" si="12"/>
        <v>0</v>
      </c>
    </row>
    <row r="48" spans="1:55" ht="15" customHeight="1">
      <c r="A48" s="40"/>
      <c r="B48" s="91"/>
      <c r="C48" s="94" t="s">
        <v>5026</v>
      </c>
      <c r="D48" s="581"/>
      <c r="E48" s="581"/>
      <c r="F48" s="581"/>
      <c r="G48" s="581"/>
      <c r="H48" s="581"/>
      <c r="I48" s="581"/>
      <c r="J48" s="581"/>
      <c r="K48" s="581"/>
      <c r="L48" s="581"/>
      <c r="M48" s="575"/>
      <c r="N48" s="576"/>
      <c r="O48" s="575"/>
      <c r="P48" s="520"/>
      <c r="Q48" s="520"/>
      <c r="R48" s="576"/>
      <c r="S48" s="215"/>
      <c r="T48" s="215"/>
      <c r="U48" s="215"/>
      <c r="V48" s="215"/>
      <c r="W48" s="215"/>
      <c r="X48" s="215"/>
      <c r="Y48" s="215"/>
      <c r="Z48" s="215"/>
      <c r="AA48" s="215"/>
      <c r="AB48" s="215"/>
      <c r="AC48" s="215"/>
      <c r="AD48" s="215"/>
      <c r="AE48" s="91"/>
      <c r="AG48" s="192">
        <f t="shared" si="13"/>
        <v>0</v>
      </c>
      <c r="AH48" s="192" t="b">
        <f t="shared" si="14"/>
        <v>0</v>
      </c>
      <c r="AI48" s="192" t="str">
        <f t="shared" si="15"/>
        <v/>
      </c>
      <c r="AJ48" s="192" t="b">
        <f t="shared" si="16"/>
        <v>0</v>
      </c>
      <c r="AK48" s="192" t="str">
        <f t="shared" si="17"/>
        <v/>
      </c>
      <c r="AL48" s="192" t="b">
        <f t="shared" si="18"/>
        <v>0</v>
      </c>
      <c r="AN48" s="192">
        <f t="shared" si="1"/>
        <v>0</v>
      </c>
      <c r="AQ48">
        <f t="shared" si="2"/>
        <v>0</v>
      </c>
      <c r="AR48">
        <f t="shared" si="3"/>
        <v>0</v>
      </c>
      <c r="AS48">
        <f t="shared" si="4"/>
        <v>0</v>
      </c>
      <c r="AT48">
        <f t="shared" si="5"/>
        <v>0</v>
      </c>
      <c r="AU48">
        <f t="shared" si="6"/>
        <v>0</v>
      </c>
      <c r="AV48">
        <f t="shared" si="7"/>
        <v>0</v>
      </c>
      <c r="AW48">
        <f t="shared" si="19"/>
        <v>0</v>
      </c>
      <c r="AX48">
        <f t="shared" si="8"/>
        <v>0</v>
      </c>
      <c r="AY48">
        <f t="shared" si="9"/>
        <v>0</v>
      </c>
      <c r="AZ48">
        <f t="shared" si="10"/>
        <v>0</v>
      </c>
      <c r="BA48">
        <f t="shared" si="11"/>
        <v>0</v>
      </c>
      <c r="BB48">
        <f t="shared" si="12"/>
        <v>0</v>
      </c>
    </row>
    <row r="49" spans="1:54" ht="15" customHeight="1">
      <c r="A49" s="40"/>
      <c r="B49" s="91"/>
      <c r="C49" s="94" t="s">
        <v>5028</v>
      </c>
      <c r="D49" s="581"/>
      <c r="E49" s="581"/>
      <c r="F49" s="581"/>
      <c r="G49" s="581"/>
      <c r="H49" s="581"/>
      <c r="I49" s="581"/>
      <c r="J49" s="581"/>
      <c r="K49" s="581"/>
      <c r="L49" s="581"/>
      <c r="M49" s="575"/>
      <c r="N49" s="576"/>
      <c r="O49" s="575"/>
      <c r="P49" s="520"/>
      <c r="Q49" s="520"/>
      <c r="R49" s="576"/>
      <c r="S49" s="215"/>
      <c r="T49" s="215"/>
      <c r="U49" s="215"/>
      <c r="V49" s="215"/>
      <c r="W49" s="215"/>
      <c r="X49" s="215"/>
      <c r="Y49" s="215"/>
      <c r="Z49" s="215"/>
      <c r="AA49" s="215"/>
      <c r="AB49" s="215"/>
      <c r="AC49" s="215"/>
      <c r="AD49" s="215"/>
      <c r="AE49" s="91"/>
      <c r="AG49" s="192">
        <f t="shared" si="13"/>
        <v>0</v>
      </c>
      <c r="AH49" s="192" t="b">
        <f t="shared" si="14"/>
        <v>0</v>
      </c>
      <c r="AI49" s="192" t="str">
        <f t="shared" si="15"/>
        <v/>
      </c>
      <c r="AJ49" s="192" t="b">
        <f t="shared" si="16"/>
        <v>0</v>
      </c>
      <c r="AK49" s="192" t="str">
        <f t="shared" si="17"/>
        <v/>
      </c>
      <c r="AL49" s="192" t="b">
        <f t="shared" si="18"/>
        <v>0</v>
      </c>
      <c r="AN49" s="192">
        <f t="shared" si="1"/>
        <v>0</v>
      </c>
      <c r="AQ49">
        <f t="shared" si="2"/>
        <v>0</v>
      </c>
      <c r="AR49">
        <f t="shared" si="3"/>
        <v>0</v>
      </c>
      <c r="AS49">
        <f t="shared" si="4"/>
        <v>0</v>
      </c>
      <c r="AT49">
        <f t="shared" si="5"/>
        <v>0</v>
      </c>
      <c r="AU49">
        <f t="shared" si="6"/>
        <v>0</v>
      </c>
      <c r="AV49">
        <f t="shared" si="7"/>
        <v>0</v>
      </c>
      <c r="AW49">
        <f t="shared" si="19"/>
        <v>0</v>
      </c>
      <c r="AX49">
        <f t="shared" si="8"/>
        <v>0</v>
      </c>
      <c r="AY49">
        <f t="shared" si="9"/>
        <v>0</v>
      </c>
      <c r="AZ49">
        <f t="shared" si="10"/>
        <v>0</v>
      </c>
      <c r="BA49">
        <f t="shared" si="11"/>
        <v>0</v>
      </c>
      <c r="BB49">
        <f t="shared" si="12"/>
        <v>0</v>
      </c>
    </row>
    <row r="50" spans="1:54" ht="15" customHeight="1">
      <c r="A50" s="40"/>
      <c r="B50" s="91"/>
      <c r="C50" s="94" t="s">
        <v>5030</v>
      </c>
      <c r="D50" s="581"/>
      <c r="E50" s="581"/>
      <c r="F50" s="581"/>
      <c r="G50" s="581"/>
      <c r="H50" s="581"/>
      <c r="I50" s="581"/>
      <c r="J50" s="581"/>
      <c r="K50" s="581"/>
      <c r="L50" s="581"/>
      <c r="M50" s="575"/>
      <c r="N50" s="576"/>
      <c r="O50" s="575"/>
      <c r="P50" s="520"/>
      <c r="Q50" s="520"/>
      <c r="R50" s="576"/>
      <c r="S50" s="215"/>
      <c r="T50" s="215"/>
      <c r="U50" s="215"/>
      <c r="V50" s="215"/>
      <c r="W50" s="215"/>
      <c r="X50" s="215"/>
      <c r="Y50" s="215"/>
      <c r="Z50" s="215"/>
      <c r="AA50" s="215"/>
      <c r="AB50" s="215"/>
      <c r="AC50" s="215"/>
      <c r="AD50" s="215"/>
      <c r="AE50" s="91"/>
      <c r="AG50" s="192">
        <f t="shared" si="13"/>
        <v>0</v>
      </c>
      <c r="AH50" s="192" t="b">
        <f t="shared" si="14"/>
        <v>0</v>
      </c>
      <c r="AI50" s="192" t="str">
        <f t="shared" si="15"/>
        <v/>
      </c>
      <c r="AJ50" s="192" t="b">
        <f t="shared" si="16"/>
        <v>0</v>
      </c>
      <c r="AK50" s="192" t="str">
        <f t="shared" si="17"/>
        <v/>
      </c>
      <c r="AL50" s="192" t="b">
        <f t="shared" si="18"/>
        <v>0</v>
      </c>
      <c r="AN50" s="192">
        <f t="shared" si="1"/>
        <v>0</v>
      </c>
      <c r="AQ50">
        <f t="shared" si="2"/>
        <v>0</v>
      </c>
      <c r="AR50">
        <f t="shared" si="3"/>
        <v>0</v>
      </c>
      <c r="AS50">
        <f t="shared" si="4"/>
        <v>0</v>
      </c>
      <c r="AT50">
        <f t="shared" si="5"/>
        <v>0</v>
      </c>
      <c r="AU50">
        <f t="shared" si="6"/>
        <v>0</v>
      </c>
      <c r="AV50">
        <f t="shared" si="7"/>
        <v>0</v>
      </c>
      <c r="AW50">
        <f t="shared" si="19"/>
        <v>0</v>
      </c>
      <c r="AX50">
        <f t="shared" si="8"/>
        <v>0</v>
      </c>
      <c r="AY50">
        <f t="shared" si="9"/>
        <v>0</v>
      </c>
      <c r="AZ50">
        <f t="shared" si="10"/>
        <v>0</v>
      </c>
      <c r="BA50">
        <f t="shared" si="11"/>
        <v>0</v>
      </c>
      <c r="BB50">
        <f t="shared" si="12"/>
        <v>0</v>
      </c>
    </row>
    <row r="51" spans="1:54" ht="15" customHeight="1">
      <c r="A51" s="40"/>
      <c r="B51" s="91"/>
      <c r="C51" s="94" t="s">
        <v>5031</v>
      </c>
      <c r="D51" s="581"/>
      <c r="E51" s="581"/>
      <c r="F51" s="581"/>
      <c r="G51" s="581"/>
      <c r="H51" s="581"/>
      <c r="I51" s="581"/>
      <c r="J51" s="581"/>
      <c r="K51" s="581"/>
      <c r="L51" s="581"/>
      <c r="M51" s="575"/>
      <c r="N51" s="576"/>
      <c r="O51" s="575"/>
      <c r="P51" s="520"/>
      <c r="Q51" s="520"/>
      <c r="R51" s="576"/>
      <c r="S51" s="215"/>
      <c r="T51" s="215"/>
      <c r="U51" s="215"/>
      <c r="V51" s="215"/>
      <c r="W51" s="215"/>
      <c r="X51" s="215"/>
      <c r="Y51" s="215"/>
      <c r="Z51" s="215"/>
      <c r="AA51" s="215"/>
      <c r="AB51" s="215"/>
      <c r="AC51" s="215"/>
      <c r="AD51" s="215"/>
      <c r="AE51" s="91"/>
      <c r="AG51" s="192">
        <f t="shared" si="13"/>
        <v>0</v>
      </c>
      <c r="AH51" s="192" t="b">
        <f t="shared" si="14"/>
        <v>0</v>
      </c>
      <c r="AI51" s="192" t="str">
        <f t="shared" si="15"/>
        <v/>
      </c>
      <c r="AJ51" s="192" t="b">
        <f t="shared" si="16"/>
        <v>0</v>
      </c>
      <c r="AK51" s="192" t="str">
        <f t="shared" si="17"/>
        <v/>
      </c>
      <c r="AL51" s="192" t="b">
        <f t="shared" si="18"/>
        <v>0</v>
      </c>
      <c r="AN51" s="192">
        <f t="shared" si="1"/>
        <v>0</v>
      </c>
      <c r="AQ51">
        <f t="shared" si="2"/>
        <v>0</v>
      </c>
      <c r="AR51">
        <f t="shared" si="3"/>
        <v>0</v>
      </c>
      <c r="AS51">
        <f t="shared" si="4"/>
        <v>0</v>
      </c>
      <c r="AT51">
        <f t="shared" si="5"/>
        <v>0</v>
      </c>
      <c r="AU51">
        <f t="shared" si="6"/>
        <v>0</v>
      </c>
      <c r="AV51">
        <f t="shared" si="7"/>
        <v>0</v>
      </c>
      <c r="AW51">
        <f t="shared" si="19"/>
        <v>0</v>
      </c>
      <c r="AX51">
        <f t="shared" si="8"/>
        <v>0</v>
      </c>
      <c r="AY51">
        <f t="shared" si="9"/>
        <v>0</v>
      </c>
      <c r="AZ51">
        <f t="shared" si="10"/>
        <v>0</v>
      </c>
      <c r="BA51">
        <f t="shared" si="11"/>
        <v>0</v>
      </c>
      <c r="BB51">
        <f t="shared" si="12"/>
        <v>0</v>
      </c>
    </row>
    <row r="52" spans="1:54" ht="15" customHeight="1">
      <c r="A52" s="40"/>
      <c r="B52" s="91"/>
      <c r="C52" s="94" t="s">
        <v>5033</v>
      </c>
      <c r="D52" s="581"/>
      <c r="E52" s="581"/>
      <c r="F52" s="581"/>
      <c r="G52" s="581"/>
      <c r="H52" s="581"/>
      <c r="I52" s="581"/>
      <c r="J52" s="581"/>
      <c r="K52" s="581"/>
      <c r="L52" s="581"/>
      <c r="M52" s="575"/>
      <c r="N52" s="576"/>
      <c r="O52" s="575"/>
      <c r="P52" s="520"/>
      <c r="Q52" s="520"/>
      <c r="R52" s="576"/>
      <c r="S52" s="215"/>
      <c r="T52" s="215"/>
      <c r="U52" s="215"/>
      <c r="V52" s="215"/>
      <c r="W52" s="215"/>
      <c r="X52" s="215"/>
      <c r="Y52" s="215"/>
      <c r="Z52" s="215"/>
      <c r="AA52" s="215"/>
      <c r="AB52" s="215"/>
      <c r="AC52" s="215"/>
      <c r="AD52" s="215"/>
      <c r="AE52" s="91"/>
      <c r="AG52" s="192">
        <f t="shared" si="13"/>
        <v>0</v>
      </c>
      <c r="AH52" s="192" t="b">
        <f t="shared" si="14"/>
        <v>0</v>
      </c>
      <c r="AI52" s="192" t="str">
        <f t="shared" si="15"/>
        <v/>
      </c>
      <c r="AJ52" s="192" t="b">
        <f t="shared" si="16"/>
        <v>0</v>
      </c>
      <c r="AK52" s="192" t="str">
        <f t="shared" si="17"/>
        <v/>
      </c>
      <c r="AL52" s="192" t="b">
        <f t="shared" si="18"/>
        <v>0</v>
      </c>
      <c r="AN52" s="192">
        <f t="shared" si="1"/>
        <v>0</v>
      </c>
      <c r="AQ52">
        <f t="shared" si="2"/>
        <v>0</v>
      </c>
      <c r="AR52">
        <f t="shared" si="3"/>
        <v>0</v>
      </c>
      <c r="AS52">
        <f t="shared" si="4"/>
        <v>0</v>
      </c>
      <c r="AT52">
        <f t="shared" si="5"/>
        <v>0</v>
      </c>
      <c r="AU52">
        <f t="shared" si="6"/>
        <v>0</v>
      </c>
      <c r="AV52">
        <f t="shared" si="7"/>
        <v>0</v>
      </c>
      <c r="AW52">
        <f t="shared" si="19"/>
        <v>0</v>
      </c>
      <c r="AX52">
        <f t="shared" si="8"/>
        <v>0</v>
      </c>
      <c r="AY52">
        <f t="shared" si="9"/>
        <v>0</v>
      </c>
      <c r="AZ52">
        <f t="shared" si="10"/>
        <v>0</v>
      </c>
      <c r="BA52">
        <f t="shared" si="11"/>
        <v>0</v>
      </c>
      <c r="BB52">
        <f t="shared" si="12"/>
        <v>0</v>
      </c>
    </row>
    <row r="53" spans="1:54" ht="15" customHeight="1">
      <c r="A53" s="40"/>
      <c r="B53" s="91"/>
      <c r="C53" s="94" t="s">
        <v>5034</v>
      </c>
      <c r="D53" s="581"/>
      <c r="E53" s="581"/>
      <c r="F53" s="581"/>
      <c r="G53" s="581"/>
      <c r="H53" s="581"/>
      <c r="I53" s="581"/>
      <c r="J53" s="581"/>
      <c r="K53" s="581"/>
      <c r="L53" s="581"/>
      <c r="M53" s="575"/>
      <c r="N53" s="576"/>
      <c r="O53" s="575"/>
      <c r="P53" s="520"/>
      <c r="Q53" s="520"/>
      <c r="R53" s="576"/>
      <c r="S53" s="215"/>
      <c r="T53" s="215"/>
      <c r="U53" s="215"/>
      <c r="V53" s="215"/>
      <c r="W53" s="215"/>
      <c r="X53" s="215"/>
      <c r="Y53" s="215"/>
      <c r="Z53" s="215"/>
      <c r="AA53" s="215"/>
      <c r="AB53" s="215"/>
      <c r="AC53" s="215"/>
      <c r="AD53" s="215"/>
      <c r="AE53" s="91"/>
      <c r="AG53" s="192">
        <f t="shared" si="13"/>
        <v>0</v>
      </c>
      <c r="AH53" s="192" t="b">
        <f t="shared" si="14"/>
        <v>0</v>
      </c>
      <c r="AI53" s="192" t="str">
        <f t="shared" si="15"/>
        <v/>
      </c>
      <c r="AJ53" s="192" t="b">
        <f t="shared" si="16"/>
        <v>0</v>
      </c>
      <c r="AK53" s="192" t="str">
        <f t="shared" si="17"/>
        <v/>
      </c>
      <c r="AL53" s="192" t="b">
        <f t="shared" si="18"/>
        <v>0</v>
      </c>
      <c r="AN53" s="192">
        <f t="shared" si="1"/>
        <v>0</v>
      </c>
      <c r="AQ53">
        <f t="shared" si="2"/>
        <v>0</v>
      </c>
      <c r="AR53">
        <f t="shared" si="3"/>
        <v>0</v>
      </c>
      <c r="AS53">
        <f t="shared" si="4"/>
        <v>0</v>
      </c>
      <c r="AT53">
        <f t="shared" si="5"/>
        <v>0</v>
      </c>
      <c r="AU53">
        <f t="shared" si="6"/>
        <v>0</v>
      </c>
      <c r="AV53">
        <f t="shared" si="7"/>
        <v>0</v>
      </c>
      <c r="AW53">
        <f t="shared" si="19"/>
        <v>0</v>
      </c>
      <c r="AX53">
        <f t="shared" si="8"/>
        <v>0</v>
      </c>
      <c r="AY53">
        <f t="shared" si="9"/>
        <v>0</v>
      </c>
      <c r="AZ53">
        <f t="shared" si="10"/>
        <v>0</v>
      </c>
      <c r="BA53">
        <f t="shared" si="11"/>
        <v>0</v>
      </c>
      <c r="BB53">
        <f t="shared" si="12"/>
        <v>0</v>
      </c>
    </row>
    <row r="54" spans="1:54" ht="15" customHeight="1">
      <c r="A54" s="40"/>
      <c r="B54" s="91"/>
      <c r="C54" s="94" t="s">
        <v>5035</v>
      </c>
      <c r="D54" s="581"/>
      <c r="E54" s="581"/>
      <c r="F54" s="581"/>
      <c r="G54" s="581"/>
      <c r="H54" s="581"/>
      <c r="I54" s="581"/>
      <c r="J54" s="581"/>
      <c r="K54" s="581"/>
      <c r="L54" s="581"/>
      <c r="M54" s="575"/>
      <c r="N54" s="576"/>
      <c r="O54" s="575"/>
      <c r="P54" s="520"/>
      <c r="Q54" s="520"/>
      <c r="R54" s="576"/>
      <c r="S54" s="215"/>
      <c r="T54" s="215"/>
      <c r="U54" s="215"/>
      <c r="V54" s="215"/>
      <c r="W54" s="215"/>
      <c r="X54" s="215"/>
      <c r="Y54" s="215"/>
      <c r="Z54" s="215"/>
      <c r="AA54" s="215"/>
      <c r="AB54" s="215"/>
      <c r="AC54" s="215"/>
      <c r="AD54" s="215"/>
      <c r="AE54" s="91"/>
      <c r="AG54" s="192">
        <f t="shared" si="13"/>
        <v>0</v>
      </c>
      <c r="AH54" s="192" t="b">
        <f t="shared" si="14"/>
        <v>0</v>
      </c>
      <c r="AI54" s="192" t="str">
        <f t="shared" si="15"/>
        <v/>
      </c>
      <c r="AJ54" s="192" t="b">
        <f t="shared" si="16"/>
        <v>0</v>
      </c>
      <c r="AK54" s="192" t="str">
        <f t="shared" si="17"/>
        <v/>
      </c>
      <c r="AL54" s="192" t="b">
        <f t="shared" si="18"/>
        <v>0</v>
      </c>
      <c r="AN54" s="192">
        <f t="shared" si="1"/>
        <v>0</v>
      </c>
      <c r="AQ54">
        <f t="shared" si="2"/>
        <v>0</v>
      </c>
      <c r="AR54">
        <f t="shared" si="3"/>
        <v>0</v>
      </c>
      <c r="AS54">
        <f t="shared" si="4"/>
        <v>0</v>
      </c>
      <c r="AT54">
        <f t="shared" si="5"/>
        <v>0</v>
      </c>
      <c r="AU54">
        <f t="shared" si="6"/>
        <v>0</v>
      </c>
      <c r="AV54">
        <f t="shared" si="7"/>
        <v>0</v>
      </c>
      <c r="AW54">
        <f t="shared" si="19"/>
        <v>0</v>
      </c>
      <c r="AX54">
        <f t="shared" si="8"/>
        <v>0</v>
      </c>
      <c r="AY54">
        <f t="shared" si="9"/>
        <v>0</v>
      </c>
      <c r="AZ54">
        <f t="shared" si="10"/>
        <v>0</v>
      </c>
      <c r="BA54">
        <f t="shared" si="11"/>
        <v>0</v>
      </c>
      <c r="BB54">
        <f t="shared" si="12"/>
        <v>0</v>
      </c>
    </row>
    <row r="55" spans="1:54" ht="15" customHeight="1">
      <c r="A55" s="40"/>
      <c r="B55" s="91"/>
      <c r="C55" s="94" t="s">
        <v>5036</v>
      </c>
      <c r="D55" s="581"/>
      <c r="E55" s="581"/>
      <c r="F55" s="581"/>
      <c r="G55" s="581"/>
      <c r="H55" s="581"/>
      <c r="I55" s="581"/>
      <c r="J55" s="581"/>
      <c r="K55" s="581"/>
      <c r="L55" s="581"/>
      <c r="M55" s="575"/>
      <c r="N55" s="576"/>
      <c r="O55" s="575"/>
      <c r="P55" s="520"/>
      <c r="Q55" s="520"/>
      <c r="R55" s="576"/>
      <c r="S55" s="215"/>
      <c r="T55" s="215"/>
      <c r="U55" s="215"/>
      <c r="V55" s="215"/>
      <c r="W55" s="215"/>
      <c r="X55" s="215"/>
      <c r="Y55" s="215"/>
      <c r="Z55" s="215"/>
      <c r="AA55" s="215"/>
      <c r="AB55" s="215"/>
      <c r="AC55" s="215"/>
      <c r="AD55" s="215"/>
      <c r="AE55" s="91"/>
      <c r="AG55" s="192">
        <f t="shared" si="13"/>
        <v>0</v>
      </c>
      <c r="AH55" s="192" t="b">
        <f t="shared" si="14"/>
        <v>0</v>
      </c>
      <c r="AI55" s="192" t="str">
        <f t="shared" si="15"/>
        <v/>
      </c>
      <c r="AJ55" s="192" t="b">
        <f t="shared" si="16"/>
        <v>0</v>
      </c>
      <c r="AK55" s="192" t="str">
        <f t="shared" si="17"/>
        <v/>
      </c>
      <c r="AL55" s="192" t="b">
        <f t="shared" si="18"/>
        <v>0</v>
      </c>
      <c r="AN55" s="192">
        <f t="shared" si="1"/>
        <v>0</v>
      </c>
      <c r="AQ55">
        <f t="shared" si="2"/>
        <v>0</v>
      </c>
      <c r="AR55">
        <f t="shared" si="3"/>
        <v>0</v>
      </c>
      <c r="AS55">
        <f t="shared" si="4"/>
        <v>0</v>
      </c>
      <c r="AT55">
        <f t="shared" si="5"/>
        <v>0</v>
      </c>
      <c r="AU55">
        <f t="shared" si="6"/>
        <v>0</v>
      </c>
      <c r="AV55">
        <f t="shared" si="7"/>
        <v>0</v>
      </c>
      <c r="AW55">
        <f t="shared" si="19"/>
        <v>0</v>
      </c>
      <c r="AX55">
        <f t="shared" si="8"/>
        <v>0</v>
      </c>
      <c r="AY55">
        <f t="shared" si="9"/>
        <v>0</v>
      </c>
      <c r="AZ55">
        <f t="shared" si="10"/>
        <v>0</v>
      </c>
      <c r="BA55">
        <f t="shared" si="11"/>
        <v>0</v>
      </c>
      <c r="BB55">
        <f t="shared" si="12"/>
        <v>0</v>
      </c>
    </row>
    <row r="56" spans="1:54" ht="15" customHeight="1">
      <c r="A56" s="40"/>
      <c r="B56" s="91"/>
      <c r="C56" s="94" t="s">
        <v>5037</v>
      </c>
      <c r="D56" s="581"/>
      <c r="E56" s="581"/>
      <c r="F56" s="581"/>
      <c r="G56" s="581"/>
      <c r="H56" s="581"/>
      <c r="I56" s="581"/>
      <c r="J56" s="581"/>
      <c r="K56" s="581"/>
      <c r="L56" s="581"/>
      <c r="M56" s="575"/>
      <c r="N56" s="576"/>
      <c r="O56" s="575"/>
      <c r="P56" s="520"/>
      <c r="Q56" s="520"/>
      <c r="R56" s="576"/>
      <c r="S56" s="215"/>
      <c r="T56" s="215"/>
      <c r="U56" s="215"/>
      <c r="V56" s="215"/>
      <c r="W56" s="215"/>
      <c r="X56" s="215"/>
      <c r="Y56" s="215"/>
      <c r="Z56" s="215"/>
      <c r="AA56" s="215"/>
      <c r="AB56" s="215"/>
      <c r="AC56" s="215"/>
      <c r="AD56" s="215"/>
      <c r="AE56" s="91"/>
      <c r="AG56" s="192">
        <f t="shared" si="13"/>
        <v>0</v>
      </c>
      <c r="AH56" s="192" t="b">
        <f t="shared" si="14"/>
        <v>0</v>
      </c>
      <c r="AI56" s="192" t="str">
        <f t="shared" si="15"/>
        <v/>
      </c>
      <c r="AJ56" s="192" t="b">
        <f t="shared" si="16"/>
        <v>0</v>
      </c>
      <c r="AK56" s="192" t="str">
        <f t="shared" si="17"/>
        <v/>
      </c>
      <c r="AL56" s="192" t="b">
        <f t="shared" si="18"/>
        <v>0</v>
      </c>
      <c r="AN56" s="192">
        <f t="shared" si="1"/>
        <v>0</v>
      </c>
      <c r="AQ56">
        <f t="shared" si="2"/>
        <v>0</v>
      </c>
      <c r="AR56">
        <f t="shared" si="3"/>
        <v>0</v>
      </c>
      <c r="AS56">
        <f t="shared" si="4"/>
        <v>0</v>
      </c>
      <c r="AT56">
        <f t="shared" si="5"/>
        <v>0</v>
      </c>
      <c r="AU56">
        <f t="shared" si="6"/>
        <v>0</v>
      </c>
      <c r="AV56">
        <f t="shared" si="7"/>
        <v>0</v>
      </c>
      <c r="AW56">
        <f t="shared" si="19"/>
        <v>0</v>
      </c>
      <c r="AX56">
        <f t="shared" si="8"/>
        <v>0</v>
      </c>
      <c r="AY56">
        <f t="shared" si="9"/>
        <v>0</v>
      </c>
      <c r="AZ56">
        <f t="shared" si="10"/>
        <v>0</v>
      </c>
      <c r="BA56">
        <f t="shared" si="11"/>
        <v>0</v>
      </c>
      <c r="BB56">
        <f t="shared" si="12"/>
        <v>0</v>
      </c>
    </row>
    <row r="57" spans="1:54" ht="15" customHeight="1">
      <c r="A57" s="40"/>
      <c r="B57" s="91"/>
      <c r="C57" s="94" t="s">
        <v>5038</v>
      </c>
      <c r="D57" s="581"/>
      <c r="E57" s="581"/>
      <c r="F57" s="581"/>
      <c r="G57" s="581"/>
      <c r="H57" s="581"/>
      <c r="I57" s="581"/>
      <c r="J57" s="581"/>
      <c r="K57" s="581"/>
      <c r="L57" s="581"/>
      <c r="M57" s="575"/>
      <c r="N57" s="576"/>
      <c r="O57" s="575"/>
      <c r="P57" s="520"/>
      <c r="Q57" s="520"/>
      <c r="R57" s="576"/>
      <c r="S57" s="215"/>
      <c r="T57" s="215"/>
      <c r="U57" s="215"/>
      <c r="V57" s="215"/>
      <c r="W57" s="215"/>
      <c r="X57" s="215"/>
      <c r="Y57" s="215"/>
      <c r="Z57" s="215"/>
      <c r="AA57" s="215"/>
      <c r="AB57" s="215"/>
      <c r="AC57" s="215"/>
      <c r="AD57" s="215"/>
      <c r="AE57" s="91"/>
      <c r="AG57" s="192">
        <f t="shared" si="13"/>
        <v>0</v>
      </c>
      <c r="AH57" s="192" t="b">
        <f t="shared" si="14"/>
        <v>0</v>
      </c>
      <c r="AI57" s="192" t="str">
        <f t="shared" si="15"/>
        <v/>
      </c>
      <c r="AJ57" s="192" t="b">
        <f t="shared" si="16"/>
        <v>0</v>
      </c>
      <c r="AK57" s="192" t="str">
        <f t="shared" si="17"/>
        <v/>
      </c>
      <c r="AL57" s="192" t="b">
        <f t="shared" si="18"/>
        <v>0</v>
      </c>
      <c r="AN57" s="192">
        <f t="shared" si="1"/>
        <v>0</v>
      </c>
      <c r="AQ57">
        <f t="shared" si="2"/>
        <v>0</v>
      </c>
      <c r="AR57">
        <f t="shared" si="3"/>
        <v>0</v>
      </c>
      <c r="AS57">
        <f t="shared" si="4"/>
        <v>0</v>
      </c>
      <c r="AT57">
        <f t="shared" si="5"/>
        <v>0</v>
      </c>
      <c r="AU57">
        <f t="shared" si="6"/>
        <v>0</v>
      </c>
      <c r="AV57">
        <f t="shared" si="7"/>
        <v>0</v>
      </c>
      <c r="AW57">
        <f t="shared" si="19"/>
        <v>0</v>
      </c>
      <c r="AX57">
        <f t="shared" si="8"/>
        <v>0</v>
      </c>
      <c r="AY57">
        <f t="shared" si="9"/>
        <v>0</v>
      </c>
      <c r="AZ57">
        <f t="shared" si="10"/>
        <v>0</v>
      </c>
      <c r="BA57">
        <f t="shared" si="11"/>
        <v>0</v>
      </c>
      <c r="BB57">
        <f t="shared" si="12"/>
        <v>0</v>
      </c>
    </row>
    <row r="58" spans="1:54" ht="15" customHeight="1">
      <c r="A58" s="40"/>
      <c r="B58" s="91"/>
      <c r="C58" s="94" t="s">
        <v>5039</v>
      </c>
      <c r="D58" s="581"/>
      <c r="E58" s="581"/>
      <c r="F58" s="581"/>
      <c r="G58" s="581"/>
      <c r="H58" s="581"/>
      <c r="I58" s="581"/>
      <c r="J58" s="581"/>
      <c r="K58" s="581"/>
      <c r="L58" s="581"/>
      <c r="M58" s="575"/>
      <c r="N58" s="576"/>
      <c r="O58" s="575"/>
      <c r="P58" s="520"/>
      <c r="Q58" s="520"/>
      <c r="R58" s="576"/>
      <c r="S58" s="215"/>
      <c r="T58" s="215"/>
      <c r="U58" s="215"/>
      <c r="V58" s="215"/>
      <c r="W58" s="215"/>
      <c r="X58" s="215"/>
      <c r="Y58" s="215"/>
      <c r="Z58" s="215"/>
      <c r="AA58" s="215"/>
      <c r="AB58" s="215"/>
      <c r="AC58" s="215"/>
      <c r="AD58" s="215"/>
      <c r="AE58" s="91"/>
      <c r="AG58" s="192">
        <f t="shared" si="13"/>
        <v>0</v>
      </c>
      <c r="AH58" s="192" t="b">
        <f t="shared" si="14"/>
        <v>0</v>
      </c>
      <c r="AI58" s="192" t="str">
        <f t="shared" si="15"/>
        <v/>
      </c>
      <c r="AJ58" s="192" t="b">
        <f t="shared" si="16"/>
        <v>0</v>
      </c>
      <c r="AK58" s="192" t="str">
        <f t="shared" si="17"/>
        <v/>
      </c>
      <c r="AL58" s="192" t="b">
        <f t="shared" si="18"/>
        <v>0</v>
      </c>
      <c r="AN58" s="192">
        <f t="shared" si="1"/>
        <v>0</v>
      </c>
      <c r="AQ58">
        <f t="shared" si="2"/>
        <v>0</v>
      </c>
      <c r="AR58">
        <f t="shared" si="3"/>
        <v>0</v>
      </c>
      <c r="AS58">
        <f t="shared" si="4"/>
        <v>0</v>
      </c>
      <c r="AT58">
        <f t="shared" si="5"/>
        <v>0</v>
      </c>
      <c r="AU58">
        <f t="shared" si="6"/>
        <v>0</v>
      </c>
      <c r="AV58">
        <f t="shared" si="7"/>
        <v>0</v>
      </c>
      <c r="AW58">
        <f t="shared" si="19"/>
        <v>0</v>
      </c>
      <c r="AX58">
        <f t="shared" si="8"/>
        <v>0</v>
      </c>
      <c r="AY58">
        <f t="shared" si="9"/>
        <v>0</v>
      </c>
      <c r="AZ58">
        <f t="shared" si="10"/>
        <v>0</v>
      </c>
      <c r="BA58">
        <f t="shared" si="11"/>
        <v>0</v>
      </c>
      <c r="BB58">
        <f t="shared" si="12"/>
        <v>0</v>
      </c>
    </row>
    <row r="59" spans="1:54" ht="15" customHeight="1">
      <c r="A59" s="40"/>
      <c r="B59" s="91"/>
      <c r="C59" s="94" t="s">
        <v>5040</v>
      </c>
      <c r="D59" s="581"/>
      <c r="E59" s="581"/>
      <c r="F59" s="581"/>
      <c r="G59" s="581"/>
      <c r="H59" s="581"/>
      <c r="I59" s="581"/>
      <c r="J59" s="581"/>
      <c r="K59" s="581"/>
      <c r="L59" s="581"/>
      <c r="M59" s="575"/>
      <c r="N59" s="576"/>
      <c r="O59" s="575"/>
      <c r="P59" s="520"/>
      <c r="Q59" s="520"/>
      <c r="R59" s="576"/>
      <c r="S59" s="215"/>
      <c r="T59" s="215"/>
      <c r="U59" s="215"/>
      <c r="V59" s="215"/>
      <c r="W59" s="215"/>
      <c r="X59" s="215"/>
      <c r="Y59" s="215"/>
      <c r="Z59" s="215"/>
      <c r="AA59" s="215"/>
      <c r="AB59" s="215"/>
      <c r="AC59" s="215"/>
      <c r="AD59" s="215"/>
      <c r="AE59" s="91"/>
      <c r="AG59" s="192">
        <f t="shared" si="13"/>
        <v>0</v>
      </c>
      <c r="AH59" s="192" t="b">
        <f t="shared" si="14"/>
        <v>0</v>
      </c>
      <c r="AI59" s="192" t="str">
        <f t="shared" si="15"/>
        <v/>
      </c>
      <c r="AJ59" s="192" t="b">
        <f t="shared" si="16"/>
        <v>0</v>
      </c>
      <c r="AK59" s="192" t="str">
        <f t="shared" si="17"/>
        <v/>
      </c>
      <c r="AL59" s="192" t="b">
        <f t="shared" si="18"/>
        <v>0</v>
      </c>
      <c r="AN59" s="192">
        <f t="shared" si="1"/>
        <v>0</v>
      </c>
      <c r="AQ59">
        <f t="shared" si="2"/>
        <v>0</v>
      </c>
      <c r="AR59">
        <f t="shared" si="3"/>
        <v>0</v>
      </c>
      <c r="AS59">
        <f t="shared" si="4"/>
        <v>0</v>
      </c>
      <c r="AT59">
        <f t="shared" si="5"/>
        <v>0</v>
      </c>
      <c r="AU59">
        <f t="shared" si="6"/>
        <v>0</v>
      </c>
      <c r="AV59">
        <f t="shared" si="7"/>
        <v>0</v>
      </c>
      <c r="AW59">
        <f t="shared" si="19"/>
        <v>0</v>
      </c>
      <c r="AX59">
        <f t="shared" si="8"/>
        <v>0</v>
      </c>
      <c r="AY59">
        <f t="shared" si="9"/>
        <v>0</v>
      </c>
      <c r="AZ59">
        <f t="shared" si="10"/>
        <v>0</v>
      </c>
      <c r="BA59">
        <f t="shared" si="11"/>
        <v>0</v>
      </c>
      <c r="BB59">
        <f t="shared" si="12"/>
        <v>0</v>
      </c>
    </row>
    <row r="60" spans="1:54" ht="15" customHeight="1">
      <c r="A60" s="40"/>
      <c r="B60" s="91"/>
      <c r="C60" s="94" t="s">
        <v>5041</v>
      </c>
      <c r="D60" s="581"/>
      <c r="E60" s="581"/>
      <c r="F60" s="581"/>
      <c r="G60" s="581"/>
      <c r="H60" s="581"/>
      <c r="I60" s="581"/>
      <c r="J60" s="581"/>
      <c r="K60" s="581"/>
      <c r="L60" s="581"/>
      <c r="M60" s="575"/>
      <c r="N60" s="576"/>
      <c r="O60" s="575"/>
      <c r="P60" s="520"/>
      <c r="Q60" s="520"/>
      <c r="R60" s="576"/>
      <c r="S60" s="215"/>
      <c r="T60" s="215"/>
      <c r="U60" s="215"/>
      <c r="V60" s="215"/>
      <c r="W60" s="215"/>
      <c r="X60" s="215"/>
      <c r="Y60" s="215"/>
      <c r="Z60" s="215"/>
      <c r="AA60" s="215"/>
      <c r="AB60" s="215"/>
      <c r="AC60" s="215"/>
      <c r="AD60" s="215"/>
      <c r="AE60" s="91"/>
      <c r="AG60" s="192">
        <f t="shared" si="13"/>
        <v>0</v>
      </c>
      <c r="AH60" s="192" t="b">
        <f t="shared" si="14"/>
        <v>0</v>
      </c>
      <c r="AI60" s="192" t="str">
        <f t="shared" si="15"/>
        <v/>
      </c>
      <c r="AJ60" s="192" t="b">
        <f t="shared" si="16"/>
        <v>0</v>
      </c>
      <c r="AK60" s="192" t="str">
        <f t="shared" si="17"/>
        <v/>
      </c>
      <c r="AL60" s="192" t="b">
        <f t="shared" si="18"/>
        <v>0</v>
      </c>
      <c r="AN60" s="192">
        <f t="shared" si="1"/>
        <v>0</v>
      </c>
      <c r="AQ60">
        <f t="shared" si="2"/>
        <v>0</v>
      </c>
      <c r="AR60">
        <f t="shared" si="3"/>
        <v>0</v>
      </c>
      <c r="AS60">
        <f t="shared" si="4"/>
        <v>0</v>
      </c>
      <c r="AT60">
        <f t="shared" si="5"/>
        <v>0</v>
      </c>
      <c r="AU60">
        <f t="shared" si="6"/>
        <v>0</v>
      </c>
      <c r="AV60">
        <f t="shared" si="7"/>
        <v>0</v>
      </c>
      <c r="AW60">
        <f t="shared" si="19"/>
        <v>0</v>
      </c>
      <c r="AX60">
        <f t="shared" si="8"/>
        <v>0</v>
      </c>
      <c r="AY60">
        <f t="shared" si="9"/>
        <v>0</v>
      </c>
      <c r="AZ60">
        <f t="shared" si="10"/>
        <v>0</v>
      </c>
      <c r="BA60">
        <f t="shared" si="11"/>
        <v>0</v>
      </c>
      <c r="BB60">
        <f t="shared" si="12"/>
        <v>0</v>
      </c>
    </row>
    <row r="61" spans="1:54" ht="15" customHeight="1">
      <c r="A61" s="40"/>
      <c r="B61" s="91"/>
      <c r="C61" s="94" t="s">
        <v>5042</v>
      </c>
      <c r="D61" s="581"/>
      <c r="E61" s="581"/>
      <c r="F61" s="581"/>
      <c r="G61" s="581"/>
      <c r="H61" s="581"/>
      <c r="I61" s="581"/>
      <c r="J61" s="581"/>
      <c r="K61" s="581"/>
      <c r="L61" s="581"/>
      <c r="M61" s="575"/>
      <c r="N61" s="576"/>
      <c r="O61" s="575"/>
      <c r="P61" s="520"/>
      <c r="Q61" s="520"/>
      <c r="R61" s="576"/>
      <c r="S61" s="215"/>
      <c r="T61" s="215"/>
      <c r="U61" s="215"/>
      <c r="V61" s="215"/>
      <c r="W61" s="215"/>
      <c r="X61" s="215"/>
      <c r="Y61" s="215"/>
      <c r="Z61" s="215"/>
      <c r="AA61" s="215"/>
      <c r="AB61" s="215"/>
      <c r="AC61" s="215"/>
      <c r="AD61" s="215"/>
      <c r="AE61" s="91"/>
      <c r="AG61" s="192">
        <f t="shared" si="13"/>
        <v>0</v>
      </c>
      <c r="AH61" s="192" t="b">
        <f t="shared" si="14"/>
        <v>0</v>
      </c>
      <c r="AI61" s="192" t="str">
        <f t="shared" si="15"/>
        <v/>
      </c>
      <c r="AJ61" s="192" t="b">
        <f t="shared" si="16"/>
        <v>0</v>
      </c>
      <c r="AK61" s="192" t="str">
        <f t="shared" si="17"/>
        <v/>
      </c>
      <c r="AL61" s="192" t="b">
        <f t="shared" si="18"/>
        <v>0</v>
      </c>
      <c r="AN61" s="192">
        <f t="shared" si="1"/>
        <v>0</v>
      </c>
      <c r="AQ61">
        <f t="shared" si="2"/>
        <v>0</v>
      </c>
      <c r="AR61">
        <f t="shared" si="3"/>
        <v>0</v>
      </c>
      <c r="AS61">
        <f t="shared" si="4"/>
        <v>0</v>
      </c>
      <c r="AT61">
        <f t="shared" si="5"/>
        <v>0</v>
      </c>
      <c r="AU61">
        <f t="shared" si="6"/>
        <v>0</v>
      </c>
      <c r="AV61">
        <f t="shared" si="7"/>
        <v>0</v>
      </c>
      <c r="AW61">
        <f t="shared" si="19"/>
        <v>0</v>
      </c>
      <c r="AX61">
        <f t="shared" si="8"/>
        <v>0</v>
      </c>
      <c r="AY61">
        <f t="shared" si="9"/>
        <v>0</v>
      </c>
      <c r="AZ61">
        <f t="shared" si="10"/>
        <v>0</v>
      </c>
      <c r="BA61">
        <f t="shared" si="11"/>
        <v>0</v>
      </c>
      <c r="BB61">
        <f t="shared" si="12"/>
        <v>0</v>
      </c>
    </row>
    <row r="62" spans="1:54" ht="15" customHeight="1">
      <c r="A62" s="40"/>
      <c r="B62" s="91"/>
      <c r="C62" s="94" t="s">
        <v>5043</v>
      </c>
      <c r="D62" s="581"/>
      <c r="E62" s="581"/>
      <c r="F62" s="581"/>
      <c r="G62" s="581"/>
      <c r="H62" s="581"/>
      <c r="I62" s="581"/>
      <c r="J62" s="581"/>
      <c r="K62" s="581"/>
      <c r="L62" s="581"/>
      <c r="M62" s="575"/>
      <c r="N62" s="576"/>
      <c r="O62" s="575"/>
      <c r="P62" s="520"/>
      <c r="Q62" s="520"/>
      <c r="R62" s="576"/>
      <c r="S62" s="215"/>
      <c r="T62" s="215"/>
      <c r="U62" s="215"/>
      <c r="V62" s="215"/>
      <c r="W62" s="215"/>
      <c r="X62" s="215"/>
      <c r="Y62" s="215"/>
      <c r="Z62" s="215"/>
      <c r="AA62" s="215"/>
      <c r="AB62" s="215"/>
      <c r="AC62" s="215"/>
      <c r="AD62" s="215"/>
      <c r="AE62" s="91"/>
      <c r="AG62" s="192">
        <f t="shared" si="13"/>
        <v>0</v>
      </c>
      <c r="AH62" s="192" t="b">
        <f t="shared" si="14"/>
        <v>0</v>
      </c>
      <c r="AI62" s="192" t="str">
        <f t="shared" si="15"/>
        <v/>
      </c>
      <c r="AJ62" s="192" t="b">
        <f t="shared" si="16"/>
        <v>0</v>
      </c>
      <c r="AK62" s="192" t="str">
        <f t="shared" si="17"/>
        <v/>
      </c>
      <c r="AL62" s="192" t="b">
        <f t="shared" si="18"/>
        <v>0</v>
      </c>
      <c r="AN62" s="192">
        <f t="shared" si="1"/>
        <v>0</v>
      </c>
      <c r="AQ62">
        <f t="shared" si="2"/>
        <v>0</v>
      </c>
      <c r="AR62">
        <f t="shared" si="3"/>
        <v>0</v>
      </c>
      <c r="AS62">
        <f t="shared" si="4"/>
        <v>0</v>
      </c>
      <c r="AT62">
        <f t="shared" si="5"/>
        <v>0</v>
      </c>
      <c r="AU62">
        <f t="shared" si="6"/>
        <v>0</v>
      </c>
      <c r="AV62">
        <f t="shared" si="7"/>
        <v>0</v>
      </c>
      <c r="AW62">
        <f t="shared" si="19"/>
        <v>0</v>
      </c>
      <c r="AX62">
        <f t="shared" si="8"/>
        <v>0</v>
      </c>
      <c r="AY62">
        <f t="shared" si="9"/>
        <v>0</v>
      </c>
      <c r="AZ62">
        <f t="shared" si="10"/>
        <v>0</v>
      </c>
      <c r="BA62">
        <f t="shared" si="11"/>
        <v>0</v>
      </c>
      <c r="BB62">
        <f t="shared" si="12"/>
        <v>0</v>
      </c>
    </row>
    <row r="63" spans="1:54" ht="15" customHeight="1">
      <c r="A63" s="40"/>
      <c r="B63" s="91"/>
      <c r="C63" s="94" t="s">
        <v>5044</v>
      </c>
      <c r="D63" s="581"/>
      <c r="E63" s="581"/>
      <c r="F63" s="581"/>
      <c r="G63" s="581"/>
      <c r="H63" s="581"/>
      <c r="I63" s="581"/>
      <c r="J63" s="581"/>
      <c r="K63" s="581"/>
      <c r="L63" s="581"/>
      <c r="M63" s="575"/>
      <c r="N63" s="576"/>
      <c r="O63" s="575"/>
      <c r="P63" s="520"/>
      <c r="Q63" s="520"/>
      <c r="R63" s="576"/>
      <c r="S63" s="215"/>
      <c r="T63" s="215"/>
      <c r="U63" s="215"/>
      <c r="V63" s="215"/>
      <c r="W63" s="215"/>
      <c r="X63" s="215"/>
      <c r="Y63" s="215"/>
      <c r="Z63" s="215"/>
      <c r="AA63" s="215"/>
      <c r="AB63" s="215"/>
      <c r="AC63" s="215"/>
      <c r="AD63" s="215"/>
      <c r="AE63" s="91"/>
      <c r="AG63" s="192">
        <f t="shared" si="13"/>
        <v>0</v>
      </c>
      <c r="AH63" s="192" t="b">
        <f t="shared" si="14"/>
        <v>0</v>
      </c>
      <c r="AI63" s="192" t="str">
        <f t="shared" si="15"/>
        <v/>
      </c>
      <c r="AJ63" s="192" t="b">
        <f t="shared" si="16"/>
        <v>0</v>
      </c>
      <c r="AK63" s="192" t="str">
        <f t="shared" si="17"/>
        <v/>
      </c>
      <c r="AL63" s="192" t="b">
        <f t="shared" si="18"/>
        <v>0</v>
      </c>
      <c r="AN63" s="192">
        <f t="shared" si="1"/>
        <v>0</v>
      </c>
      <c r="AQ63">
        <f t="shared" si="2"/>
        <v>0</v>
      </c>
      <c r="AR63">
        <f t="shared" si="3"/>
        <v>0</v>
      </c>
      <c r="AS63">
        <f t="shared" si="4"/>
        <v>0</v>
      </c>
      <c r="AT63">
        <f t="shared" si="5"/>
        <v>0</v>
      </c>
      <c r="AU63">
        <f t="shared" si="6"/>
        <v>0</v>
      </c>
      <c r="AV63">
        <f t="shared" si="7"/>
        <v>0</v>
      </c>
      <c r="AW63">
        <f t="shared" si="19"/>
        <v>0</v>
      </c>
      <c r="AX63">
        <f t="shared" si="8"/>
        <v>0</v>
      </c>
      <c r="AY63">
        <f t="shared" si="9"/>
        <v>0</v>
      </c>
      <c r="AZ63">
        <f t="shared" si="10"/>
        <v>0</v>
      </c>
      <c r="BA63">
        <f t="shared" si="11"/>
        <v>0</v>
      </c>
      <c r="BB63">
        <f t="shared" si="12"/>
        <v>0</v>
      </c>
    </row>
    <row r="64" spans="1:54" ht="15" customHeight="1">
      <c r="A64" s="40"/>
      <c r="B64" s="91"/>
      <c r="C64" s="94" t="s">
        <v>5045</v>
      </c>
      <c r="D64" s="581"/>
      <c r="E64" s="581"/>
      <c r="F64" s="581"/>
      <c r="G64" s="581"/>
      <c r="H64" s="581"/>
      <c r="I64" s="581"/>
      <c r="J64" s="581"/>
      <c r="K64" s="581"/>
      <c r="L64" s="581"/>
      <c r="M64" s="575"/>
      <c r="N64" s="576"/>
      <c r="O64" s="575"/>
      <c r="P64" s="520"/>
      <c r="Q64" s="520"/>
      <c r="R64" s="576"/>
      <c r="S64" s="215"/>
      <c r="T64" s="215"/>
      <c r="U64" s="215"/>
      <c r="V64" s="215"/>
      <c r="W64" s="215"/>
      <c r="X64" s="215"/>
      <c r="Y64" s="215"/>
      <c r="Z64" s="215"/>
      <c r="AA64" s="215"/>
      <c r="AB64" s="215"/>
      <c r="AC64" s="215"/>
      <c r="AD64" s="215"/>
      <c r="AE64" s="91"/>
      <c r="AG64" s="192">
        <f t="shared" si="13"/>
        <v>0</v>
      </c>
      <c r="AH64" s="192" t="b">
        <f t="shared" si="14"/>
        <v>0</v>
      </c>
      <c r="AI64" s="192" t="str">
        <f t="shared" si="15"/>
        <v/>
      </c>
      <c r="AJ64" s="192" t="b">
        <f t="shared" si="16"/>
        <v>0</v>
      </c>
      <c r="AK64" s="192" t="str">
        <f t="shared" si="17"/>
        <v/>
      </c>
      <c r="AL64" s="192" t="b">
        <f t="shared" si="18"/>
        <v>0</v>
      </c>
      <c r="AN64" s="192">
        <f t="shared" si="1"/>
        <v>0</v>
      </c>
      <c r="AQ64">
        <f t="shared" si="2"/>
        <v>0</v>
      </c>
      <c r="AR64">
        <f t="shared" si="3"/>
        <v>0</v>
      </c>
      <c r="AS64">
        <f t="shared" si="4"/>
        <v>0</v>
      </c>
      <c r="AT64">
        <f t="shared" si="5"/>
        <v>0</v>
      </c>
      <c r="AU64">
        <f t="shared" si="6"/>
        <v>0</v>
      </c>
      <c r="AV64">
        <f t="shared" si="7"/>
        <v>0</v>
      </c>
      <c r="AW64">
        <f t="shared" si="19"/>
        <v>0</v>
      </c>
      <c r="AX64">
        <f t="shared" si="8"/>
        <v>0</v>
      </c>
      <c r="AY64">
        <f t="shared" si="9"/>
        <v>0</v>
      </c>
      <c r="AZ64">
        <f t="shared" si="10"/>
        <v>0</v>
      </c>
      <c r="BA64">
        <f t="shared" si="11"/>
        <v>0</v>
      </c>
      <c r="BB64">
        <f t="shared" si="12"/>
        <v>0</v>
      </c>
    </row>
    <row r="65" spans="1:54" ht="15" customHeight="1">
      <c r="A65" s="40"/>
      <c r="B65" s="91"/>
      <c r="C65" s="94" t="s">
        <v>5046</v>
      </c>
      <c r="D65" s="581"/>
      <c r="E65" s="581"/>
      <c r="F65" s="581"/>
      <c r="G65" s="581"/>
      <c r="H65" s="581"/>
      <c r="I65" s="581"/>
      <c r="J65" s="581"/>
      <c r="K65" s="581"/>
      <c r="L65" s="581"/>
      <c r="M65" s="575"/>
      <c r="N65" s="576"/>
      <c r="O65" s="575"/>
      <c r="P65" s="520"/>
      <c r="Q65" s="520"/>
      <c r="R65" s="576"/>
      <c r="S65" s="215"/>
      <c r="T65" s="215"/>
      <c r="U65" s="215"/>
      <c r="V65" s="215"/>
      <c r="W65" s="215"/>
      <c r="X65" s="215"/>
      <c r="Y65" s="215"/>
      <c r="Z65" s="215"/>
      <c r="AA65" s="215"/>
      <c r="AB65" s="215"/>
      <c r="AC65" s="215"/>
      <c r="AD65" s="215"/>
      <c r="AE65" s="91"/>
      <c r="AG65" s="192">
        <f t="shared" si="13"/>
        <v>0</v>
      </c>
      <c r="AH65" s="192" t="b">
        <f t="shared" si="14"/>
        <v>0</v>
      </c>
      <c r="AI65" s="192" t="str">
        <f t="shared" si="15"/>
        <v/>
      </c>
      <c r="AJ65" s="192" t="b">
        <f t="shared" si="16"/>
        <v>0</v>
      </c>
      <c r="AK65" s="192" t="str">
        <f t="shared" si="17"/>
        <v/>
      </c>
      <c r="AL65" s="192" t="b">
        <f t="shared" si="18"/>
        <v>0</v>
      </c>
      <c r="AN65" s="192">
        <f t="shared" si="1"/>
        <v>0</v>
      </c>
      <c r="AQ65">
        <f t="shared" si="2"/>
        <v>0</v>
      </c>
      <c r="AR65">
        <f t="shared" si="3"/>
        <v>0</v>
      </c>
      <c r="AS65">
        <f t="shared" si="4"/>
        <v>0</v>
      </c>
      <c r="AT65">
        <f t="shared" si="5"/>
        <v>0</v>
      </c>
      <c r="AU65">
        <f t="shared" si="6"/>
        <v>0</v>
      </c>
      <c r="AV65">
        <f t="shared" si="7"/>
        <v>0</v>
      </c>
      <c r="AW65">
        <f t="shared" si="19"/>
        <v>0</v>
      </c>
      <c r="AX65">
        <f t="shared" si="8"/>
        <v>0</v>
      </c>
      <c r="AY65">
        <f t="shared" si="9"/>
        <v>0</v>
      </c>
      <c r="AZ65">
        <f t="shared" si="10"/>
        <v>0</v>
      </c>
      <c r="BA65">
        <f t="shared" si="11"/>
        <v>0</v>
      </c>
      <c r="BB65">
        <f t="shared" si="12"/>
        <v>0</v>
      </c>
    </row>
    <row r="66" spans="1:54" ht="15" customHeight="1">
      <c r="A66" s="40"/>
      <c r="B66" s="91"/>
      <c r="C66" s="94" t="s">
        <v>5047</v>
      </c>
      <c r="D66" s="581"/>
      <c r="E66" s="581"/>
      <c r="F66" s="581"/>
      <c r="G66" s="581"/>
      <c r="H66" s="581"/>
      <c r="I66" s="581"/>
      <c r="J66" s="581"/>
      <c r="K66" s="581"/>
      <c r="L66" s="581"/>
      <c r="M66" s="575"/>
      <c r="N66" s="576"/>
      <c r="O66" s="575"/>
      <c r="P66" s="520"/>
      <c r="Q66" s="520"/>
      <c r="R66" s="576"/>
      <c r="S66" s="215"/>
      <c r="T66" s="215"/>
      <c r="U66" s="215"/>
      <c r="V66" s="215"/>
      <c r="W66" s="215"/>
      <c r="X66" s="215"/>
      <c r="Y66" s="215"/>
      <c r="Z66" s="215"/>
      <c r="AA66" s="215"/>
      <c r="AB66" s="215"/>
      <c r="AC66" s="215"/>
      <c r="AD66" s="215"/>
      <c r="AE66" s="91"/>
      <c r="AG66" s="192">
        <f t="shared" si="13"/>
        <v>0</v>
      </c>
      <c r="AH66" s="192" t="b">
        <f t="shared" si="14"/>
        <v>0</v>
      </c>
      <c r="AI66" s="192" t="str">
        <f t="shared" si="15"/>
        <v/>
      </c>
      <c r="AJ66" s="192" t="b">
        <f t="shared" si="16"/>
        <v>0</v>
      </c>
      <c r="AK66" s="192" t="str">
        <f t="shared" si="17"/>
        <v/>
      </c>
      <c r="AL66" s="192" t="b">
        <f t="shared" si="18"/>
        <v>0</v>
      </c>
      <c r="AN66" s="192">
        <f t="shared" si="1"/>
        <v>0</v>
      </c>
      <c r="AQ66">
        <f t="shared" si="2"/>
        <v>0</v>
      </c>
      <c r="AR66">
        <f t="shared" si="3"/>
        <v>0</v>
      </c>
      <c r="AS66">
        <f t="shared" si="4"/>
        <v>0</v>
      </c>
      <c r="AT66">
        <f t="shared" si="5"/>
        <v>0</v>
      </c>
      <c r="AU66">
        <f t="shared" si="6"/>
        <v>0</v>
      </c>
      <c r="AV66">
        <f t="shared" si="7"/>
        <v>0</v>
      </c>
      <c r="AW66">
        <f t="shared" si="19"/>
        <v>0</v>
      </c>
      <c r="AX66">
        <f t="shared" si="8"/>
        <v>0</v>
      </c>
      <c r="AY66">
        <f t="shared" si="9"/>
        <v>0</v>
      </c>
      <c r="AZ66">
        <f t="shared" si="10"/>
        <v>0</v>
      </c>
      <c r="BA66">
        <f t="shared" si="11"/>
        <v>0</v>
      </c>
      <c r="BB66">
        <f t="shared" si="12"/>
        <v>0</v>
      </c>
    </row>
    <row r="67" spans="1:54" ht="15" customHeight="1">
      <c r="A67" s="40"/>
      <c r="B67" s="91"/>
      <c r="C67" s="94" t="s">
        <v>5048</v>
      </c>
      <c r="D67" s="581"/>
      <c r="E67" s="581"/>
      <c r="F67" s="581"/>
      <c r="G67" s="581"/>
      <c r="H67" s="581"/>
      <c r="I67" s="581"/>
      <c r="J67" s="581"/>
      <c r="K67" s="581"/>
      <c r="L67" s="581"/>
      <c r="M67" s="575"/>
      <c r="N67" s="576"/>
      <c r="O67" s="575"/>
      <c r="P67" s="520"/>
      <c r="Q67" s="520"/>
      <c r="R67" s="576"/>
      <c r="S67" s="215"/>
      <c r="T67" s="215"/>
      <c r="U67" s="215"/>
      <c r="V67" s="215"/>
      <c r="W67" s="215"/>
      <c r="X67" s="215"/>
      <c r="Y67" s="215"/>
      <c r="Z67" s="215"/>
      <c r="AA67" s="215"/>
      <c r="AB67" s="215"/>
      <c r="AC67" s="215"/>
      <c r="AD67" s="215"/>
      <c r="AE67" s="91"/>
      <c r="AG67" s="192">
        <f t="shared" si="13"/>
        <v>0</v>
      </c>
      <c r="AH67" s="192" t="b">
        <f t="shared" si="14"/>
        <v>0</v>
      </c>
      <c r="AI67" s="192" t="str">
        <f t="shared" si="15"/>
        <v/>
      </c>
      <c r="AJ67" s="192" t="b">
        <f t="shared" si="16"/>
        <v>0</v>
      </c>
      <c r="AK67" s="192" t="str">
        <f t="shared" si="17"/>
        <v/>
      </c>
      <c r="AL67" s="192" t="b">
        <f t="shared" si="18"/>
        <v>0</v>
      </c>
      <c r="AN67" s="192">
        <f t="shared" si="1"/>
        <v>0</v>
      </c>
      <c r="AQ67">
        <f t="shared" si="2"/>
        <v>0</v>
      </c>
      <c r="AR67">
        <f t="shared" si="3"/>
        <v>0</v>
      </c>
      <c r="AS67">
        <f t="shared" si="4"/>
        <v>0</v>
      </c>
      <c r="AT67">
        <f t="shared" si="5"/>
        <v>0</v>
      </c>
      <c r="AU67">
        <f t="shared" si="6"/>
        <v>0</v>
      </c>
      <c r="AV67">
        <f t="shared" si="7"/>
        <v>0</v>
      </c>
      <c r="AW67">
        <f t="shared" si="19"/>
        <v>0</v>
      </c>
      <c r="AX67">
        <f t="shared" si="8"/>
        <v>0</v>
      </c>
      <c r="AY67">
        <f t="shared" si="9"/>
        <v>0</v>
      </c>
      <c r="AZ67">
        <f t="shared" si="10"/>
        <v>0</v>
      </c>
      <c r="BA67">
        <f t="shared" si="11"/>
        <v>0</v>
      </c>
      <c r="BB67">
        <f t="shared" si="12"/>
        <v>0</v>
      </c>
    </row>
    <row r="68" spans="1:54" ht="15" customHeight="1">
      <c r="A68" s="40"/>
      <c r="B68" s="91"/>
      <c r="C68" s="94" t="s">
        <v>5049</v>
      </c>
      <c r="D68" s="581"/>
      <c r="E68" s="581"/>
      <c r="F68" s="581"/>
      <c r="G68" s="581"/>
      <c r="H68" s="581"/>
      <c r="I68" s="581"/>
      <c r="J68" s="581"/>
      <c r="K68" s="581"/>
      <c r="L68" s="581"/>
      <c r="M68" s="575"/>
      <c r="N68" s="576"/>
      <c r="O68" s="575"/>
      <c r="P68" s="520"/>
      <c r="Q68" s="520"/>
      <c r="R68" s="576"/>
      <c r="S68" s="215"/>
      <c r="T68" s="215"/>
      <c r="U68" s="215"/>
      <c r="V68" s="215"/>
      <c r="W68" s="215"/>
      <c r="X68" s="215"/>
      <c r="Y68" s="215"/>
      <c r="Z68" s="215"/>
      <c r="AA68" s="215"/>
      <c r="AB68" s="215"/>
      <c r="AC68" s="215"/>
      <c r="AD68" s="215"/>
      <c r="AE68" s="91"/>
      <c r="AG68" s="192">
        <f t="shared" si="13"/>
        <v>0</v>
      </c>
      <c r="AH68" s="192" t="b">
        <f t="shared" si="14"/>
        <v>0</v>
      </c>
      <c r="AI68" s="192" t="str">
        <f t="shared" si="15"/>
        <v/>
      </c>
      <c r="AJ68" s="192" t="b">
        <f t="shared" si="16"/>
        <v>0</v>
      </c>
      <c r="AK68" s="192" t="str">
        <f t="shared" si="17"/>
        <v/>
      </c>
      <c r="AL68" s="192" t="b">
        <f t="shared" si="18"/>
        <v>0</v>
      </c>
      <c r="AN68" s="192">
        <f t="shared" si="1"/>
        <v>0</v>
      </c>
      <c r="AQ68">
        <f t="shared" si="2"/>
        <v>0</v>
      </c>
      <c r="AR68">
        <f t="shared" si="3"/>
        <v>0</v>
      </c>
      <c r="AS68">
        <f t="shared" si="4"/>
        <v>0</v>
      </c>
      <c r="AT68">
        <f t="shared" si="5"/>
        <v>0</v>
      </c>
      <c r="AU68">
        <f t="shared" si="6"/>
        <v>0</v>
      </c>
      <c r="AV68">
        <f t="shared" si="7"/>
        <v>0</v>
      </c>
      <c r="AW68">
        <f t="shared" si="19"/>
        <v>0</v>
      </c>
      <c r="AX68">
        <f t="shared" si="8"/>
        <v>0</v>
      </c>
      <c r="AY68">
        <f t="shared" si="9"/>
        <v>0</v>
      </c>
      <c r="AZ68">
        <f t="shared" si="10"/>
        <v>0</v>
      </c>
      <c r="BA68">
        <f t="shared" si="11"/>
        <v>0</v>
      </c>
      <c r="BB68">
        <f t="shared" si="12"/>
        <v>0</v>
      </c>
    </row>
    <row r="69" spans="1:54" ht="15" customHeight="1">
      <c r="A69" s="40"/>
      <c r="B69" s="91"/>
      <c r="C69" s="94" t="s">
        <v>5050</v>
      </c>
      <c r="D69" s="581"/>
      <c r="E69" s="581"/>
      <c r="F69" s="581"/>
      <c r="G69" s="581"/>
      <c r="H69" s="581"/>
      <c r="I69" s="581"/>
      <c r="J69" s="581"/>
      <c r="K69" s="581"/>
      <c r="L69" s="581"/>
      <c r="M69" s="575"/>
      <c r="N69" s="576"/>
      <c r="O69" s="575"/>
      <c r="P69" s="520"/>
      <c r="Q69" s="520"/>
      <c r="R69" s="576"/>
      <c r="S69" s="215"/>
      <c r="T69" s="215"/>
      <c r="U69" s="215"/>
      <c r="V69" s="215"/>
      <c r="W69" s="215"/>
      <c r="X69" s="215"/>
      <c r="Y69" s="215"/>
      <c r="Z69" s="215"/>
      <c r="AA69" s="215"/>
      <c r="AB69" s="215"/>
      <c r="AC69" s="215"/>
      <c r="AD69" s="215"/>
      <c r="AE69" s="91"/>
      <c r="AG69" s="192">
        <f t="shared" si="13"/>
        <v>0</v>
      </c>
      <c r="AH69" s="192" t="b">
        <f t="shared" si="14"/>
        <v>0</v>
      </c>
      <c r="AI69" s="192" t="str">
        <f t="shared" si="15"/>
        <v/>
      </c>
      <c r="AJ69" s="192" t="b">
        <f t="shared" si="16"/>
        <v>0</v>
      </c>
      <c r="AK69" s="192" t="str">
        <f t="shared" si="17"/>
        <v/>
      </c>
      <c r="AL69" s="192" t="b">
        <f t="shared" si="18"/>
        <v>0</v>
      </c>
      <c r="AN69" s="192">
        <f t="shared" si="1"/>
        <v>0</v>
      </c>
      <c r="AQ69">
        <f t="shared" si="2"/>
        <v>0</v>
      </c>
      <c r="AR69">
        <f t="shared" si="3"/>
        <v>0</v>
      </c>
      <c r="AS69">
        <f t="shared" si="4"/>
        <v>0</v>
      </c>
      <c r="AT69">
        <f t="shared" si="5"/>
        <v>0</v>
      </c>
      <c r="AU69">
        <f t="shared" si="6"/>
        <v>0</v>
      </c>
      <c r="AV69">
        <f t="shared" si="7"/>
        <v>0</v>
      </c>
      <c r="AW69">
        <f t="shared" si="19"/>
        <v>0</v>
      </c>
      <c r="AX69">
        <f t="shared" si="8"/>
        <v>0</v>
      </c>
      <c r="AY69">
        <f t="shared" si="9"/>
        <v>0</v>
      </c>
      <c r="AZ69">
        <f t="shared" si="10"/>
        <v>0</v>
      </c>
      <c r="BA69">
        <f t="shared" si="11"/>
        <v>0</v>
      </c>
      <c r="BB69">
        <f t="shared" si="12"/>
        <v>0</v>
      </c>
    </row>
    <row r="70" spans="1:54" ht="15" customHeight="1">
      <c r="A70" s="40"/>
      <c r="B70" s="91"/>
      <c r="C70" s="94" t="s">
        <v>5051</v>
      </c>
      <c r="D70" s="581"/>
      <c r="E70" s="581"/>
      <c r="F70" s="581"/>
      <c r="G70" s="581"/>
      <c r="H70" s="581"/>
      <c r="I70" s="581"/>
      <c r="J70" s="581"/>
      <c r="K70" s="581"/>
      <c r="L70" s="581"/>
      <c r="M70" s="575"/>
      <c r="N70" s="576"/>
      <c r="O70" s="575"/>
      <c r="P70" s="520"/>
      <c r="Q70" s="520"/>
      <c r="R70" s="576"/>
      <c r="S70" s="215"/>
      <c r="T70" s="215"/>
      <c r="U70" s="215"/>
      <c r="V70" s="215"/>
      <c r="W70" s="215"/>
      <c r="X70" s="215"/>
      <c r="Y70" s="215"/>
      <c r="Z70" s="215"/>
      <c r="AA70" s="215"/>
      <c r="AB70" s="215"/>
      <c r="AC70" s="215"/>
      <c r="AD70" s="215"/>
      <c r="AE70" s="91"/>
      <c r="AG70" s="192">
        <f t="shared" si="13"/>
        <v>0</v>
      </c>
      <c r="AH70" s="192" t="b">
        <f t="shared" si="14"/>
        <v>0</v>
      </c>
      <c r="AI70" s="192" t="str">
        <f t="shared" si="15"/>
        <v/>
      </c>
      <c r="AJ70" s="192" t="b">
        <f t="shared" si="16"/>
        <v>0</v>
      </c>
      <c r="AK70" s="192" t="str">
        <f t="shared" si="17"/>
        <v/>
      </c>
      <c r="AL70" s="192" t="b">
        <f t="shared" si="18"/>
        <v>0</v>
      </c>
      <c r="AN70" s="192">
        <f t="shared" si="1"/>
        <v>0</v>
      </c>
      <c r="AQ70">
        <f t="shared" si="2"/>
        <v>0</v>
      </c>
      <c r="AR70">
        <f t="shared" si="3"/>
        <v>0</v>
      </c>
      <c r="AS70">
        <f t="shared" si="4"/>
        <v>0</v>
      </c>
      <c r="AT70">
        <f t="shared" si="5"/>
        <v>0</v>
      </c>
      <c r="AU70">
        <f t="shared" si="6"/>
        <v>0</v>
      </c>
      <c r="AV70">
        <f t="shared" si="7"/>
        <v>0</v>
      </c>
      <c r="AW70">
        <f t="shared" si="19"/>
        <v>0</v>
      </c>
      <c r="AX70">
        <f t="shared" si="8"/>
        <v>0</v>
      </c>
      <c r="AY70">
        <f t="shared" si="9"/>
        <v>0</v>
      </c>
      <c r="AZ70">
        <f t="shared" si="10"/>
        <v>0</v>
      </c>
      <c r="BA70">
        <f t="shared" si="11"/>
        <v>0</v>
      </c>
      <c r="BB70">
        <f t="shared" si="12"/>
        <v>0</v>
      </c>
    </row>
    <row r="71" spans="1:54" ht="15" customHeight="1">
      <c r="A71" s="40"/>
      <c r="B71" s="91"/>
      <c r="C71" s="94" t="s">
        <v>5052</v>
      </c>
      <c r="D71" s="581"/>
      <c r="E71" s="581"/>
      <c r="F71" s="581"/>
      <c r="G71" s="581"/>
      <c r="H71" s="581"/>
      <c r="I71" s="581"/>
      <c r="J71" s="581"/>
      <c r="K71" s="581"/>
      <c r="L71" s="581"/>
      <c r="M71" s="575"/>
      <c r="N71" s="576"/>
      <c r="O71" s="575"/>
      <c r="P71" s="520"/>
      <c r="Q71" s="520"/>
      <c r="R71" s="576"/>
      <c r="S71" s="215"/>
      <c r="T71" s="215"/>
      <c r="U71" s="215"/>
      <c r="V71" s="215"/>
      <c r="W71" s="215"/>
      <c r="X71" s="215"/>
      <c r="Y71" s="215"/>
      <c r="Z71" s="215"/>
      <c r="AA71" s="215"/>
      <c r="AB71" s="215"/>
      <c r="AC71" s="215"/>
      <c r="AD71" s="215"/>
      <c r="AE71" s="91"/>
      <c r="AG71" s="192">
        <f t="shared" si="13"/>
        <v>0</v>
      </c>
      <c r="AH71" s="192" t="b">
        <f t="shared" si="14"/>
        <v>0</v>
      </c>
      <c r="AI71" s="192" t="str">
        <f t="shared" si="15"/>
        <v/>
      </c>
      <c r="AJ71" s="192" t="b">
        <f t="shared" si="16"/>
        <v>0</v>
      </c>
      <c r="AK71" s="192" t="str">
        <f t="shared" si="17"/>
        <v/>
      </c>
      <c r="AL71" s="192" t="b">
        <f t="shared" si="18"/>
        <v>0</v>
      </c>
      <c r="AN71" s="192">
        <f t="shared" si="1"/>
        <v>0</v>
      </c>
      <c r="AQ71">
        <f t="shared" si="2"/>
        <v>0</v>
      </c>
      <c r="AR71">
        <f t="shared" si="3"/>
        <v>0</v>
      </c>
      <c r="AS71">
        <f t="shared" si="4"/>
        <v>0</v>
      </c>
      <c r="AT71">
        <f t="shared" si="5"/>
        <v>0</v>
      </c>
      <c r="AU71">
        <f t="shared" si="6"/>
        <v>0</v>
      </c>
      <c r="AV71">
        <f t="shared" si="7"/>
        <v>0</v>
      </c>
      <c r="AW71">
        <f t="shared" si="19"/>
        <v>0</v>
      </c>
      <c r="AX71">
        <f t="shared" si="8"/>
        <v>0</v>
      </c>
      <c r="AY71">
        <f t="shared" si="9"/>
        <v>0</v>
      </c>
      <c r="AZ71">
        <f t="shared" si="10"/>
        <v>0</v>
      </c>
      <c r="BA71">
        <f t="shared" si="11"/>
        <v>0</v>
      </c>
      <c r="BB71">
        <f t="shared" si="12"/>
        <v>0</v>
      </c>
    </row>
    <row r="72" spans="1:54" ht="15" customHeight="1">
      <c r="A72" s="40"/>
      <c r="B72" s="91"/>
      <c r="C72" s="94" t="s">
        <v>5053</v>
      </c>
      <c r="D72" s="581"/>
      <c r="E72" s="581"/>
      <c r="F72" s="581"/>
      <c r="G72" s="581"/>
      <c r="H72" s="581"/>
      <c r="I72" s="581"/>
      <c r="J72" s="581"/>
      <c r="K72" s="581"/>
      <c r="L72" s="581"/>
      <c r="M72" s="575"/>
      <c r="N72" s="576"/>
      <c r="O72" s="575"/>
      <c r="P72" s="520"/>
      <c r="Q72" s="520"/>
      <c r="R72" s="576"/>
      <c r="S72" s="215"/>
      <c r="T72" s="215"/>
      <c r="U72" s="215"/>
      <c r="V72" s="215"/>
      <c r="W72" s="215"/>
      <c r="X72" s="215"/>
      <c r="Y72" s="215"/>
      <c r="Z72" s="215"/>
      <c r="AA72" s="215"/>
      <c r="AB72" s="215"/>
      <c r="AC72" s="215"/>
      <c r="AD72" s="215"/>
      <c r="AE72" s="91"/>
      <c r="AG72" s="192">
        <f t="shared" si="13"/>
        <v>0</v>
      </c>
      <c r="AH72" s="192" t="b">
        <f t="shared" si="14"/>
        <v>0</v>
      </c>
      <c r="AI72" s="192" t="str">
        <f t="shared" si="15"/>
        <v/>
      </c>
      <c r="AJ72" s="192" t="b">
        <f t="shared" si="16"/>
        <v>0</v>
      </c>
      <c r="AK72" s="192" t="str">
        <f t="shared" si="17"/>
        <v/>
      </c>
      <c r="AL72" s="192" t="b">
        <f t="shared" si="18"/>
        <v>0</v>
      </c>
      <c r="AN72" s="192">
        <f t="shared" si="1"/>
        <v>0</v>
      </c>
      <c r="AQ72">
        <f t="shared" si="2"/>
        <v>0</v>
      </c>
      <c r="AR72">
        <f t="shared" si="3"/>
        <v>0</v>
      </c>
      <c r="AS72">
        <f t="shared" si="4"/>
        <v>0</v>
      </c>
      <c r="AT72">
        <f t="shared" si="5"/>
        <v>0</v>
      </c>
      <c r="AU72">
        <f t="shared" si="6"/>
        <v>0</v>
      </c>
      <c r="AV72">
        <f t="shared" si="7"/>
        <v>0</v>
      </c>
      <c r="AW72">
        <f t="shared" si="19"/>
        <v>0</v>
      </c>
      <c r="AX72">
        <f t="shared" si="8"/>
        <v>0</v>
      </c>
      <c r="AY72">
        <f t="shared" si="9"/>
        <v>0</v>
      </c>
      <c r="AZ72">
        <f t="shared" si="10"/>
        <v>0</v>
      </c>
      <c r="BA72">
        <f t="shared" si="11"/>
        <v>0</v>
      </c>
      <c r="BB72">
        <f t="shared" si="12"/>
        <v>0</v>
      </c>
    </row>
    <row r="73" spans="1:54" ht="15" customHeight="1">
      <c r="A73" s="40"/>
      <c r="B73" s="91"/>
      <c r="C73" s="94" t="s">
        <v>5054</v>
      </c>
      <c r="D73" s="581"/>
      <c r="E73" s="581"/>
      <c r="F73" s="581"/>
      <c r="G73" s="581"/>
      <c r="H73" s="581"/>
      <c r="I73" s="581"/>
      <c r="J73" s="581"/>
      <c r="K73" s="581"/>
      <c r="L73" s="581"/>
      <c r="M73" s="575"/>
      <c r="N73" s="576"/>
      <c r="O73" s="575"/>
      <c r="P73" s="520"/>
      <c r="Q73" s="520"/>
      <c r="R73" s="576"/>
      <c r="S73" s="215"/>
      <c r="T73" s="215"/>
      <c r="U73" s="215"/>
      <c r="V73" s="215"/>
      <c r="W73" s="215"/>
      <c r="X73" s="215"/>
      <c r="Y73" s="215"/>
      <c r="Z73" s="215"/>
      <c r="AA73" s="215"/>
      <c r="AB73" s="215"/>
      <c r="AC73" s="215"/>
      <c r="AD73" s="215"/>
      <c r="AE73" s="91"/>
      <c r="AG73" s="192">
        <f t="shared" si="13"/>
        <v>0</v>
      </c>
      <c r="AH73" s="192" t="b">
        <f t="shared" si="14"/>
        <v>0</v>
      </c>
      <c r="AI73" s="192" t="str">
        <f t="shared" si="15"/>
        <v/>
      </c>
      <c r="AJ73" s="192" t="b">
        <f t="shared" si="16"/>
        <v>0</v>
      </c>
      <c r="AK73" s="192" t="str">
        <f t="shared" si="17"/>
        <v/>
      </c>
      <c r="AL73" s="192" t="b">
        <f t="shared" si="18"/>
        <v>0</v>
      </c>
      <c r="AN73" s="192">
        <f t="shared" si="1"/>
        <v>0</v>
      </c>
      <c r="AQ73">
        <f t="shared" si="2"/>
        <v>0</v>
      </c>
      <c r="AR73">
        <f t="shared" si="3"/>
        <v>0</v>
      </c>
      <c r="AS73">
        <f t="shared" si="4"/>
        <v>0</v>
      </c>
      <c r="AT73">
        <f t="shared" si="5"/>
        <v>0</v>
      </c>
      <c r="AU73">
        <f t="shared" si="6"/>
        <v>0</v>
      </c>
      <c r="AV73">
        <f t="shared" si="7"/>
        <v>0</v>
      </c>
      <c r="AW73">
        <f t="shared" si="19"/>
        <v>0</v>
      </c>
      <c r="AX73">
        <f t="shared" si="8"/>
        <v>0</v>
      </c>
      <c r="AY73">
        <f t="shared" si="9"/>
        <v>0</v>
      </c>
      <c r="AZ73">
        <f t="shared" si="10"/>
        <v>0</v>
      </c>
      <c r="BA73">
        <f t="shared" si="11"/>
        <v>0</v>
      </c>
      <c r="BB73">
        <f t="shared" si="12"/>
        <v>0</v>
      </c>
    </row>
    <row r="74" spans="1:54" ht="15" customHeight="1">
      <c r="A74" s="40"/>
      <c r="B74" s="91"/>
      <c r="C74" s="94" t="s">
        <v>5055</v>
      </c>
      <c r="D74" s="581"/>
      <c r="E74" s="581"/>
      <c r="F74" s="581"/>
      <c r="G74" s="581"/>
      <c r="H74" s="581"/>
      <c r="I74" s="581"/>
      <c r="J74" s="581"/>
      <c r="K74" s="581"/>
      <c r="L74" s="581"/>
      <c r="M74" s="575"/>
      <c r="N74" s="576"/>
      <c r="O74" s="575"/>
      <c r="P74" s="520"/>
      <c r="Q74" s="520"/>
      <c r="R74" s="576"/>
      <c r="S74" s="215"/>
      <c r="T74" s="215"/>
      <c r="U74" s="215"/>
      <c r="V74" s="215"/>
      <c r="W74" s="215"/>
      <c r="X74" s="215"/>
      <c r="Y74" s="215"/>
      <c r="Z74" s="215"/>
      <c r="AA74" s="215"/>
      <c r="AB74" s="215"/>
      <c r="AC74" s="215"/>
      <c r="AD74" s="215"/>
      <c r="AE74" s="91"/>
      <c r="AG74" s="192">
        <f t="shared" si="13"/>
        <v>0</v>
      </c>
      <c r="AH74" s="192" t="b">
        <f t="shared" si="14"/>
        <v>0</v>
      </c>
      <c r="AI74" s="192" t="str">
        <f t="shared" si="15"/>
        <v/>
      </c>
      <c r="AJ74" s="192" t="b">
        <f t="shared" si="16"/>
        <v>0</v>
      </c>
      <c r="AK74" s="192" t="str">
        <f t="shared" si="17"/>
        <v/>
      </c>
      <c r="AL74" s="192" t="b">
        <f t="shared" si="18"/>
        <v>0</v>
      </c>
      <c r="AN74" s="192">
        <f t="shared" si="1"/>
        <v>0</v>
      </c>
      <c r="AQ74">
        <f t="shared" si="2"/>
        <v>0</v>
      </c>
      <c r="AR74">
        <f t="shared" si="3"/>
        <v>0</v>
      </c>
      <c r="AS74">
        <f t="shared" si="4"/>
        <v>0</v>
      </c>
      <c r="AT74">
        <f t="shared" si="5"/>
        <v>0</v>
      </c>
      <c r="AU74">
        <f t="shared" si="6"/>
        <v>0</v>
      </c>
      <c r="AV74">
        <f t="shared" si="7"/>
        <v>0</v>
      </c>
      <c r="AW74">
        <f t="shared" si="19"/>
        <v>0</v>
      </c>
      <c r="AX74">
        <f t="shared" si="8"/>
        <v>0</v>
      </c>
      <c r="AY74">
        <f t="shared" si="9"/>
        <v>0</v>
      </c>
      <c r="AZ74">
        <f t="shared" si="10"/>
        <v>0</v>
      </c>
      <c r="BA74">
        <f t="shared" si="11"/>
        <v>0</v>
      </c>
      <c r="BB74">
        <f t="shared" si="12"/>
        <v>0</v>
      </c>
    </row>
    <row r="75" spans="1:54" ht="15" customHeight="1">
      <c r="A75" s="40"/>
      <c r="B75" s="91"/>
      <c r="C75" s="94" t="s">
        <v>5056</v>
      </c>
      <c r="D75" s="581"/>
      <c r="E75" s="581"/>
      <c r="F75" s="581"/>
      <c r="G75" s="581"/>
      <c r="H75" s="581"/>
      <c r="I75" s="581"/>
      <c r="J75" s="581"/>
      <c r="K75" s="581"/>
      <c r="L75" s="581"/>
      <c r="M75" s="575"/>
      <c r="N75" s="576"/>
      <c r="O75" s="575"/>
      <c r="P75" s="520"/>
      <c r="Q75" s="520"/>
      <c r="R75" s="576"/>
      <c r="S75" s="215"/>
      <c r="T75" s="215"/>
      <c r="U75" s="215"/>
      <c r="V75" s="215"/>
      <c r="W75" s="215"/>
      <c r="X75" s="215"/>
      <c r="Y75" s="215"/>
      <c r="Z75" s="215"/>
      <c r="AA75" s="215"/>
      <c r="AB75" s="215"/>
      <c r="AC75" s="215"/>
      <c r="AD75" s="215"/>
      <c r="AE75" s="91"/>
      <c r="AG75" s="192">
        <f t="shared" si="13"/>
        <v>0</v>
      </c>
      <c r="AH75" s="192" t="b">
        <f t="shared" si="14"/>
        <v>0</v>
      </c>
      <c r="AI75" s="192" t="str">
        <f t="shared" si="15"/>
        <v/>
      </c>
      <c r="AJ75" s="192" t="b">
        <f t="shared" si="16"/>
        <v>0</v>
      </c>
      <c r="AK75" s="192" t="str">
        <f t="shared" si="17"/>
        <v/>
      </c>
      <c r="AL75" s="192" t="b">
        <f t="shared" si="18"/>
        <v>0</v>
      </c>
      <c r="AN75" s="192">
        <f t="shared" si="1"/>
        <v>0</v>
      </c>
      <c r="AQ75">
        <f t="shared" si="2"/>
        <v>0</v>
      </c>
      <c r="AR75">
        <f t="shared" si="3"/>
        <v>0</v>
      </c>
      <c r="AS75">
        <f t="shared" si="4"/>
        <v>0</v>
      </c>
      <c r="AT75">
        <f t="shared" si="5"/>
        <v>0</v>
      </c>
      <c r="AU75">
        <f t="shared" si="6"/>
        <v>0</v>
      </c>
      <c r="AV75">
        <f t="shared" si="7"/>
        <v>0</v>
      </c>
      <c r="AW75">
        <f t="shared" si="19"/>
        <v>0</v>
      </c>
      <c r="AX75">
        <f t="shared" si="8"/>
        <v>0</v>
      </c>
      <c r="AY75">
        <f t="shared" si="9"/>
        <v>0</v>
      </c>
      <c r="AZ75">
        <f t="shared" si="10"/>
        <v>0</v>
      </c>
      <c r="BA75">
        <f t="shared" si="11"/>
        <v>0</v>
      </c>
      <c r="BB75">
        <f t="shared" si="12"/>
        <v>0</v>
      </c>
    </row>
    <row r="76" spans="1:54" ht="15" customHeight="1">
      <c r="A76" s="40"/>
      <c r="B76" s="91"/>
      <c r="C76" s="94" t="s">
        <v>5057</v>
      </c>
      <c r="D76" s="581"/>
      <c r="E76" s="581"/>
      <c r="F76" s="581"/>
      <c r="G76" s="581"/>
      <c r="H76" s="581"/>
      <c r="I76" s="581"/>
      <c r="J76" s="581"/>
      <c r="K76" s="581"/>
      <c r="L76" s="581"/>
      <c r="M76" s="575"/>
      <c r="N76" s="576"/>
      <c r="O76" s="575"/>
      <c r="P76" s="520"/>
      <c r="Q76" s="520"/>
      <c r="R76" s="576"/>
      <c r="S76" s="215"/>
      <c r="T76" s="215"/>
      <c r="U76" s="215"/>
      <c r="V76" s="215"/>
      <c r="W76" s="215"/>
      <c r="X76" s="215"/>
      <c r="Y76" s="215"/>
      <c r="Z76" s="215"/>
      <c r="AA76" s="215"/>
      <c r="AB76" s="215"/>
      <c r="AC76" s="215"/>
      <c r="AD76" s="215"/>
      <c r="AE76" s="91"/>
      <c r="AG76" s="192">
        <f t="shared" si="13"/>
        <v>0</v>
      </c>
      <c r="AH76" s="192" t="b">
        <f t="shared" si="14"/>
        <v>0</v>
      </c>
      <c r="AI76" s="192" t="str">
        <f t="shared" si="15"/>
        <v/>
      </c>
      <c r="AJ76" s="192" t="b">
        <f t="shared" si="16"/>
        <v>0</v>
      </c>
      <c r="AK76" s="192" t="str">
        <f t="shared" si="17"/>
        <v/>
      </c>
      <c r="AL76" s="192" t="b">
        <f t="shared" si="18"/>
        <v>0</v>
      </c>
      <c r="AN76" s="192">
        <f t="shared" si="1"/>
        <v>0</v>
      </c>
      <c r="AQ76">
        <f t="shared" si="2"/>
        <v>0</v>
      </c>
      <c r="AR76">
        <f t="shared" si="3"/>
        <v>0</v>
      </c>
      <c r="AS76">
        <f t="shared" si="4"/>
        <v>0</v>
      </c>
      <c r="AT76">
        <f t="shared" si="5"/>
        <v>0</v>
      </c>
      <c r="AU76">
        <f t="shared" si="6"/>
        <v>0</v>
      </c>
      <c r="AV76">
        <f t="shared" si="7"/>
        <v>0</v>
      </c>
      <c r="AW76">
        <f t="shared" si="19"/>
        <v>0</v>
      </c>
      <c r="AX76">
        <f t="shared" si="8"/>
        <v>0</v>
      </c>
      <c r="AY76">
        <f t="shared" si="9"/>
        <v>0</v>
      </c>
      <c r="AZ76">
        <f t="shared" si="10"/>
        <v>0</v>
      </c>
      <c r="BA76">
        <f t="shared" si="11"/>
        <v>0</v>
      </c>
      <c r="BB76">
        <f t="shared" si="12"/>
        <v>0</v>
      </c>
    </row>
    <row r="77" spans="1:54" ht="15" customHeight="1">
      <c r="A77" s="40"/>
      <c r="B77" s="91"/>
      <c r="C77" s="94" t="s">
        <v>5120</v>
      </c>
      <c r="D77" s="581"/>
      <c r="E77" s="581"/>
      <c r="F77" s="581"/>
      <c r="G77" s="581"/>
      <c r="H77" s="581"/>
      <c r="I77" s="581"/>
      <c r="J77" s="581"/>
      <c r="K77" s="581"/>
      <c r="L77" s="581"/>
      <c r="M77" s="575"/>
      <c r="N77" s="576"/>
      <c r="O77" s="575"/>
      <c r="P77" s="520"/>
      <c r="Q77" s="520"/>
      <c r="R77" s="576"/>
      <c r="S77" s="215"/>
      <c r="T77" s="215"/>
      <c r="U77" s="215"/>
      <c r="V77" s="215"/>
      <c r="W77" s="215"/>
      <c r="X77" s="215"/>
      <c r="Y77" s="215"/>
      <c r="Z77" s="215"/>
      <c r="AA77" s="215"/>
      <c r="AB77" s="215"/>
      <c r="AC77" s="215"/>
      <c r="AD77" s="215"/>
      <c r="AE77" s="91"/>
      <c r="AG77" s="192">
        <f t="shared" si="13"/>
        <v>0</v>
      </c>
      <c r="AH77" s="192" t="b">
        <f t="shared" si="14"/>
        <v>0</v>
      </c>
      <c r="AI77" s="192" t="str">
        <f t="shared" si="15"/>
        <v/>
      </c>
      <c r="AJ77" s="192" t="b">
        <f t="shared" si="16"/>
        <v>0</v>
      </c>
      <c r="AK77" s="192" t="str">
        <f t="shared" si="17"/>
        <v/>
      </c>
      <c r="AL77" s="192" t="b">
        <f t="shared" si="18"/>
        <v>0</v>
      </c>
      <c r="AN77" s="192">
        <f t="shared" si="1"/>
        <v>0</v>
      </c>
      <c r="AQ77">
        <f t="shared" si="2"/>
        <v>0</v>
      </c>
      <c r="AR77">
        <f t="shared" si="3"/>
        <v>0</v>
      </c>
      <c r="AS77">
        <f t="shared" si="4"/>
        <v>0</v>
      </c>
      <c r="AT77">
        <f t="shared" si="5"/>
        <v>0</v>
      </c>
      <c r="AU77">
        <f t="shared" si="6"/>
        <v>0</v>
      </c>
      <c r="AV77">
        <f t="shared" si="7"/>
        <v>0</v>
      </c>
      <c r="AW77">
        <f t="shared" si="19"/>
        <v>0</v>
      </c>
      <c r="AX77">
        <f t="shared" si="8"/>
        <v>0</v>
      </c>
      <c r="AY77">
        <f t="shared" si="9"/>
        <v>0</v>
      </c>
      <c r="AZ77">
        <f t="shared" si="10"/>
        <v>0</v>
      </c>
      <c r="BA77">
        <f t="shared" si="11"/>
        <v>0</v>
      </c>
      <c r="BB77">
        <f t="shared" si="12"/>
        <v>0</v>
      </c>
    </row>
    <row r="78" spans="1:54" ht="15" customHeight="1">
      <c r="A78" s="40"/>
      <c r="B78" s="91"/>
      <c r="C78" s="94" t="s">
        <v>5121</v>
      </c>
      <c r="D78" s="581"/>
      <c r="E78" s="581"/>
      <c r="F78" s="581"/>
      <c r="G78" s="581"/>
      <c r="H78" s="581"/>
      <c r="I78" s="581"/>
      <c r="J78" s="581"/>
      <c r="K78" s="581"/>
      <c r="L78" s="581"/>
      <c r="M78" s="575"/>
      <c r="N78" s="576"/>
      <c r="O78" s="575"/>
      <c r="P78" s="520"/>
      <c r="Q78" s="520"/>
      <c r="R78" s="576"/>
      <c r="S78" s="215"/>
      <c r="T78" s="215"/>
      <c r="U78" s="215"/>
      <c r="V78" s="215"/>
      <c r="W78" s="215"/>
      <c r="X78" s="215"/>
      <c r="Y78" s="215"/>
      <c r="Z78" s="215"/>
      <c r="AA78" s="215"/>
      <c r="AB78" s="215"/>
      <c r="AC78" s="215"/>
      <c r="AD78" s="215"/>
      <c r="AE78" s="91"/>
      <c r="AG78" s="192">
        <f t="shared" si="13"/>
        <v>0</v>
      </c>
      <c r="AH78" s="192" t="b">
        <f t="shared" si="14"/>
        <v>0</v>
      </c>
      <c r="AI78" s="192" t="str">
        <f t="shared" si="15"/>
        <v/>
      </c>
      <c r="AJ78" s="192" t="b">
        <f t="shared" si="16"/>
        <v>0</v>
      </c>
      <c r="AK78" s="192" t="str">
        <f t="shared" si="17"/>
        <v/>
      </c>
      <c r="AL78" s="192" t="b">
        <f t="shared" si="18"/>
        <v>0</v>
      </c>
      <c r="AN78" s="192">
        <f t="shared" si="1"/>
        <v>0</v>
      </c>
      <c r="AQ78">
        <f t="shared" si="2"/>
        <v>0</v>
      </c>
      <c r="AR78">
        <f t="shared" si="3"/>
        <v>0</v>
      </c>
      <c r="AS78">
        <f t="shared" si="4"/>
        <v>0</v>
      </c>
      <c r="AT78">
        <f t="shared" si="5"/>
        <v>0</v>
      </c>
      <c r="AU78">
        <f t="shared" si="6"/>
        <v>0</v>
      </c>
      <c r="AV78">
        <f t="shared" si="7"/>
        <v>0</v>
      </c>
      <c r="AW78">
        <f t="shared" si="19"/>
        <v>0</v>
      </c>
      <c r="AX78">
        <f t="shared" si="8"/>
        <v>0</v>
      </c>
      <c r="AY78">
        <f t="shared" si="9"/>
        <v>0</v>
      </c>
      <c r="AZ78">
        <f t="shared" si="10"/>
        <v>0</v>
      </c>
      <c r="BA78">
        <f t="shared" si="11"/>
        <v>0</v>
      </c>
      <c r="BB78">
        <f t="shared" si="12"/>
        <v>0</v>
      </c>
    </row>
    <row r="79" spans="1:54" ht="15" customHeight="1">
      <c r="A79" s="40"/>
      <c r="B79" s="91"/>
      <c r="C79" s="94" t="s">
        <v>5122</v>
      </c>
      <c r="D79" s="581"/>
      <c r="E79" s="581"/>
      <c r="F79" s="581"/>
      <c r="G79" s="581"/>
      <c r="H79" s="581"/>
      <c r="I79" s="581"/>
      <c r="J79" s="581"/>
      <c r="K79" s="581"/>
      <c r="L79" s="581"/>
      <c r="M79" s="575"/>
      <c r="N79" s="576"/>
      <c r="O79" s="575"/>
      <c r="P79" s="520"/>
      <c r="Q79" s="520"/>
      <c r="R79" s="576"/>
      <c r="S79" s="215"/>
      <c r="T79" s="215"/>
      <c r="U79" s="215"/>
      <c r="V79" s="215"/>
      <c r="W79" s="215"/>
      <c r="X79" s="215"/>
      <c r="Y79" s="215"/>
      <c r="Z79" s="215"/>
      <c r="AA79" s="215"/>
      <c r="AB79" s="215"/>
      <c r="AC79" s="215"/>
      <c r="AD79" s="215"/>
      <c r="AE79" s="91"/>
      <c r="AG79" s="192">
        <f t="shared" si="13"/>
        <v>0</v>
      </c>
      <c r="AH79" s="192" t="b">
        <f t="shared" si="14"/>
        <v>0</v>
      </c>
      <c r="AI79" s="192" t="str">
        <f t="shared" si="15"/>
        <v/>
      </c>
      <c r="AJ79" s="192" t="b">
        <f t="shared" si="16"/>
        <v>0</v>
      </c>
      <c r="AK79" s="192" t="str">
        <f t="shared" si="17"/>
        <v/>
      </c>
      <c r="AL79" s="192" t="b">
        <f t="shared" si="18"/>
        <v>0</v>
      </c>
      <c r="AN79" s="192">
        <f t="shared" si="1"/>
        <v>0</v>
      </c>
      <c r="AQ79">
        <f t="shared" si="2"/>
        <v>0</v>
      </c>
      <c r="AR79">
        <f t="shared" si="3"/>
        <v>0</v>
      </c>
      <c r="AS79">
        <f t="shared" si="4"/>
        <v>0</v>
      </c>
      <c r="AT79">
        <f t="shared" si="5"/>
        <v>0</v>
      </c>
      <c r="AU79">
        <f t="shared" si="6"/>
        <v>0</v>
      </c>
      <c r="AV79">
        <f t="shared" si="7"/>
        <v>0</v>
      </c>
      <c r="AW79">
        <f t="shared" si="19"/>
        <v>0</v>
      </c>
      <c r="AX79">
        <f t="shared" si="8"/>
        <v>0</v>
      </c>
      <c r="AY79">
        <f t="shared" si="9"/>
        <v>0</v>
      </c>
      <c r="AZ79">
        <f t="shared" si="10"/>
        <v>0</v>
      </c>
      <c r="BA79">
        <f t="shared" si="11"/>
        <v>0</v>
      </c>
      <c r="BB79">
        <f t="shared" si="12"/>
        <v>0</v>
      </c>
    </row>
    <row r="80" spans="1:54" ht="15" customHeight="1">
      <c r="A80" s="40"/>
      <c r="B80" s="91"/>
      <c r="C80" s="94" t="s">
        <v>5123</v>
      </c>
      <c r="D80" s="581"/>
      <c r="E80" s="581"/>
      <c r="F80" s="581"/>
      <c r="G80" s="581"/>
      <c r="H80" s="581"/>
      <c r="I80" s="581"/>
      <c r="J80" s="581"/>
      <c r="K80" s="581"/>
      <c r="L80" s="581"/>
      <c r="M80" s="575"/>
      <c r="N80" s="576"/>
      <c r="O80" s="575"/>
      <c r="P80" s="520"/>
      <c r="Q80" s="520"/>
      <c r="R80" s="576"/>
      <c r="S80" s="215"/>
      <c r="T80" s="215"/>
      <c r="U80" s="215"/>
      <c r="V80" s="215"/>
      <c r="W80" s="215"/>
      <c r="X80" s="215"/>
      <c r="Y80" s="215"/>
      <c r="Z80" s="215"/>
      <c r="AA80" s="215"/>
      <c r="AB80" s="215"/>
      <c r="AC80" s="215"/>
      <c r="AD80" s="215"/>
      <c r="AE80" s="91"/>
      <c r="AG80" s="192">
        <f t="shared" si="13"/>
        <v>0</v>
      </c>
      <c r="AH80" s="192" t="b">
        <f t="shared" si="14"/>
        <v>0</v>
      </c>
      <c r="AI80" s="192" t="str">
        <f t="shared" si="15"/>
        <v/>
      </c>
      <c r="AJ80" s="192" t="b">
        <f t="shared" si="16"/>
        <v>0</v>
      </c>
      <c r="AK80" s="192" t="str">
        <f t="shared" si="17"/>
        <v/>
      </c>
      <c r="AL80" s="192" t="b">
        <f t="shared" si="18"/>
        <v>0</v>
      </c>
      <c r="AN80" s="192">
        <f t="shared" si="1"/>
        <v>0</v>
      </c>
      <c r="AQ80">
        <f t="shared" si="2"/>
        <v>0</v>
      </c>
      <c r="AR80">
        <f t="shared" si="3"/>
        <v>0</v>
      </c>
      <c r="AS80">
        <f t="shared" si="4"/>
        <v>0</v>
      </c>
      <c r="AT80">
        <f t="shared" si="5"/>
        <v>0</v>
      </c>
      <c r="AU80">
        <f t="shared" si="6"/>
        <v>0</v>
      </c>
      <c r="AV80">
        <f t="shared" si="7"/>
        <v>0</v>
      </c>
      <c r="AW80">
        <f t="shared" si="19"/>
        <v>0</v>
      </c>
      <c r="AX80">
        <f t="shared" si="8"/>
        <v>0</v>
      </c>
      <c r="AY80">
        <f t="shared" si="9"/>
        <v>0</v>
      </c>
      <c r="AZ80">
        <f t="shared" si="10"/>
        <v>0</v>
      </c>
      <c r="BA80">
        <f t="shared" si="11"/>
        <v>0</v>
      </c>
      <c r="BB80">
        <f t="shared" si="12"/>
        <v>0</v>
      </c>
    </row>
    <row r="81" spans="1:54" ht="15" customHeight="1">
      <c r="A81" s="40"/>
      <c r="B81" s="91"/>
      <c r="C81" s="94" t="s">
        <v>5124</v>
      </c>
      <c r="D81" s="581"/>
      <c r="E81" s="581"/>
      <c r="F81" s="581"/>
      <c r="G81" s="581"/>
      <c r="H81" s="581"/>
      <c r="I81" s="581"/>
      <c r="J81" s="581"/>
      <c r="K81" s="581"/>
      <c r="L81" s="581"/>
      <c r="M81" s="575"/>
      <c r="N81" s="576"/>
      <c r="O81" s="575"/>
      <c r="P81" s="520"/>
      <c r="Q81" s="520"/>
      <c r="R81" s="576"/>
      <c r="S81" s="215"/>
      <c r="T81" s="215"/>
      <c r="U81" s="215"/>
      <c r="V81" s="215"/>
      <c r="W81" s="215"/>
      <c r="X81" s="215"/>
      <c r="Y81" s="215"/>
      <c r="Z81" s="215"/>
      <c r="AA81" s="215"/>
      <c r="AB81" s="215"/>
      <c r="AC81" s="215"/>
      <c r="AD81" s="215"/>
      <c r="AE81" s="91"/>
      <c r="AG81" s="192">
        <f t="shared" si="13"/>
        <v>0</v>
      </c>
      <c r="AH81" s="192" t="b">
        <f t="shared" si="14"/>
        <v>0</v>
      </c>
      <c r="AI81" s="192" t="str">
        <f t="shared" si="15"/>
        <v/>
      </c>
      <c r="AJ81" s="192" t="b">
        <f t="shared" si="16"/>
        <v>0</v>
      </c>
      <c r="AK81" s="192" t="str">
        <f t="shared" si="17"/>
        <v/>
      </c>
      <c r="AL81" s="192" t="b">
        <f t="shared" si="18"/>
        <v>0</v>
      </c>
      <c r="AN81" s="192">
        <f t="shared" si="1"/>
        <v>0</v>
      </c>
      <c r="AQ81">
        <f t="shared" si="2"/>
        <v>0</v>
      </c>
      <c r="AR81">
        <f t="shared" si="3"/>
        <v>0</v>
      </c>
      <c r="AS81">
        <f t="shared" si="4"/>
        <v>0</v>
      </c>
      <c r="AT81">
        <f t="shared" si="5"/>
        <v>0</v>
      </c>
      <c r="AU81">
        <f t="shared" si="6"/>
        <v>0</v>
      </c>
      <c r="AV81">
        <f t="shared" si="7"/>
        <v>0</v>
      </c>
      <c r="AW81">
        <f t="shared" si="19"/>
        <v>0</v>
      </c>
      <c r="AX81">
        <f t="shared" si="8"/>
        <v>0</v>
      </c>
      <c r="AY81">
        <f t="shared" si="9"/>
        <v>0</v>
      </c>
      <c r="AZ81">
        <f t="shared" si="10"/>
        <v>0</v>
      </c>
      <c r="BA81">
        <f t="shared" si="11"/>
        <v>0</v>
      </c>
      <c r="BB81">
        <f t="shared" si="12"/>
        <v>0</v>
      </c>
    </row>
    <row r="82" spans="1:54" ht="15" customHeight="1">
      <c r="A82" s="40"/>
      <c r="B82" s="91"/>
      <c r="C82" s="94" t="s">
        <v>5125</v>
      </c>
      <c r="D82" s="581"/>
      <c r="E82" s="581"/>
      <c r="F82" s="581"/>
      <c r="G82" s="581"/>
      <c r="H82" s="581"/>
      <c r="I82" s="581"/>
      <c r="J82" s="581"/>
      <c r="K82" s="581"/>
      <c r="L82" s="581"/>
      <c r="M82" s="575"/>
      <c r="N82" s="576"/>
      <c r="O82" s="575"/>
      <c r="P82" s="520"/>
      <c r="Q82" s="520"/>
      <c r="R82" s="576"/>
      <c r="S82" s="215"/>
      <c r="T82" s="215"/>
      <c r="U82" s="215"/>
      <c r="V82" s="215"/>
      <c r="W82" s="215"/>
      <c r="X82" s="215"/>
      <c r="Y82" s="215"/>
      <c r="Z82" s="215"/>
      <c r="AA82" s="215"/>
      <c r="AB82" s="215"/>
      <c r="AC82" s="215"/>
      <c r="AD82" s="215"/>
      <c r="AE82" s="91"/>
      <c r="AG82" s="192">
        <f t="shared" si="13"/>
        <v>0</v>
      </c>
      <c r="AH82" s="192" t="b">
        <f t="shared" si="14"/>
        <v>0</v>
      </c>
      <c r="AI82" s="192" t="str">
        <f t="shared" si="15"/>
        <v/>
      </c>
      <c r="AJ82" s="192" t="b">
        <f t="shared" si="16"/>
        <v>0</v>
      </c>
      <c r="AK82" s="192" t="str">
        <f t="shared" si="17"/>
        <v/>
      </c>
      <c r="AL82" s="192" t="b">
        <f t="shared" si="18"/>
        <v>0</v>
      </c>
      <c r="AN82" s="192">
        <f t="shared" si="1"/>
        <v>0</v>
      </c>
      <c r="AQ82">
        <f t="shared" si="2"/>
        <v>0</v>
      </c>
      <c r="AR82">
        <f t="shared" si="3"/>
        <v>0</v>
      </c>
      <c r="AS82">
        <f t="shared" si="4"/>
        <v>0</v>
      </c>
      <c r="AT82">
        <f t="shared" si="5"/>
        <v>0</v>
      </c>
      <c r="AU82">
        <f t="shared" si="6"/>
        <v>0</v>
      </c>
      <c r="AV82">
        <f t="shared" si="7"/>
        <v>0</v>
      </c>
      <c r="AW82">
        <f t="shared" si="19"/>
        <v>0</v>
      </c>
      <c r="AX82">
        <f t="shared" si="8"/>
        <v>0</v>
      </c>
      <c r="AY82">
        <f t="shared" si="9"/>
        <v>0</v>
      </c>
      <c r="AZ82">
        <f t="shared" si="10"/>
        <v>0</v>
      </c>
      <c r="BA82">
        <f t="shared" si="11"/>
        <v>0</v>
      </c>
      <c r="BB82">
        <f t="shared" si="12"/>
        <v>0</v>
      </c>
    </row>
    <row r="83" spans="1:54" ht="15" customHeight="1">
      <c r="A83" s="40"/>
      <c r="B83" s="91"/>
      <c r="C83" s="94" t="s">
        <v>5126</v>
      </c>
      <c r="D83" s="581"/>
      <c r="E83" s="581"/>
      <c r="F83" s="581"/>
      <c r="G83" s="581"/>
      <c r="H83" s="581"/>
      <c r="I83" s="581"/>
      <c r="J83" s="581"/>
      <c r="K83" s="581"/>
      <c r="L83" s="581"/>
      <c r="M83" s="575"/>
      <c r="N83" s="576"/>
      <c r="O83" s="575"/>
      <c r="P83" s="520"/>
      <c r="Q83" s="520"/>
      <c r="R83" s="576"/>
      <c r="S83" s="215"/>
      <c r="T83" s="215"/>
      <c r="U83" s="215"/>
      <c r="V83" s="215"/>
      <c r="W83" s="215"/>
      <c r="X83" s="215"/>
      <c r="Y83" s="215"/>
      <c r="Z83" s="215"/>
      <c r="AA83" s="215"/>
      <c r="AB83" s="215"/>
      <c r="AC83" s="215"/>
      <c r="AD83" s="215"/>
      <c r="AE83" s="91"/>
      <c r="AG83" s="192">
        <f t="shared" si="13"/>
        <v>0</v>
      </c>
      <c r="AH83" s="192" t="b">
        <f t="shared" si="14"/>
        <v>0</v>
      </c>
      <c r="AI83" s="192" t="str">
        <f t="shared" si="15"/>
        <v/>
      </c>
      <c r="AJ83" s="192" t="b">
        <f t="shared" si="16"/>
        <v>0</v>
      </c>
      <c r="AK83" s="192" t="str">
        <f t="shared" si="17"/>
        <v/>
      </c>
      <c r="AL83" s="192" t="b">
        <f t="shared" si="18"/>
        <v>0</v>
      </c>
      <c r="AN83" s="192">
        <f t="shared" si="1"/>
        <v>0</v>
      </c>
      <c r="AQ83">
        <f t="shared" si="2"/>
        <v>0</v>
      </c>
      <c r="AR83">
        <f t="shared" si="3"/>
        <v>0</v>
      </c>
      <c r="AS83">
        <f t="shared" si="4"/>
        <v>0</v>
      </c>
      <c r="AT83">
        <f t="shared" si="5"/>
        <v>0</v>
      </c>
      <c r="AU83">
        <f t="shared" si="6"/>
        <v>0</v>
      </c>
      <c r="AV83">
        <f t="shared" si="7"/>
        <v>0</v>
      </c>
      <c r="AW83">
        <f t="shared" si="19"/>
        <v>0</v>
      </c>
      <c r="AX83">
        <f t="shared" si="8"/>
        <v>0</v>
      </c>
      <c r="AY83">
        <f t="shared" si="9"/>
        <v>0</v>
      </c>
      <c r="AZ83">
        <f t="shared" si="10"/>
        <v>0</v>
      </c>
      <c r="BA83">
        <f t="shared" si="11"/>
        <v>0</v>
      </c>
      <c r="BB83">
        <f t="shared" si="12"/>
        <v>0</v>
      </c>
    </row>
    <row r="84" spans="1:54" ht="15" customHeight="1">
      <c r="A84" s="40"/>
      <c r="B84" s="91"/>
      <c r="C84" s="94" t="s">
        <v>5127</v>
      </c>
      <c r="D84" s="581"/>
      <c r="E84" s="581"/>
      <c r="F84" s="581"/>
      <c r="G84" s="581"/>
      <c r="H84" s="581"/>
      <c r="I84" s="581"/>
      <c r="J84" s="581"/>
      <c r="K84" s="581"/>
      <c r="L84" s="581"/>
      <c r="M84" s="575"/>
      <c r="N84" s="576"/>
      <c r="O84" s="575"/>
      <c r="P84" s="520"/>
      <c r="Q84" s="520"/>
      <c r="R84" s="576"/>
      <c r="S84" s="215"/>
      <c r="T84" s="215"/>
      <c r="U84" s="215"/>
      <c r="V84" s="215"/>
      <c r="W84" s="215"/>
      <c r="X84" s="215"/>
      <c r="Y84" s="215"/>
      <c r="Z84" s="215"/>
      <c r="AA84" s="215"/>
      <c r="AB84" s="215"/>
      <c r="AC84" s="215"/>
      <c r="AD84" s="215"/>
      <c r="AE84" s="91"/>
      <c r="AG84" s="192">
        <f t="shared" si="13"/>
        <v>0</v>
      </c>
      <c r="AH84" s="192" t="b">
        <f t="shared" si="14"/>
        <v>0</v>
      </c>
      <c r="AI84" s="192" t="str">
        <f t="shared" si="15"/>
        <v/>
      </c>
      <c r="AJ84" s="192" t="b">
        <f t="shared" si="16"/>
        <v>0</v>
      </c>
      <c r="AK84" s="192" t="str">
        <f t="shared" si="17"/>
        <v/>
      </c>
      <c r="AL84" s="192" t="b">
        <f t="shared" si="18"/>
        <v>0</v>
      </c>
      <c r="AN84" s="192">
        <f t="shared" si="1"/>
        <v>0</v>
      </c>
      <c r="AQ84">
        <f t="shared" si="2"/>
        <v>0</v>
      </c>
      <c r="AR84">
        <f t="shared" si="3"/>
        <v>0</v>
      </c>
      <c r="AS84">
        <f t="shared" si="4"/>
        <v>0</v>
      </c>
      <c r="AT84">
        <f t="shared" si="5"/>
        <v>0</v>
      </c>
      <c r="AU84">
        <f t="shared" si="6"/>
        <v>0</v>
      </c>
      <c r="AV84">
        <f t="shared" si="7"/>
        <v>0</v>
      </c>
      <c r="AW84">
        <f t="shared" si="19"/>
        <v>0</v>
      </c>
      <c r="AX84">
        <f t="shared" si="8"/>
        <v>0</v>
      </c>
      <c r="AY84">
        <f t="shared" si="9"/>
        <v>0</v>
      </c>
      <c r="AZ84">
        <f t="shared" si="10"/>
        <v>0</v>
      </c>
      <c r="BA84">
        <f t="shared" si="11"/>
        <v>0</v>
      </c>
      <c r="BB84">
        <f t="shared" si="12"/>
        <v>0</v>
      </c>
    </row>
    <row r="85" spans="1:54" ht="15" customHeight="1">
      <c r="A85" s="40"/>
      <c r="B85" s="91"/>
      <c r="C85" s="94" t="s">
        <v>5128</v>
      </c>
      <c r="D85" s="581"/>
      <c r="E85" s="581"/>
      <c r="F85" s="581"/>
      <c r="G85" s="581"/>
      <c r="H85" s="581"/>
      <c r="I85" s="581"/>
      <c r="J85" s="581"/>
      <c r="K85" s="581"/>
      <c r="L85" s="581"/>
      <c r="M85" s="575"/>
      <c r="N85" s="576"/>
      <c r="O85" s="575"/>
      <c r="P85" s="520"/>
      <c r="Q85" s="520"/>
      <c r="R85" s="576"/>
      <c r="S85" s="215"/>
      <c r="T85" s="215"/>
      <c r="U85" s="215"/>
      <c r="V85" s="215"/>
      <c r="W85" s="215"/>
      <c r="X85" s="215"/>
      <c r="Y85" s="215"/>
      <c r="Z85" s="215"/>
      <c r="AA85" s="215"/>
      <c r="AB85" s="215"/>
      <c r="AC85" s="215"/>
      <c r="AD85" s="215"/>
      <c r="AE85" s="91"/>
      <c r="AG85" s="192">
        <f t="shared" si="13"/>
        <v>0</v>
      </c>
      <c r="AH85" s="192" t="b">
        <f t="shared" si="14"/>
        <v>0</v>
      </c>
      <c r="AI85" s="192" t="str">
        <f t="shared" si="15"/>
        <v/>
      </c>
      <c r="AJ85" s="192" t="b">
        <f t="shared" si="16"/>
        <v>0</v>
      </c>
      <c r="AK85" s="192" t="str">
        <f t="shared" si="17"/>
        <v/>
      </c>
      <c r="AL85" s="192" t="b">
        <f t="shared" si="18"/>
        <v>0</v>
      </c>
      <c r="AN85" s="192">
        <f t="shared" si="1"/>
        <v>0</v>
      </c>
      <c r="AQ85">
        <f t="shared" si="2"/>
        <v>0</v>
      </c>
      <c r="AR85">
        <f t="shared" si="3"/>
        <v>0</v>
      </c>
      <c r="AS85">
        <f t="shared" si="4"/>
        <v>0</v>
      </c>
      <c r="AT85">
        <f t="shared" si="5"/>
        <v>0</v>
      </c>
      <c r="AU85">
        <f t="shared" si="6"/>
        <v>0</v>
      </c>
      <c r="AV85">
        <f t="shared" si="7"/>
        <v>0</v>
      </c>
      <c r="AW85">
        <f t="shared" si="19"/>
        <v>0</v>
      </c>
      <c r="AX85">
        <f t="shared" si="8"/>
        <v>0</v>
      </c>
      <c r="AY85">
        <f t="shared" si="9"/>
        <v>0</v>
      </c>
      <c r="AZ85">
        <f t="shared" si="10"/>
        <v>0</v>
      </c>
      <c r="BA85">
        <f t="shared" si="11"/>
        <v>0</v>
      </c>
      <c r="BB85">
        <f t="shared" si="12"/>
        <v>0</v>
      </c>
    </row>
    <row r="86" spans="1:54" ht="15" customHeight="1">
      <c r="A86" s="40"/>
      <c r="B86" s="91"/>
      <c r="C86" s="94" t="s">
        <v>5129</v>
      </c>
      <c r="D86" s="581"/>
      <c r="E86" s="581"/>
      <c r="F86" s="581"/>
      <c r="G86" s="581"/>
      <c r="H86" s="581"/>
      <c r="I86" s="581"/>
      <c r="J86" s="581"/>
      <c r="K86" s="581"/>
      <c r="L86" s="581"/>
      <c r="M86" s="575"/>
      <c r="N86" s="576"/>
      <c r="O86" s="575"/>
      <c r="P86" s="520"/>
      <c r="Q86" s="520"/>
      <c r="R86" s="576"/>
      <c r="S86" s="215"/>
      <c r="T86" s="215"/>
      <c r="U86" s="215"/>
      <c r="V86" s="215"/>
      <c r="W86" s="215"/>
      <c r="X86" s="215"/>
      <c r="Y86" s="215"/>
      <c r="Z86" s="215"/>
      <c r="AA86" s="215"/>
      <c r="AB86" s="215"/>
      <c r="AC86" s="215"/>
      <c r="AD86" s="215"/>
      <c r="AE86" s="91"/>
      <c r="AG86" s="192">
        <f t="shared" si="13"/>
        <v>0</v>
      </c>
      <c r="AH86" s="192" t="b">
        <f t="shared" si="14"/>
        <v>0</v>
      </c>
      <c r="AI86" s="192" t="str">
        <f t="shared" si="15"/>
        <v/>
      </c>
      <c r="AJ86" s="192" t="b">
        <f t="shared" si="16"/>
        <v>0</v>
      </c>
      <c r="AK86" s="192" t="str">
        <f t="shared" si="17"/>
        <v/>
      </c>
      <c r="AL86" s="192" t="b">
        <f t="shared" si="18"/>
        <v>0</v>
      </c>
      <c r="AN86" s="192">
        <f t="shared" si="1"/>
        <v>0</v>
      </c>
      <c r="AQ86">
        <f t="shared" si="2"/>
        <v>0</v>
      </c>
      <c r="AR86">
        <f t="shared" si="3"/>
        <v>0</v>
      </c>
      <c r="AS86">
        <f t="shared" si="4"/>
        <v>0</v>
      </c>
      <c r="AT86">
        <f t="shared" si="5"/>
        <v>0</v>
      </c>
      <c r="AU86">
        <f t="shared" si="6"/>
        <v>0</v>
      </c>
      <c r="AV86">
        <f t="shared" si="7"/>
        <v>0</v>
      </c>
      <c r="AW86">
        <f t="shared" si="19"/>
        <v>0</v>
      </c>
      <c r="AX86">
        <f t="shared" si="8"/>
        <v>0</v>
      </c>
      <c r="AY86">
        <f t="shared" si="9"/>
        <v>0</v>
      </c>
      <c r="AZ86">
        <f t="shared" si="10"/>
        <v>0</v>
      </c>
      <c r="BA86">
        <f t="shared" si="11"/>
        <v>0</v>
      </c>
      <c r="BB86">
        <f t="shared" si="12"/>
        <v>0</v>
      </c>
    </row>
    <row r="87" spans="1:54" ht="15" customHeight="1">
      <c r="A87" s="40"/>
      <c r="B87" s="91"/>
      <c r="C87" s="94" t="s">
        <v>5130</v>
      </c>
      <c r="D87" s="581"/>
      <c r="E87" s="581"/>
      <c r="F87" s="581"/>
      <c r="G87" s="581"/>
      <c r="H87" s="581"/>
      <c r="I87" s="581"/>
      <c r="J87" s="581"/>
      <c r="K87" s="581"/>
      <c r="L87" s="581"/>
      <c r="M87" s="575"/>
      <c r="N87" s="576"/>
      <c r="O87" s="575"/>
      <c r="P87" s="520"/>
      <c r="Q87" s="520"/>
      <c r="R87" s="576"/>
      <c r="S87" s="215"/>
      <c r="T87" s="215"/>
      <c r="U87" s="215"/>
      <c r="V87" s="215"/>
      <c r="W87" s="215"/>
      <c r="X87" s="215"/>
      <c r="Y87" s="215"/>
      <c r="Z87" s="215"/>
      <c r="AA87" s="215"/>
      <c r="AB87" s="215"/>
      <c r="AC87" s="215"/>
      <c r="AD87" s="215"/>
      <c r="AE87" s="91"/>
      <c r="AG87" s="192">
        <f t="shared" si="13"/>
        <v>0</v>
      </c>
      <c r="AH87" s="192" t="b">
        <f t="shared" si="14"/>
        <v>0</v>
      </c>
      <c r="AI87" s="192" t="str">
        <f t="shared" si="15"/>
        <v/>
      </c>
      <c r="AJ87" s="192" t="b">
        <f t="shared" si="16"/>
        <v>0</v>
      </c>
      <c r="AK87" s="192" t="str">
        <f t="shared" si="17"/>
        <v/>
      </c>
      <c r="AL87" s="192" t="b">
        <f t="shared" si="18"/>
        <v>0</v>
      </c>
      <c r="AN87" s="192">
        <f t="shared" si="1"/>
        <v>0</v>
      </c>
      <c r="AQ87">
        <f t="shared" si="2"/>
        <v>0</v>
      </c>
      <c r="AR87">
        <f t="shared" si="3"/>
        <v>0</v>
      </c>
      <c r="AS87">
        <f t="shared" si="4"/>
        <v>0</v>
      </c>
      <c r="AT87">
        <f t="shared" si="5"/>
        <v>0</v>
      </c>
      <c r="AU87">
        <f t="shared" si="6"/>
        <v>0</v>
      </c>
      <c r="AV87">
        <f t="shared" si="7"/>
        <v>0</v>
      </c>
      <c r="AW87">
        <f t="shared" si="19"/>
        <v>0</v>
      </c>
      <c r="AX87">
        <f t="shared" si="8"/>
        <v>0</v>
      </c>
      <c r="AY87">
        <f t="shared" si="9"/>
        <v>0</v>
      </c>
      <c r="AZ87">
        <f t="shared" si="10"/>
        <v>0</v>
      </c>
      <c r="BA87">
        <f t="shared" si="11"/>
        <v>0</v>
      </c>
      <c r="BB87">
        <f t="shared" si="12"/>
        <v>0</v>
      </c>
    </row>
    <row r="88" spans="1:54" ht="15" customHeight="1">
      <c r="A88" s="40"/>
      <c r="B88" s="91"/>
      <c r="C88" s="94" t="s">
        <v>5131</v>
      </c>
      <c r="D88" s="581"/>
      <c r="E88" s="581"/>
      <c r="F88" s="581"/>
      <c r="G88" s="581"/>
      <c r="H88" s="581"/>
      <c r="I88" s="581"/>
      <c r="J88" s="581"/>
      <c r="K88" s="581"/>
      <c r="L88" s="581"/>
      <c r="M88" s="575"/>
      <c r="N88" s="576"/>
      <c r="O88" s="575"/>
      <c r="P88" s="520"/>
      <c r="Q88" s="520"/>
      <c r="R88" s="576"/>
      <c r="S88" s="215"/>
      <c r="T88" s="215"/>
      <c r="U88" s="215"/>
      <c r="V88" s="215"/>
      <c r="W88" s="215"/>
      <c r="X88" s="215"/>
      <c r="Y88" s="215"/>
      <c r="Z88" s="215"/>
      <c r="AA88" s="215"/>
      <c r="AB88" s="215"/>
      <c r="AC88" s="215"/>
      <c r="AD88" s="215"/>
      <c r="AE88" s="91"/>
      <c r="AG88" s="192">
        <f t="shared" si="13"/>
        <v>0</v>
      </c>
      <c r="AH88" s="192" t="b">
        <f t="shared" si="14"/>
        <v>0</v>
      </c>
      <c r="AI88" s="192" t="str">
        <f t="shared" si="15"/>
        <v/>
      </c>
      <c r="AJ88" s="192" t="b">
        <f t="shared" si="16"/>
        <v>0</v>
      </c>
      <c r="AK88" s="192" t="str">
        <f t="shared" si="17"/>
        <v/>
      </c>
      <c r="AL88" s="192" t="b">
        <f t="shared" si="18"/>
        <v>0</v>
      </c>
      <c r="AN88" s="192">
        <f t="shared" si="1"/>
        <v>0</v>
      </c>
      <c r="AQ88">
        <f t="shared" si="2"/>
        <v>0</v>
      </c>
      <c r="AR88">
        <f t="shared" si="3"/>
        <v>0</v>
      </c>
      <c r="AS88">
        <f t="shared" si="4"/>
        <v>0</v>
      </c>
      <c r="AT88">
        <f t="shared" si="5"/>
        <v>0</v>
      </c>
      <c r="AU88">
        <f t="shared" si="6"/>
        <v>0</v>
      </c>
      <c r="AV88">
        <f t="shared" si="7"/>
        <v>0</v>
      </c>
      <c r="AW88">
        <f t="shared" si="19"/>
        <v>0</v>
      </c>
      <c r="AX88">
        <f t="shared" si="8"/>
        <v>0</v>
      </c>
      <c r="AY88">
        <f t="shared" si="9"/>
        <v>0</v>
      </c>
      <c r="AZ88">
        <f t="shared" si="10"/>
        <v>0</v>
      </c>
      <c r="BA88">
        <f t="shared" si="11"/>
        <v>0</v>
      </c>
      <c r="BB88">
        <f t="shared" si="12"/>
        <v>0</v>
      </c>
    </row>
    <row r="89" spans="1:54" ht="15" customHeight="1">
      <c r="A89" s="40"/>
      <c r="B89" s="91"/>
      <c r="C89" s="94" t="s">
        <v>5132</v>
      </c>
      <c r="D89" s="581"/>
      <c r="E89" s="581"/>
      <c r="F89" s="581"/>
      <c r="G89" s="581"/>
      <c r="H89" s="581"/>
      <c r="I89" s="581"/>
      <c r="J89" s="581"/>
      <c r="K89" s="581"/>
      <c r="L89" s="581"/>
      <c r="M89" s="575"/>
      <c r="N89" s="576"/>
      <c r="O89" s="575"/>
      <c r="P89" s="520"/>
      <c r="Q89" s="520"/>
      <c r="R89" s="576"/>
      <c r="S89" s="215"/>
      <c r="T89" s="215"/>
      <c r="U89" s="215"/>
      <c r="V89" s="215"/>
      <c r="W89" s="215"/>
      <c r="X89" s="215"/>
      <c r="Y89" s="215"/>
      <c r="Z89" s="215"/>
      <c r="AA89" s="215"/>
      <c r="AB89" s="215"/>
      <c r="AC89" s="215"/>
      <c r="AD89" s="215"/>
      <c r="AE89" s="91"/>
      <c r="AG89" s="192">
        <f t="shared" si="13"/>
        <v>0</v>
      </c>
      <c r="AH89" s="192" t="b">
        <f t="shared" si="14"/>
        <v>0</v>
      </c>
      <c r="AI89" s="192" t="str">
        <f t="shared" si="15"/>
        <v/>
      </c>
      <c r="AJ89" s="192" t="b">
        <f t="shared" si="16"/>
        <v>0</v>
      </c>
      <c r="AK89" s="192" t="str">
        <f t="shared" si="17"/>
        <v/>
      </c>
      <c r="AL89" s="192" t="b">
        <f t="shared" si="18"/>
        <v>0</v>
      </c>
      <c r="AN89" s="192">
        <f t="shared" si="1"/>
        <v>0</v>
      </c>
      <c r="AQ89">
        <f t="shared" si="2"/>
        <v>0</v>
      </c>
      <c r="AR89">
        <f t="shared" si="3"/>
        <v>0</v>
      </c>
      <c r="AS89">
        <f t="shared" si="4"/>
        <v>0</v>
      </c>
      <c r="AT89">
        <f t="shared" si="5"/>
        <v>0</v>
      </c>
      <c r="AU89">
        <f t="shared" si="6"/>
        <v>0</v>
      </c>
      <c r="AV89">
        <f t="shared" si="7"/>
        <v>0</v>
      </c>
      <c r="AW89">
        <f t="shared" si="19"/>
        <v>0</v>
      </c>
      <c r="AX89">
        <f t="shared" si="8"/>
        <v>0</v>
      </c>
      <c r="AY89">
        <f t="shared" si="9"/>
        <v>0</v>
      </c>
      <c r="AZ89">
        <f t="shared" si="10"/>
        <v>0</v>
      </c>
      <c r="BA89">
        <f t="shared" si="11"/>
        <v>0</v>
      </c>
      <c r="BB89">
        <f t="shared" si="12"/>
        <v>0</v>
      </c>
    </row>
    <row r="90" spans="1:54" ht="15" customHeight="1">
      <c r="A90" s="40"/>
      <c r="B90" s="91"/>
      <c r="C90" s="94" t="s">
        <v>5133</v>
      </c>
      <c r="D90" s="581"/>
      <c r="E90" s="581"/>
      <c r="F90" s="581"/>
      <c r="G90" s="581"/>
      <c r="H90" s="581"/>
      <c r="I90" s="581"/>
      <c r="J90" s="581"/>
      <c r="K90" s="581"/>
      <c r="L90" s="581"/>
      <c r="M90" s="575"/>
      <c r="N90" s="576"/>
      <c r="O90" s="575"/>
      <c r="P90" s="520"/>
      <c r="Q90" s="520"/>
      <c r="R90" s="576"/>
      <c r="S90" s="215"/>
      <c r="T90" s="215"/>
      <c r="U90" s="215"/>
      <c r="V90" s="215"/>
      <c r="W90" s="215"/>
      <c r="X90" s="215"/>
      <c r="Y90" s="215"/>
      <c r="Z90" s="215"/>
      <c r="AA90" s="215"/>
      <c r="AB90" s="215"/>
      <c r="AC90" s="215"/>
      <c r="AD90" s="215"/>
      <c r="AE90" s="91"/>
      <c r="AG90" s="192">
        <f t="shared" si="13"/>
        <v>0</v>
      </c>
      <c r="AH90" s="192" t="b">
        <f t="shared" si="14"/>
        <v>0</v>
      </c>
      <c r="AI90" s="192" t="str">
        <f t="shared" si="15"/>
        <v/>
      </c>
      <c r="AJ90" s="192" t="b">
        <f t="shared" si="16"/>
        <v>0</v>
      </c>
      <c r="AK90" s="192" t="str">
        <f t="shared" si="17"/>
        <v/>
      </c>
      <c r="AL90" s="192" t="b">
        <f t="shared" si="18"/>
        <v>0</v>
      </c>
      <c r="AN90" s="192">
        <f t="shared" si="1"/>
        <v>0</v>
      </c>
      <c r="AQ90">
        <f t="shared" si="2"/>
        <v>0</v>
      </c>
      <c r="AR90">
        <f t="shared" si="3"/>
        <v>0</v>
      </c>
      <c r="AS90">
        <f t="shared" si="4"/>
        <v>0</v>
      </c>
      <c r="AT90">
        <f t="shared" si="5"/>
        <v>0</v>
      </c>
      <c r="AU90">
        <f t="shared" si="6"/>
        <v>0</v>
      </c>
      <c r="AV90">
        <f t="shared" si="7"/>
        <v>0</v>
      </c>
      <c r="AW90">
        <f t="shared" si="19"/>
        <v>0</v>
      </c>
      <c r="AX90">
        <f t="shared" si="8"/>
        <v>0</v>
      </c>
      <c r="AY90">
        <f t="shared" si="9"/>
        <v>0</v>
      </c>
      <c r="AZ90">
        <f t="shared" si="10"/>
        <v>0</v>
      </c>
      <c r="BA90">
        <f t="shared" si="11"/>
        <v>0</v>
      </c>
      <c r="BB90">
        <f t="shared" si="12"/>
        <v>0</v>
      </c>
    </row>
    <row r="91" spans="1:54" ht="15" customHeight="1">
      <c r="A91" s="40"/>
      <c r="B91" s="91"/>
      <c r="C91" s="94" t="s">
        <v>5134</v>
      </c>
      <c r="D91" s="581"/>
      <c r="E91" s="581"/>
      <c r="F91" s="581"/>
      <c r="G91" s="581"/>
      <c r="H91" s="581"/>
      <c r="I91" s="581"/>
      <c r="J91" s="581"/>
      <c r="K91" s="581"/>
      <c r="L91" s="581"/>
      <c r="M91" s="575"/>
      <c r="N91" s="576"/>
      <c r="O91" s="575"/>
      <c r="P91" s="520"/>
      <c r="Q91" s="520"/>
      <c r="R91" s="576"/>
      <c r="S91" s="215"/>
      <c r="T91" s="215"/>
      <c r="U91" s="215"/>
      <c r="V91" s="215"/>
      <c r="W91" s="215"/>
      <c r="X91" s="215"/>
      <c r="Y91" s="215"/>
      <c r="Z91" s="215"/>
      <c r="AA91" s="215"/>
      <c r="AB91" s="215"/>
      <c r="AC91" s="215"/>
      <c r="AD91" s="215"/>
      <c r="AE91" s="91"/>
      <c r="AG91" s="192">
        <f t="shared" si="13"/>
        <v>0</v>
      </c>
      <c r="AH91" s="192" t="b">
        <f t="shared" si="14"/>
        <v>0</v>
      </c>
      <c r="AI91" s="192" t="str">
        <f t="shared" si="15"/>
        <v/>
      </c>
      <c r="AJ91" s="192" t="b">
        <f t="shared" si="16"/>
        <v>0</v>
      </c>
      <c r="AK91" s="192" t="str">
        <f t="shared" si="17"/>
        <v/>
      </c>
      <c r="AL91" s="192" t="b">
        <f t="shared" si="18"/>
        <v>0</v>
      </c>
      <c r="AN91" s="192">
        <f t="shared" si="1"/>
        <v>0</v>
      </c>
      <c r="AQ91">
        <f t="shared" si="2"/>
        <v>0</v>
      </c>
      <c r="AR91">
        <f t="shared" si="3"/>
        <v>0</v>
      </c>
      <c r="AS91">
        <f t="shared" si="4"/>
        <v>0</v>
      </c>
      <c r="AT91">
        <f t="shared" si="5"/>
        <v>0</v>
      </c>
      <c r="AU91">
        <f t="shared" si="6"/>
        <v>0</v>
      </c>
      <c r="AV91">
        <f t="shared" si="7"/>
        <v>0</v>
      </c>
      <c r="AW91">
        <f t="shared" si="19"/>
        <v>0</v>
      </c>
      <c r="AX91">
        <f t="shared" si="8"/>
        <v>0</v>
      </c>
      <c r="AY91">
        <f t="shared" si="9"/>
        <v>0</v>
      </c>
      <c r="AZ91">
        <f t="shared" si="10"/>
        <v>0</v>
      </c>
      <c r="BA91">
        <f t="shared" si="11"/>
        <v>0</v>
      </c>
      <c r="BB91">
        <f t="shared" si="12"/>
        <v>0</v>
      </c>
    </row>
    <row r="92" spans="1:54" ht="15" customHeight="1">
      <c r="A92" s="40"/>
      <c r="B92" s="91"/>
      <c r="C92" s="94" t="s">
        <v>5135</v>
      </c>
      <c r="D92" s="581"/>
      <c r="E92" s="581"/>
      <c r="F92" s="581"/>
      <c r="G92" s="581"/>
      <c r="H92" s="581"/>
      <c r="I92" s="581"/>
      <c r="J92" s="581"/>
      <c r="K92" s="581"/>
      <c r="L92" s="581"/>
      <c r="M92" s="575"/>
      <c r="N92" s="576"/>
      <c r="O92" s="575"/>
      <c r="P92" s="520"/>
      <c r="Q92" s="520"/>
      <c r="R92" s="576"/>
      <c r="S92" s="215"/>
      <c r="T92" s="215"/>
      <c r="U92" s="215"/>
      <c r="V92" s="215"/>
      <c r="W92" s="215"/>
      <c r="X92" s="215"/>
      <c r="Y92" s="215"/>
      <c r="Z92" s="215"/>
      <c r="AA92" s="215"/>
      <c r="AB92" s="215"/>
      <c r="AC92" s="215"/>
      <c r="AD92" s="215"/>
      <c r="AE92" s="91"/>
      <c r="AG92" s="192">
        <f t="shared" si="13"/>
        <v>0</v>
      </c>
      <c r="AH92" s="192" t="b">
        <f t="shared" si="14"/>
        <v>0</v>
      </c>
      <c r="AI92" s="192" t="str">
        <f t="shared" si="15"/>
        <v/>
      </c>
      <c r="AJ92" s="192" t="b">
        <f t="shared" si="16"/>
        <v>0</v>
      </c>
      <c r="AK92" s="192" t="str">
        <f t="shared" si="17"/>
        <v/>
      </c>
      <c r="AL92" s="192" t="b">
        <f t="shared" si="18"/>
        <v>0</v>
      </c>
      <c r="AN92" s="192">
        <f t="shared" si="1"/>
        <v>0</v>
      </c>
      <c r="AQ92">
        <f t="shared" si="2"/>
        <v>0</v>
      </c>
      <c r="AR92">
        <f t="shared" si="3"/>
        <v>0</v>
      </c>
      <c r="AS92">
        <f t="shared" si="4"/>
        <v>0</v>
      </c>
      <c r="AT92">
        <f t="shared" si="5"/>
        <v>0</v>
      </c>
      <c r="AU92">
        <f t="shared" si="6"/>
        <v>0</v>
      </c>
      <c r="AV92">
        <f t="shared" si="7"/>
        <v>0</v>
      </c>
      <c r="AW92">
        <f t="shared" si="19"/>
        <v>0</v>
      </c>
      <c r="AX92">
        <f t="shared" si="8"/>
        <v>0</v>
      </c>
      <c r="AY92">
        <f t="shared" si="9"/>
        <v>0</v>
      </c>
      <c r="AZ92">
        <f t="shared" si="10"/>
        <v>0</v>
      </c>
      <c r="BA92">
        <f t="shared" si="11"/>
        <v>0</v>
      </c>
      <c r="BB92">
        <f t="shared" si="12"/>
        <v>0</v>
      </c>
    </row>
    <row r="93" spans="1:54" ht="15" customHeight="1">
      <c r="A93" s="40"/>
      <c r="B93" s="91"/>
      <c r="C93" s="94" t="s">
        <v>5136</v>
      </c>
      <c r="D93" s="581"/>
      <c r="E93" s="581"/>
      <c r="F93" s="581"/>
      <c r="G93" s="581"/>
      <c r="H93" s="581"/>
      <c r="I93" s="581"/>
      <c r="J93" s="581"/>
      <c r="K93" s="581"/>
      <c r="L93" s="581"/>
      <c r="M93" s="575"/>
      <c r="N93" s="576"/>
      <c r="O93" s="575"/>
      <c r="P93" s="520"/>
      <c r="Q93" s="520"/>
      <c r="R93" s="576"/>
      <c r="S93" s="215"/>
      <c r="T93" s="215"/>
      <c r="U93" s="215"/>
      <c r="V93" s="215"/>
      <c r="W93" s="215"/>
      <c r="X93" s="215"/>
      <c r="Y93" s="215"/>
      <c r="Z93" s="215"/>
      <c r="AA93" s="215"/>
      <c r="AB93" s="215"/>
      <c r="AC93" s="215"/>
      <c r="AD93" s="215"/>
      <c r="AE93" s="91"/>
      <c r="AG93" s="192">
        <f t="shared" si="13"/>
        <v>0</v>
      </c>
      <c r="AH93" s="192" t="b">
        <f t="shared" si="14"/>
        <v>0</v>
      </c>
      <c r="AI93" s="192" t="str">
        <f t="shared" si="15"/>
        <v/>
      </c>
      <c r="AJ93" s="192" t="b">
        <f t="shared" si="16"/>
        <v>0</v>
      </c>
      <c r="AK93" s="192" t="str">
        <f t="shared" si="17"/>
        <v/>
      </c>
      <c r="AL93" s="192" t="b">
        <f t="shared" si="18"/>
        <v>0</v>
      </c>
      <c r="AN93" s="192">
        <f t="shared" si="1"/>
        <v>0</v>
      </c>
      <c r="AQ93">
        <f t="shared" si="2"/>
        <v>0</v>
      </c>
      <c r="AR93">
        <f t="shared" si="3"/>
        <v>0</v>
      </c>
      <c r="AS93">
        <f t="shared" si="4"/>
        <v>0</v>
      </c>
      <c r="AT93">
        <f t="shared" si="5"/>
        <v>0</v>
      </c>
      <c r="AU93">
        <f t="shared" si="6"/>
        <v>0</v>
      </c>
      <c r="AV93">
        <f t="shared" si="7"/>
        <v>0</v>
      </c>
      <c r="AW93">
        <f t="shared" si="19"/>
        <v>0</v>
      </c>
      <c r="AX93">
        <f t="shared" si="8"/>
        <v>0</v>
      </c>
      <c r="AY93">
        <f t="shared" si="9"/>
        <v>0</v>
      </c>
      <c r="AZ93">
        <f t="shared" si="10"/>
        <v>0</v>
      </c>
      <c r="BA93">
        <f t="shared" si="11"/>
        <v>0</v>
      </c>
      <c r="BB93">
        <f t="shared" si="12"/>
        <v>0</v>
      </c>
    </row>
    <row r="94" spans="1:54" ht="15" customHeight="1">
      <c r="A94" s="40"/>
      <c r="B94" s="91"/>
      <c r="C94" s="94" t="s">
        <v>5137</v>
      </c>
      <c r="D94" s="581"/>
      <c r="E94" s="581"/>
      <c r="F94" s="581"/>
      <c r="G94" s="581"/>
      <c r="H94" s="581"/>
      <c r="I94" s="581"/>
      <c r="J94" s="581"/>
      <c r="K94" s="581"/>
      <c r="L94" s="581"/>
      <c r="M94" s="575"/>
      <c r="N94" s="576"/>
      <c r="O94" s="575"/>
      <c r="P94" s="520"/>
      <c r="Q94" s="520"/>
      <c r="R94" s="576"/>
      <c r="S94" s="215"/>
      <c r="T94" s="215"/>
      <c r="U94" s="215"/>
      <c r="V94" s="215"/>
      <c r="W94" s="215"/>
      <c r="X94" s="215"/>
      <c r="Y94" s="215"/>
      <c r="Z94" s="215"/>
      <c r="AA94" s="215"/>
      <c r="AB94" s="215"/>
      <c r="AC94" s="215"/>
      <c r="AD94" s="215"/>
      <c r="AE94" s="91"/>
      <c r="AG94" s="192">
        <f t="shared" si="13"/>
        <v>0</v>
      </c>
      <c r="AH94" s="192" t="b">
        <f t="shared" si="14"/>
        <v>0</v>
      </c>
      <c r="AI94" s="192" t="str">
        <f t="shared" si="15"/>
        <v/>
      </c>
      <c r="AJ94" s="192" t="b">
        <f t="shared" si="16"/>
        <v>0</v>
      </c>
      <c r="AK94" s="192" t="str">
        <f t="shared" si="17"/>
        <v/>
      </c>
      <c r="AL94" s="192" t="b">
        <f t="shared" si="18"/>
        <v>0</v>
      </c>
      <c r="AN94" s="192">
        <f t="shared" si="1"/>
        <v>0</v>
      </c>
      <c r="AQ94">
        <f t="shared" si="2"/>
        <v>0</v>
      </c>
      <c r="AR94">
        <f t="shared" si="3"/>
        <v>0</v>
      </c>
      <c r="AS94">
        <f t="shared" si="4"/>
        <v>0</v>
      </c>
      <c r="AT94">
        <f t="shared" si="5"/>
        <v>0</v>
      </c>
      <c r="AU94">
        <f t="shared" si="6"/>
        <v>0</v>
      </c>
      <c r="AV94">
        <f t="shared" si="7"/>
        <v>0</v>
      </c>
      <c r="AW94">
        <f t="shared" si="19"/>
        <v>0</v>
      </c>
      <c r="AX94">
        <f t="shared" si="8"/>
        <v>0</v>
      </c>
      <c r="AY94">
        <f t="shared" si="9"/>
        <v>0</v>
      </c>
      <c r="AZ94">
        <f t="shared" si="10"/>
        <v>0</v>
      </c>
      <c r="BA94">
        <f t="shared" si="11"/>
        <v>0</v>
      </c>
      <c r="BB94">
        <f t="shared" si="12"/>
        <v>0</v>
      </c>
    </row>
    <row r="95" spans="1:54" ht="15" customHeight="1">
      <c r="A95" s="40"/>
      <c r="B95" s="91"/>
      <c r="C95" s="94" t="s">
        <v>5138</v>
      </c>
      <c r="D95" s="581"/>
      <c r="E95" s="581"/>
      <c r="F95" s="581"/>
      <c r="G95" s="581"/>
      <c r="H95" s="581"/>
      <c r="I95" s="581"/>
      <c r="J95" s="581"/>
      <c r="K95" s="581"/>
      <c r="L95" s="581"/>
      <c r="M95" s="575"/>
      <c r="N95" s="576"/>
      <c r="O95" s="575"/>
      <c r="P95" s="520"/>
      <c r="Q95" s="520"/>
      <c r="R95" s="576"/>
      <c r="S95" s="215"/>
      <c r="T95" s="215"/>
      <c r="U95" s="215"/>
      <c r="V95" s="215"/>
      <c r="W95" s="215"/>
      <c r="X95" s="215"/>
      <c r="Y95" s="215"/>
      <c r="Z95" s="215"/>
      <c r="AA95" s="215"/>
      <c r="AB95" s="215"/>
      <c r="AC95" s="215"/>
      <c r="AD95" s="215"/>
      <c r="AE95" s="91"/>
      <c r="AG95" s="192">
        <f t="shared" si="13"/>
        <v>0</v>
      </c>
      <c r="AH95" s="192" t="b">
        <f t="shared" si="14"/>
        <v>0</v>
      </c>
      <c r="AI95" s="192" t="str">
        <f t="shared" si="15"/>
        <v/>
      </c>
      <c r="AJ95" s="192" t="b">
        <f t="shared" si="16"/>
        <v>0</v>
      </c>
      <c r="AK95" s="192" t="str">
        <f t="shared" si="17"/>
        <v/>
      </c>
      <c r="AL95" s="192" t="b">
        <f t="shared" si="18"/>
        <v>0</v>
      </c>
      <c r="AN95" s="192">
        <f t="shared" si="1"/>
        <v>0</v>
      </c>
      <c r="AQ95">
        <f t="shared" si="2"/>
        <v>0</v>
      </c>
      <c r="AR95">
        <f t="shared" si="3"/>
        <v>0</v>
      </c>
      <c r="AS95">
        <f t="shared" si="4"/>
        <v>0</v>
      </c>
      <c r="AT95">
        <f t="shared" si="5"/>
        <v>0</v>
      </c>
      <c r="AU95">
        <f t="shared" si="6"/>
        <v>0</v>
      </c>
      <c r="AV95">
        <f t="shared" si="7"/>
        <v>0</v>
      </c>
      <c r="AW95">
        <f t="shared" si="19"/>
        <v>0</v>
      </c>
      <c r="AX95">
        <f t="shared" si="8"/>
        <v>0</v>
      </c>
      <c r="AY95">
        <f t="shared" si="9"/>
        <v>0</v>
      </c>
      <c r="AZ95">
        <f t="shared" si="10"/>
        <v>0</v>
      </c>
      <c r="BA95">
        <f t="shared" si="11"/>
        <v>0</v>
      </c>
      <c r="BB95">
        <f t="shared" si="12"/>
        <v>0</v>
      </c>
    </row>
    <row r="96" spans="1:54" ht="15" customHeight="1">
      <c r="A96" s="40"/>
      <c r="B96" s="91"/>
      <c r="C96" s="94" t="s">
        <v>5139</v>
      </c>
      <c r="D96" s="581"/>
      <c r="E96" s="581"/>
      <c r="F96" s="581"/>
      <c r="G96" s="581"/>
      <c r="H96" s="581"/>
      <c r="I96" s="581"/>
      <c r="J96" s="581"/>
      <c r="K96" s="581"/>
      <c r="L96" s="581"/>
      <c r="M96" s="575"/>
      <c r="N96" s="576"/>
      <c r="O96" s="575"/>
      <c r="P96" s="520"/>
      <c r="Q96" s="520"/>
      <c r="R96" s="576"/>
      <c r="S96" s="215"/>
      <c r="T96" s="215"/>
      <c r="U96" s="215"/>
      <c r="V96" s="215"/>
      <c r="W96" s="215"/>
      <c r="X96" s="215"/>
      <c r="Y96" s="215"/>
      <c r="Z96" s="215"/>
      <c r="AA96" s="215"/>
      <c r="AB96" s="215"/>
      <c r="AC96" s="215"/>
      <c r="AD96" s="215"/>
      <c r="AE96" s="91"/>
      <c r="AG96" s="192">
        <f t="shared" si="13"/>
        <v>0</v>
      </c>
      <c r="AH96" s="192" t="b">
        <f t="shared" si="14"/>
        <v>0</v>
      </c>
      <c r="AI96" s="192" t="str">
        <f t="shared" si="15"/>
        <v/>
      </c>
      <c r="AJ96" s="192" t="b">
        <f t="shared" si="16"/>
        <v>0</v>
      </c>
      <c r="AK96" s="192" t="str">
        <f t="shared" si="17"/>
        <v/>
      </c>
      <c r="AL96" s="192" t="b">
        <f t="shared" si="18"/>
        <v>0</v>
      </c>
      <c r="AN96" s="192">
        <f t="shared" si="1"/>
        <v>0</v>
      </c>
      <c r="AQ96">
        <f t="shared" si="2"/>
        <v>0</v>
      </c>
      <c r="AR96">
        <f t="shared" si="3"/>
        <v>0</v>
      </c>
      <c r="AS96">
        <f t="shared" si="4"/>
        <v>0</v>
      </c>
      <c r="AT96">
        <f t="shared" si="5"/>
        <v>0</v>
      </c>
      <c r="AU96">
        <f t="shared" si="6"/>
        <v>0</v>
      </c>
      <c r="AV96">
        <f t="shared" si="7"/>
        <v>0</v>
      </c>
      <c r="AW96">
        <f t="shared" si="19"/>
        <v>0</v>
      </c>
      <c r="AX96">
        <f t="shared" si="8"/>
        <v>0</v>
      </c>
      <c r="AY96">
        <f t="shared" si="9"/>
        <v>0</v>
      </c>
      <c r="AZ96">
        <f t="shared" si="10"/>
        <v>0</v>
      </c>
      <c r="BA96">
        <f t="shared" si="11"/>
        <v>0</v>
      </c>
      <c r="BB96">
        <f t="shared" si="12"/>
        <v>0</v>
      </c>
    </row>
    <row r="97" spans="1:55" ht="15" customHeight="1">
      <c r="A97" s="40"/>
      <c r="B97" s="91"/>
      <c r="C97" s="94" t="s">
        <v>5140</v>
      </c>
      <c r="D97" s="581"/>
      <c r="E97" s="581"/>
      <c r="F97" s="581"/>
      <c r="G97" s="581"/>
      <c r="H97" s="581"/>
      <c r="I97" s="581"/>
      <c r="J97" s="581"/>
      <c r="K97" s="581"/>
      <c r="L97" s="581"/>
      <c r="M97" s="575"/>
      <c r="N97" s="576"/>
      <c r="O97" s="575"/>
      <c r="P97" s="520"/>
      <c r="Q97" s="520"/>
      <c r="R97" s="576"/>
      <c r="S97" s="215"/>
      <c r="T97" s="215"/>
      <c r="U97" s="215"/>
      <c r="V97" s="215"/>
      <c r="W97" s="215"/>
      <c r="X97" s="215"/>
      <c r="Y97" s="215"/>
      <c r="Z97" s="215"/>
      <c r="AA97" s="215"/>
      <c r="AB97" s="215"/>
      <c r="AC97" s="215"/>
      <c r="AD97" s="215"/>
      <c r="AE97" s="91"/>
      <c r="AG97" s="192">
        <f t="shared" si="13"/>
        <v>0</v>
      </c>
      <c r="AH97" s="192" t="b">
        <f t="shared" si="14"/>
        <v>0</v>
      </c>
      <c r="AI97" s="192" t="str">
        <f t="shared" si="15"/>
        <v/>
      </c>
      <c r="AJ97" s="192" t="b">
        <f t="shared" si="16"/>
        <v>0</v>
      </c>
      <c r="AK97" s="192" t="str">
        <f t="shared" si="17"/>
        <v/>
      </c>
      <c r="AL97" s="192" t="b">
        <f t="shared" si="18"/>
        <v>0</v>
      </c>
      <c r="AN97" s="192">
        <f t="shared" si="1"/>
        <v>0</v>
      </c>
      <c r="AQ97">
        <f t="shared" si="2"/>
        <v>0</v>
      </c>
      <c r="AR97">
        <f t="shared" si="3"/>
        <v>0</v>
      </c>
      <c r="AS97">
        <f t="shared" si="4"/>
        <v>0</v>
      </c>
      <c r="AT97">
        <f t="shared" si="5"/>
        <v>0</v>
      </c>
      <c r="AU97">
        <f t="shared" si="6"/>
        <v>0</v>
      </c>
      <c r="AV97">
        <f t="shared" si="7"/>
        <v>0</v>
      </c>
      <c r="AW97">
        <f t="shared" si="19"/>
        <v>0</v>
      </c>
      <c r="AX97">
        <f t="shared" si="8"/>
        <v>0</v>
      </c>
      <c r="AY97">
        <f t="shared" si="9"/>
        <v>0</v>
      </c>
      <c r="AZ97">
        <f t="shared" si="10"/>
        <v>0</v>
      </c>
      <c r="BA97">
        <f t="shared" si="11"/>
        <v>0</v>
      </c>
      <c r="BB97">
        <f t="shared" si="12"/>
        <v>0</v>
      </c>
    </row>
    <row r="98" spans="1:55" ht="15" customHeight="1">
      <c r="A98" s="40"/>
      <c r="B98" s="91"/>
      <c r="C98" s="94" t="s">
        <v>5141</v>
      </c>
      <c r="D98" s="581"/>
      <c r="E98" s="581"/>
      <c r="F98" s="581"/>
      <c r="G98" s="581"/>
      <c r="H98" s="581"/>
      <c r="I98" s="581"/>
      <c r="J98" s="581"/>
      <c r="K98" s="581"/>
      <c r="L98" s="581"/>
      <c r="M98" s="575"/>
      <c r="N98" s="576"/>
      <c r="O98" s="575"/>
      <c r="P98" s="520"/>
      <c r="Q98" s="520"/>
      <c r="R98" s="576"/>
      <c r="S98" s="215"/>
      <c r="T98" s="215"/>
      <c r="U98" s="215"/>
      <c r="V98" s="215"/>
      <c r="W98" s="215"/>
      <c r="X98" s="215"/>
      <c r="Y98" s="215"/>
      <c r="Z98" s="215"/>
      <c r="AA98" s="215"/>
      <c r="AB98" s="215"/>
      <c r="AC98" s="215"/>
      <c r="AD98" s="215"/>
      <c r="AE98" s="91"/>
      <c r="AG98" s="192">
        <f t="shared" si="13"/>
        <v>0</v>
      </c>
      <c r="AH98" s="192" t="b">
        <f t="shared" si="14"/>
        <v>0</v>
      </c>
      <c r="AI98" s="192" t="str">
        <f t="shared" si="15"/>
        <v/>
      </c>
      <c r="AJ98" s="192" t="b">
        <f t="shared" si="16"/>
        <v>0</v>
      </c>
      <c r="AK98" s="192" t="str">
        <f t="shared" si="17"/>
        <v/>
      </c>
      <c r="AL98" s="192" t="b">
        <f t="shared" si="18"/>
        <v>0</v>
      </c>
      <c r="AN98" s="192">
        <f t="shared" si="1"/>
        <v>0</v>
      </c>
      <c r="AQ98">
        <f t="shared" si="2"/>
        <v>0</v>
      </c>
      <c r="AR98">
        <f t="shared" si="3"/>
        <v>0</v>
      </c>
      <c r="AS98">
        <f t="shared" si="4"/>
        <v>0</v>
      </c>
      <c r="AT98">
        <f t="shared" si="5"/>
        <v>0</v>
      </c>
      <c r="AU98">
        <f t="shared" si="6"/>
        <v>0</v>
      </c>
      <c r="AV98">
        <f t="shared" si="7"/>
        <v>0</v>
      </c>
      <c r="AW98">
        <f t="shared" si="19"/>
        <v>0</v>
      </c>
      <c r="AX98">
        <f t="shared" si="8"/>
        <v>0</v>
      </c>
      <c r="AY98">
        <f t="shared" si="9"/>
        <v>0</v>
      </c>
      <c r="AZ98">
        <f t="shared" si="10"/>
        <v>0</v>
      </c>
      <c r="BA98">
        <f t="shared" si="11"/>
        <v>0</v>
      </c>
      <c r="BB98">
        <f t="shared" si="12"/>
        <v>0</v>
      </c>
    </row>
    <row r="99" spans="1:55" ht="15" customHeight="1">
      <c r="A99" s="40"/>
      <c r="B99" s="91"/>
      <c r="C99" s="94" t="s">
        <v>5142</v>
      </c>
      <c r="D99" s="581"/>
      <c r="E99" s="581"/>
      <c r="F99" s="581"/>
      <c r="G99" s="581"/>
      <c r="H99" s="581"/>
      <c r="I99" s="581"/>
      <c r="J99" s="581"/>
      <c r="K99" s="581"/>
      <c r="L99" s="581"/>
      <c r="M99" s="575"/>
      <c r="N99" s="576"/>
      <c r="O99" s="575"/>
      <c r="P99" s="520"/>
      <c r="Q99" s="520"/>
      <c r="R99" s="576"/>
      <c r="S99" s="215"/>
      <c r="T99" s="215"/>
      <c r="U99" s="215"/>
      <c r="V99" s="215"/>
      <c r="W99" s="215"/>
      <c r="X99" s="215"/>
      <c r="Y99" s="215"/>
      <c r="Z99" s="215"/>
      <c r="AA99" s="215"/>
      <c r="AB99" s="215"/>
      <c r="AC99" s="215"/>
      <c r="AD99" s="215"/>
      <c r="AE99" s="91"/>
      <c r="AG99" s="192">
        <f t="shared" si="13"/>
        <v>0</v>
      </c>
      <c r="AH99" s="192" t="b">
        <f t="shared" si="14"/>
        <v>0</v>
      </c>
      <c r="AI99" s="192" t="str">
        <f t="shared" si="15"/>
        <v/>
      </c>
      <c r="AJ99" s="192" t="b">
        <f t="shared" si="16"/>
        <v>0</v>
      </c>
      <c r="AK99" s="192" t="str">
        <f t="shared" si="17"/>
        <v/>
      </c>
      <c r="AL99" s="192" t="b">
        <f t="shared" si="18"/>
        <v>0</v>
      </c>
      <c r="AN99" s="192">
        <f t="shared" si="1"/>
        <v>0</v>
      </c>
      <c r="AQ99">
        <f t="shared" si="2"/>
        <v>0</v>
      </c>
      <c r="AR99">
        <f t="shared" si="3"/>
        <v>0</v>
      </c>
      <c r="AS99">
        <f t="shared" si="4"/>
        <v>0</v>
      </c>
      <c r="AT99">
        <f t="shared" si="5"/>
        <v>0</v>
      </c>
      <c r="AU99">
        <f t="shared" si="6"/>
        <v>0</v>
      </c>
      <c r="AV99">
        <f t="shared" si="7"/>
        <v>0</v>
      </c>
      <c r="AW99">
        <f t="shared" si="19"/>
        <v>0</v>
      </c>
      <c r="AX99">
        <f t="shared" si="8"/>
        <v>0</v>
      </c>
      <c r="AY99">
        <f t="shared" si="9"/>
        <v>0</v>
      </c>
      <c r="AZ99">
        <f t="shared" si="10"/>
        <v>0</v>
      </c>
      <c r="BA99">
        <f t="shared" si="11"/>
        <v>0</v>
      </c>
      <c r="BB99">
        <f t="shared" si="12"/>
        <v>0</v>
      </c>
    </row>
    <row r="100" spans="1:55" ht="15" customHeight="1">
      <c r="A100" s="40"/>
      <c r="B100" s="91"/>
      <c r="C100" s="94" t="s">
        <v>5143</v>
      </c>
      <c r="D100" s="581"/>
      <c r="E100" s="581"/>
      <c r="F100" s="581"/>
      <c r="G100" s="581"/>
      <c r="H100" s="581"/>
      <c r="I100" s="581"/>
      <c r="J100" s="581"/>
      <c r="K100" s="581"/>
      <c r="L100" s="581"/>
      <c r="M100" s="575"/>
      <c r="N100" s="576"/>
      <c r="O100" s="575"/>
      <c r="P100" s="520"/>
      <c r="Q100" s="520"/>
      <c r="R100" s="576"/>
      <c r="S100" s="215"/>
      <c r="T100" s="215"/>
      <c r="U100" s="215"/>
      <c r="V100" s="215"/>
      <c r="W100" s="215"/>
      <c r="X100" s="215"/>
      <c r="Y100" s="215"/>
      <c r="Z100" s="215"/>
      <c r="AA100" s="215"/>
      <c r="AB100" s="215"/>
      <c r="AC100" s="215"/>
      <c r="AD100" s="215"/>
      <c r="AE100" s="91"/>
      <c r="AG100" s="192">
        <f t="shared" si="13"/>
        <v>0</v>
      </c>
      <c r="AH100" s="192" t="b">
        <f t="shared" si="14"/>
        <v>0</v>
      </c>
      <c r="AI100" s="192" t="str">
        <f t="shared" si="15"/>
        <v/>
      </c>
      <c r="AJ100" s="192" t="b">
        <f t="shared" si="16"/>
        <v>0</v>
      </c>
      <c r="AK100" s="192" t="str">
        <f t="shared" si="17"/>
        <v/>
      </c>
      <c r="AL100" s="192" t="b">
        <f t="shared" si="18"/>
        <v>0</v>
      </c>
      <c r="AN100" s="192">
        <f t="shared" si="1"/>
        <v>0</v>
      </c>
      <c r="AQ100">
        <f t="shared" si="2"/>
        <v>0</v>
      </c>
      <c r="AR100">
        <f t="shared" si="3"/>
        <v>0</v>
      </c>
      <c r="AS100">
        <f t="shared" si="4"/>
        <v>0</v>
      </c>
      <c r="AT100">
        <f t="shared" si="5"/>
        <v>0</v>
      </c>
      <c r="AU100">
        <f t="shared" si="6"/>
        <v>0</v>
      </c>
      <c r="AV100">
        <f t="shared" si="7"/>
        <v>0</v>
      </c>
      <c r="AW100">
        <f t="shared" si="19"/>
        <v>0</v>
      </c>
      <c r="AX100">
        <f t="shared" si="8"/>
        <v>0</v>
      </c>
      <c r="AY100">
        <f t="shared" si="9"/>
        <v>0</v>
      </c>
      <c r="AZ100">
        <f t="shared" si="10"/>
        <v>0</v>
      </c>
      <c r="BA100">
        <f t="shared" si="11"/>
        <v>0</v>
      </c>
      <c r="BB100">
        <f t="shared" si="12"/>
        <v>0</v>
      </c>
    </row>
    <row r="101" spans="1:55" ht="15" customHeight="1">
      <c r="A101" s="40"/>
      <c r="B101" s="91"/>
      <c r="C101" s="94" t="s">
        <v>5144</v>
      </c>
      <c r="D101" s="581"/>
      <c r="E101" s="581"/>
      <c r="F101" s="581"/>
      <c r="G101" s="581"/>
      <c r="H101" s="581"/>
      <c r="I101" s="581"/>
      <c r="J101" s="581"/>
      <c r="K101" s="581"/>
      <c r="L101" s="581"/>
      <c r="M101" s="575"/>
      <c r="N101" s="576"/>
      <c r="O101" s="575"/>
      <c r="P101" s="520"/>
      <c r="Q101" s="520"/>
      <c r="R101" s="576"/>
      <c r="S101" s="215"/>
      <c r="T101" s="215"/>
      <c r="U101" s="215"/>
      <c r="V101" s="215"/>
      <c r="W101" s="215"/>
      <c r="X101" s="215"/>
      <c r="Y101" s="215"/>
      <c r="Z101" s="215"/>
      <c r="AA101" s="215"/>
      <c r="AB101" s="215"/>
      <c r="AC101" s="215"/>
      <c r="AD101" s="215"/>
      <c r="AE101" s="91"/>
      <c r="AG101" s="192">
        <f t="shared" si="13"/>
        <v>0</v>
      </c>
      <c r="AH101" s="192" t="b">
        <f t="shared" si="14"/>
        <v>0</v>
      </c>
      <c r="AI101" s="192" t="str">
        <f t="shared" si="15"/>
        <v/>
      </c>
      <c r="AJ101" s="192" t="b">
        <f t="shared" si="16"/>
        <v>0</v>
      </c>
      <c r="AK101" s="192" t="str">
        <f t="shared" si="17"/>
        <v/>
      </c>
      <c r="AL101" s="192" t="b">
        <f t="shared" si="18"/>
        <v>0</v>
      </c>
      <c r="AN101" s="192">
        <f t="shared" si="1"/>
        <v>0</v>
      </c>
      <c r="AQ101">
        <f t="shared" si="2"/>
        <v>0</v>
      </c>
      <c r="AR101">
        <f t="shared" si="3"/>
        <v>0</v>
      </c>
      <c r="AS101">
        <f t="shared" si="4"/>
        <v>0</v>
      </c>
      <c r="AT101">
        <f t="shared" si="5"/>
        <v>0</v>
      </c>
      <c r="AU101">
        <f t="shared" si="6"/>
        <v>0</v>
      </c>
      <c r="AV101">
        <f t="shared" si="7"/>
        <v>0</v>
      </c>
      <c r="AW101">
        <f t="shared" si="19"/>
        <v>0</v>
      </c>
      <c r="AX101">
        <f t="shared" si="8"/>
        <v>0</v>
      </c>
      <c r="AY101">
        <f t="shared" si="9"/>
        <v>0</v>
      </c>
      <c r="AZ101">
        <f t="shared" si="10"/>
        <v>0</v>
      </c>
      <c r="BA101">
        <f t="shared" si="11"/>
        <v>0</v>
      </c>
      <c r="BB101">
        <f t="shared" si="12"/>
        <v>0</v>
      </c>
    </row>
    <row r="102" spans="1:55" ht="15" customHeight="1" thickBot="1">
      <c r="A102" s="40"/>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G102" s="216">
        <f>SUM(AG42:AG101)</f>
        <v>0</v>
      </c>
      <c r="AH102" s="218">
        <f>COUNTIF(AH42:AH101,TRUE)</f>
        <v>0</v>
      </c>
      <c r="AI102" s="192"/>
      <c r="AJ102" s="218">
        <f>COUNTIF(AJ42:AJ101,TRUE)</f>
        <v>0</v>
      </c>
      <c r="AK102" s="192"/>
      <c r="AL102" s="218">
        <f>COUNTIF(AL42:AL101,TRUE)</f>
        <v>0</v>
      </c>
      <c r="AM102" s="218">
        <f>SUM(AH102,AJ102,AL102)</f>
        <v>0</v>
      </c>
      <c r="AN102" s="220">
        <f>SUM(AN42:AN101)</f>
        <v>0</v>
      </c>
      <c r="AQ102" s="287"/>
      <c r="AR102" s="287"/>
      <c r="AS102" s="287"/>
      <c r="AT102" s="287"/>
      <c r="AU102" s="287"/>
      <c r="AV102" s="287"/>
      <c r="AW102" s="287"/>
      <c r="AX102" s="287"/>
      <c r="AY102" s="287"/>
      <c r="AZ102" s="287"/>
      <c r="BA102" s="287"/>
      <c r="BB102" s="287"/>
      <c r="BC102" s="74"/>
    </row>
    <row r="103" spans="1:55" ht="15" customHeight="1" thickBot="1">
      <c r="A103" s="40"/>
      <c r="B103" s="42"/>
      <c r="C103" s="629">
        <f>COUNTA(D42:L101)</f>
        <v>0</v>
      </c>
      <c r="D103" s="630"/>
      <c r="E103" s="630"/>
      <c r="F103" s="631"/>
      <c r="G103" s="36" t="s">
        <v>5145</v>
      </c>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row>
    <row r="104" spans="1:55" ht="15" customHeight="1">
      <c r="A104" s="40"/>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row>
    <row r="105" spans="1:55" ht="45" customHeight="1">
      <c r="A105" s="40"/>
      <c r="B105" s="91"/>
      <c r="C105" s="633" t="s">
        <v>5146</v>
      </c>
      <c r="D105" s="633"/>
      <c r="E105" s="633"/>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91"/>
    </row>
    <row r="106" spans="1:55" ht="15" customHeight="1">
      <c r="A106" s="40"/>
      <c r="B106" s="571" t="str">
        <f>IF(AND(AM42&gt;0,F105=""),"Debido a que seleccionó la col. Otra materia debe anotar el nombre de dicha(s) materia(s) ","")</f>
        <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row>
    <row r="107" spans="1:55" ht="24" customHeight="1">
      <c r="A107" s="40"/>
      <c r="B107" s="91"/>
      <c r="C107" s="531" t="s">
        <v>5147</v>
      </c>
      <c r="D107" s="531"/>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91"/>
    </row>
    <row r="108" spans="1:55" ht="60" customHeight="1">
      <c r="A108" s="40"/>
      <c r="B108" s="91"/>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91"/>
    </row>
    <row r="109" spans="1:55" ht="15" customHeight="1">
      <c r="A109" s="40"/>
      <c r="B109" s="571" t="str">
        <f>IF(AG102&gt;0,"Favor de ingresar toda la información requerida en la pregunta ","")</f>
        <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42"/>
    </row>
    <row r="110" spans="1:55" ht="15" customHeight="1">
      <c r="A110" s="40"/>
      <c r="B110" s="584" t="str">
        <f>IF(AN102&gt;0,"Alerta: debido a que cuenta con registros NS, debe proporcionar una justificación en el area de comentarios al final de la pregunta","")</f>
        <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42"/>
    </row>
    <row r="111" spans="1:55" ht="15" customHeight="1">
      <c r="A111" s="72"/>
      <c r="B111" s="571" t="str">
        <f>IF(AM102=0,"","El nombre debe registrarse en mayúsculas, sin comillas ni signos de acentuación, puntuación, paréntesis y abreviaturas")</f>
        <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1"/>
    </row>
    <row r="112" spans="1:55" ht="15" customHeight="1">
      <c r="A112" s="7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9" ht="15" customHeight="1">
      <c r="A113" s="7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9" ht="15" customHeight="1" thickBot="1">
      <c r="A114" s="7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9" ht="15" customHeight="1" thickBot="1">
      <c r="A115" s="82" t="s">
        <v>5069</v>
      </c>
      <c r="B115" s="599" t="s">
        <v>5148</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1"/>
      <c r="AE115" s="1"/>
    </row>
    <row r="116" spans="1:39" s="48" customFormat="1" ht="15" customHeight="1">
      <c r="A116" s="40"/>
      <c r="B116" s="590" t="s">
        <v>5149</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2"/>
      <c r="AE116" s="89"/>
    </row>
    <row r="117" spans="1:39" s="48" customFormat="1" ht="24" customHeight="1">
      <c r="A117" s="40"/>
      <c r="B117" s="105"/>
      <c r="C117" s="535" t="s">
        <v>5150</v>
      </c>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c r="AC117" s="535"/>
      <c r="AD117" s="632"/>
      <c r="AE117" s="161"/>
    </row>
    <row r="118" spans="1:39" ht="15" customHeight="1">
      <c r="A118" s="40"/>
      <c r="B118" s="590" t="s">
        <v>5073</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2"/>
      <c r="AE118" s="42"/>
    </row>
    <row r="119" spans="1:39" ht="36" customHeight="1">
      <c r="A119" s="40"/>
      <c r="B119" s="127"/>
      <c r="C119" s="531" t="s">
        <v>5151</v>
      </c>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2"/>
      <c r="AE119" s="91"/>
    </row>
    <row r="120" spans="1:39" ht="36" customHeight="1">
      <c r="A120" s="40"/>
      <c r="B120" s="132"/>
      <c r="C120" s="535" t="s">
        <v>5152</v>
      </c>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535"/>
      <c r="AC120" s="535"/>
      <c r="AD120" s="536"/>
      <c r="AE120" s="91"/>
    </row>
    <row r="121" spans="1:39" ht="15" customHeight="1">
      <c r="A121" s="40"/>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row>
    <row r="122" spans="1:39" ht="36" customHeight="1">
      <c r="A122" s="40" t="s">
        <v>5153</v>
      </c>
      <c r="B122" s="585" t="s">
        <v>5154</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91"/>
    </row>
    <row r="123" spans="1:39" ht="15" customHeight="1">
      <c r="A123" s="40"/>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42"/>
    </row>
    <row r="124" spans="1:39" ht="15" customHeight="1">
      <c r="A124" s="40"/>
      <c r="B124" s="57"/>
      <c r="C124" s="586" t="s">
        <v>5155</v>
      </c>
      <c r="D124" s="587"/>
      <c r="E124" s="586" t="s">
        <v>5156</v>
      </c>
      <c r="F124" s="587"/>
      <c r="G124" s="586" t="s">
        <v>5157</v>
      </c>
      <c r="H124" s="587"/>
      <c r="I124" s="514" t="s">
        <v>5158</v>
      </c>
      <c r="J124" s="514"/>
      <c r="K124" s="514"/>
      <c r="L124" s="514"/>
      <c r="M124" s="514"/>
      <c r="N124" s="514"/>
      <c r="O124" s="514"/>
      <c r="P124" s="514"/>
      <c r="Q124" s="514"/>
      <c r="R124" s="514" t="s">
        <v>5159</v>
      </c>
      <c r="S124" s="514"/>
      <c r="T124" s="514"/>
      <c r="U124" s="514"/>
      <c r="V124" s="514"/>
      <c r="W124" s="514"/>
      <c r="X124" s="514"/>
      <c r="Y124" s="514"/>
      <c r="Z124" s="514"/>
      <c r="AA124" s="514" t="s">
        <v>5160</v>
      </c>
      <c r="AB124" s="514"/>
      <c r="AC124" s="514"/>
      <c r="AD124" s="514"/>
      <c r="AE124" s="91"/>
    </row>
    <row r="125" spans="1:39" ht="60" customHeight="1">
      <c r="A125" s="40"/>
      <c r="B125" s="57"/>
      <c r="C125" s="588"/>
      <c r="D125" s="589"/>
      <c r="E125" s="588"/>
      <c r="F125" s="589"/>
      <c r="G125" s="588"/>
      <c r="H125" s="589"/>
      <c r="I125" s="514" t="s">
        <v>5161</v>
      </c>
      <c r="J125" s="514"/>
      <c r="K125" s="514"/>
      <c r="L125" s="518" t="s">
        <v>5162</v>
      </c>
      <c r="M125" s="518"/>
      <c r="N125" s="518"/>
      <c r="O125" s="518" t="s">
        <v>5163</v>
      </c>
      <c r="P125" s="518"/>
      <c r="Q125" s="518"/>
      <c r="R125" s="514" t="s">
        <v>5161</v>
      </c>
      <c r="S125" s="514"/>
      <c r="T125" s="514"/>
      <c r="U125" s="518" t="s">
        <v>5164</v>
      </c>
      <c r="V125" s="518"/>
      <c r="W125" s="518"/>
      <c r="X125" s="518" t="s">
        <v>5165</v>
      </c>
      <c r="Y125" s="518"/>
      <c r="Z125" s="518"/>
      <c r="AA125" s="514"/>
      <c r="AB125" s="514"/>
      <c r="AC125" s="514"/>
      <c r="AD125" s="514"/>
      <c r="AE125" s="91"/>
      <c r="AG125" s="221" t="s">
        <v>5102</v>
      </c>
      <c r="AH125" s="228" t="s">
        <v>5166</v>
      </c>
      <c r="AI125" s="229" t="s">
        <v>5167</v>
      </c>
      <c r="AJ125" s="226" t="s">
        <v>5168</v>
      </c>
      <c r="AK125" s="228" t="s">
        <v>5169</v>
      </c>
      <c r="AL125" s="229" t="s">
        <v>5170</v>
      </c>
      <c r="AM125" s="226" t="s">
        <v>5171</v>
      </c>
    </row>
    <row r="126" spans="1:39" ht="15" customHeight="1">
      <c r="A126" s="40"/>
      <c r="B126" s="57"/>
      <c r="C126" s="577"/>
      <c r="D126" s="579"/>
      <c r="E126" s="577"/>
      <c r="F126" s="579"/>
      <c r="G126" s="577"/>
      <c r="H126" s="579"/>
      <c r="I126" s="580"/>
      <c r="J126" s="580"/>
      <c r="K126" s="580"/>
      <c r="L126" s="580"/>
      <c r="M126" s="580"/>
      <c r="N126" s="580"/>
      <c r="O126" s="580"/>
      <c r="P126" s="580"/>
      <c r="Q126" s="580"/>
      <c r="R126" s="580"/>
      <c r="S126" s="580"/>
      <c r="T126" s="580"/>
      <c r="U126" s="580"/>
      <c r="V126" s="580"/>
      <c r="W126" s="580"/>
      <c r="X126" s="580"/>
      <c r="Y126" s="580"/>
      <c r="Z126" s="580"/>
      <c r="AA126" s="527"/>
      <c r="AB126" s="527"/>
      <c r="AC126" s="527"/>
      <c r="AD126" s="527"/>
      <c r="AE126" s="91"/>
      <c r="AG126" s="23">
        <f>IF(COUNTA(C126:AD126)=0,0,IF(COUNTA(C126:AD126)=10,0,1))</f>
        <v>0</v>
      </c>
      <c r="AH126" s="89">
        <f>COUNTIF(L126:Q126,"NS")</f>
        <v>0</v>
      </c>
      <c r="AI126" s="89">
        <f>SUM(L126:Q126)</f>
        <v>0</v>
      </c>
      <c r="AJ126" s="89">
        <f>IF(COUNTIF(I126:Q126,"NA")=3,0,IF(OR(AND(I126=0,AH126&gt;0),AND(I126="ns",AI126&gt;0),AND(I126="ns",AH126=0,AI126=0)),1,IF(OR(AND(I126&gt;0,AH126=2),AND(I126="ns",AH126=2),AND(I126="ns",AI126=0,AH126&gt;0),I126=AI126),0,1)))</f>
        <v>0</v>
      </c>
      <c r="AK126" s="89">
        <f>COUNTIF(U126:Z126,"NS")</f>
        <v>0</v>
      </c>
      <c r="AL126" s="89">
        <f>SUM(U126:Z126)</f>
        <v>0</v>
      </c>
      <c r="AM126" s="89">
        <f>IF(COUNTIF(R126:Z126,"NA")=3,0,IF(OR(AND(R126=0,AK126&gt;0),AND(R126="ns",AL126&gt;0),AND(R126="ns",AK126=0,AL126=0)),1,IF(OR(AND(R126&gt;0,AK126=2),AND(R126="ns",AK126=2),AND(R126="ns",AL126=0,AK126&gt;0),R126=AL126),0,1)))</f>
        <v>0</v>
      </c>
    </row>
    <row r="127" spans="1:39" ht="15" customHeight="1">
      <c r="A127" s="40"/>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I127" s="225" t="s">
        <v>5172</v>
      </c>
      <c r="AJ127" s="1">
        <f>SUM(AH126,AK126)</f>
        <v>0</v>
      </c>
    </row>
    <row r="128" spans="1:39" ht="24" customHeight="1">
      <c r="A128" s="40"/>
      <c r="B128" s="91"/>
      <c r="C128" s="531" t="s">
        <v>5147</v>
      </c>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91"/>
      <c r="AI128" s="227" t="s">
        <v>5173</v>
      </c>
      <c r="AJ128" s="1">
        <f>SUM(AJ126,AM126)</f>
        <v>0</v>
      </c>
    </row>
    <row r="129" spans="1:39" ht="60" customHeight="1">
      <c r="A129" s="40"/>
      <c r="B129" s="9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91"/>
    </row>
    <row r="130" spans="1:39" ht="15" customHeight="1">
      <c r="A130" s="40"/>
      <c r="B130" s="583" t="str">
        <f>IF(AG126&gt;0,"Favor de ingresar toda la información requerida en la pregunta.","")</f>
        <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42"/>
    </row>
    <row r="131" spans="1:39" ht="15" customHeight="1">
      <c r="A131" s="40"/>
      <c r="B131" s="568" t="str">
        <f>IF(AJ127&gt;0,"Alerta:Debido a que cuenta con registros NS, debe proporcionar una justificación en el area de comentarios al final de la pregunta.","")</f>
        <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42"/>
    </row>
    <row r="132" spans="1:39" ht="15" customHeight="1">
      <c r="A132" s="40"/>
      <c r="B132" s="583" t="str">
        <f>IF(AJ128&gt;0,"Favor de revisar la sumatoria y consistencia de totales y/o subtotales por filas (numéricos y NS).","")</f>
        <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42"/>
    </row>
    <row r="133" spans="1:39" ht="15" customHeight="1">
      <c r="A133" s="40"/>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row>
    <row r="134" spans="1:39" ht="15" customHeight="1">
      <c r="A134" s="40"/>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row>
    <row r="135" spans="1:39" ht="15" customHeight="1">
      <c r="A135" s="40"/>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row>
    <row r="136" spans="1:39" ht="36" customHeight="1">
      <c r="A136" s="40" t="s">
        <v>5174</v>
      </c>
      <c r="B136" s="582" t="s">
        <v>5175</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91"/>
    </row>
    <row r="137" spans="1:39" s="162" customFormat="1" ht="24" customHeight="1">
      <c r="A137" s="40"/>
      <c r="B137" s="96"/>
      <c r="C137" s="531" t="s">
        <v>5176</v>
      </c>
      <c r="D137" s="531"/>
      <c r="E137" s="531"/>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1"/>
      <c r="AD137" s="531"/>
      <c r="AE137" s="56"/>
      <c r="AF137" s="56"/>
    </row>
    <row r="138" spans="1:39" ht="24" customHeight="1">
      <c r="A138" s="40"/>
      <c r="B138" s="88"/>
      <c r="C138" s="531" t="s">
        <v>5177</v>
      </c>
      <c r="D138" s="531"/>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102"/>
      <c r="AL138" s="236"/>
    </row>
    <row r="139" spans="1:39" ht="24" customHeight="1">
      <c r="A139" s="40"/>
      <c r="B139" s="89"/>
      <c r="C139" s="531" t="s">
        <v>5178</v>
      </c>
      <c r="D139" s="531"/>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40"/>
      <c r="AL139" s="236"/>
    </row>
    <row r="140" spans="1:39" ht="24" customHeight="1">
      <c r="A140" s="40"/>
      <c r="B140" s="89"/>
      <c r="C140" s="531" t="s">
        <v>5179</v>
      </c>
      <c r="D140" s="531"/>
      <c r="E140" s="531"/>
      <c r="F140" s="531"/>
      <c r="G140" s="531"/>
      <c r="H140" s="531"/>
      <c r="I140" s="531"/>
      <c r="J140" s="531"/>
      <c r="K140" s="531"/>
      <c r="L140" s="531"/>
      <c r="M140" s="531"/>
      <c r="N140" s="531"/>
      <c r="O140" s="531"/>
      <c r="P140" s="531"/>
      <c r="Q140" s="531"/>
      <c r="R140" s="531"/>
      <c r="S140" s="531"/>
      <c r="T140" s="531"/>
      <c r="U140" s="531"/>
      <c r="V140" s="531"/>
      <c r="W140" s="531"/>
      <c r="X140" s="531"/>
      <c r="Y140" s="531"/>
      <c r="Z140" s="531"/>
      <c r="AA140" s="531"/>
      <c r="AB140" s="531"/>
      <c r="AC140" s="531"/>
      <c r="AD140" s="531"/>
      <c r="AE140" s="40"/>
      <c r="AL140" s="236"/>
    </row>
    <row r="141" spans="1:39" ht="24" customHeight="1">
      <c r="A141" s="40"/>
      <c r="B141" s="89"/>
      <c r="C141" s="531" t="s">
        <v>5180</v>
      </c>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40"/>
      <c r="AL141" s="236"/>
      <c r="AM141" s="570" t="s">
        <v>5181</v>
      </c>
    </row>
    <row r="142" spans="1:39" ht="15" customHeight="1">
      <c r="A142" s="40"/>
      <c r="B142" s="42"/>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42"/>
      <c r="AL142" s="628" t="s">
        <v>5182</v>
      </c>
      <c r="AM142" s="570"/>
    </row>
    <row r="143" spans="1:39" ht="48" customHeight="1">
      <c r="A143" s="40"/>
      <c r="B143" s="91"/>
      <c r="C143" s="514" t="s">
        <v>5086</v>
      </c>
      <c r="D143" s="514"/>
      <c r="E143" s="514"/>
      <c r="F143" s="514"/>
      <c r="G143" s="514"/>
      <c r="H143" s="514"/>
      <c r="I143" s="514"/>
      <c r="J143" s="514"/>
      <c r="K143" s="514"/>
      <c r="L143" s="514"/>
      <c r="M143" s="514" t="s">
        <v>5183</v>
      </c>
      <c r="N143" s="514"/>
      <c r="O143" s="514"/>
      <c r="P143" s="514"/>
      <c r="Q143" s="514"/>
      <c r="R143" s="514"/>
      <c r="S143" s="511" t="s">
        <v>5184</v>
      </c>
      <c r="T143" s="512"/>
      <c r="U143" s="512"/>
      <c r="V143" s="512"/>
      <c r="W143" s="512"/>
      <c r="X143" s="513"/>
      <c r="Y143" s="511" t="s">
        <v>5185</v>
      </c>
      <c r="Z143" s="512"/>
      <c r="AA143" s="512"/>
      <c r="AB143" s="512"/>
      <c r="AC143" s="512"/>
      <c r="AD143" s="513"/>
      <c r="AE143" s="91"/>
      <c r="AG143" s="221" t="s">
        <v>5102</v>
      </c>
      <c r="AH143" s="230" t="s">
        <v>5107</v>
      </c>
      <c r="AI143" s="232" t="s">
        <v>5186</v>
      </c>
      <c r="AJ143" s="233" t="s">
        <v>5187</v>
      </c>
      <c r="AK143" s="234" t="s">
        <v>5188</v>
      </c>
      <c r="AL143" s="628"/>
      <c r="AM143" s="570"/>
    </row>
    <row r="144" spans="1:39">
      <c r="A144" s="40"/>
      <c r="B144" s="91"/>
      <c r="C144" s="94" t="s">
        <v>5014</v>
      </c>
      <c r="D144" s="572" t="str">
        <f>IF(CNGE_2024_M4_Secc1!D42="","",CNGE_2024_M4_Secc1!D42)</f>
        <v/>
      </c>
      <c r="E144" s="573"/>
      <c r="F144" s="573"/>
      <c r="G144" s="573"/>
      <c r="H144" s="573"/>
      <c r="I144" s="573"/>
      <c r="J144" s="573"/>
      <c r="K144" s="573"/>
      <c r="L144" s="574"/>
      <c r="M144" s="575"/>
      <c r="N144" s="520"/>
      <c r="O144" s="520"/>
      <c r="P144" s="520"/>
      <c r="Q144" s="520"/>
      <c r="R144" s="576"/>
      <c r="S144" s="577"/>
      <c r="T144" s="578"/>
      <c r="U144" s="578"/>
      <c r="V144" s="578"/>
      <c r="W144" s="578"/>
      <c r="X144" s="579"/>
      <c r="Y144" s="580"/>
      <c r="Z144" s="580"/>
      <c r="AA144" s="580"/>
      <c r="AB144" s="580"/>
      <c r="AC144" s="580"/>
      <c r="AD144" s="580"/>
      <c r="AE144" s="91"/>
      <c r="AG144" s="23">
        <f>IF(AND(COUNTBLANK(D144)=0,SUM($I$126)=0,COUNTA(M144:AD144)=0),0,IF(AND(COUNTBLANK(D144)=0,SUM($I$126)&gt;0,M144&lt;&gt;"",M144&lt;&gt;1,COUNTA(S144:AD144)=0),0,IF(AND(COUNTBLANK(D144)=0,SUM($I$126)&gt;0,M144&lt;&gt;"",M144=1,COUNTA(S144:AD144)=2),0,IF(AND(COUNTBLANK(D144)=1,COUNTA(M144:AD144)=0),0,1))))</f>
        <v>0</v>
      </c>
      <c r="AH144" s="89">
        <f>COUNTIF(S144:AD144,"NS")</f>
        <v>0</v>
      </c>
      <c r="AI144" s="48">
        <f>IF(AND(SUM($I$126)=0,COUNTA(M144:AD203)&gt;0),1,0)</f>
        <v>0</v>
      </c>
      <c r="AJ144">
        <f>IF(AND($M144&lt;&gt;"",$M144&lt;&gt;1,COUNTA(S144:AD144)&gt;0),1,0)</f>
        <v>0</v>
      </c>
      <c r="AK144" s="1">
        <f>IF(OR(Y144="NS",S144="NS"),0,IF(AND(Y144="NA",S144="NA"),0,IF(Y144&lt;=S144,0,1)))</f>
        <v>0</v>
      </c>
      <c r="AL144" s="1">
        <f>IF(AND(S204="NS",I126="NS"),0,IF(AND(S204="NA",I126="NA"),0,IF(S204=I126,0,1)))</f>
        <v>0</v>
      </c>
      <c r="AM144">
        <f>IF(AND(M144=1,S144&lt;&gt;"",Y144&lt;&gt;"",SUM(S144:AD144)=0),1,0)</f>
        <v>0</v>
      </c>
    </row>
    <row r="145" spans="1:39">
      <c r="A145" s="40"/>
      <c r="B145" s="91"/>
      <c r="C145" s="94" t="s">
        <v>5016</v>
      </c>
      <c r="D145" s="572" t="str">
        <f>IF(CNGE_2024_M4_Secc1!D43="","",CNGE_2024_M4_Secc1!D43)</f>
        <v/>
      </c>
      <c r="E145" s="573"/>
      <c r="F145" s="573"/>
      <c r="G145" s="573"/>
      <c r="H145" s="573"/>
      <c r="I145" s="573"/>
      <c r="J145" s="573"/>
      <c r="K145" s="573"/>
      <c r="L145" s="574"/>
      <c r="M145" s="575"/>
      <c r="N145" s="520"/>
      <c r="O145" s="520"/>
      <c r="P145" s="520"/>
      <c r="Q145" s="520"/>
      <c r="R145" s="576"/>
      <c r="S145" s="577"/>
      <c r="T145" s="578"/>
      <c r="U145" s="578"/>
      <c r="V145" s="578"/>
      <c r="W145" s="578"/>
      <c r="X145" s="579"/>
      <c r="Y145" s="580"/>
      <c r="Z145" s="580"/>
      <c r="AA145" s="580"/>
      <c r="AB145" s="580"/>
      <c r="AC145" s="580"/>
      <c r="AD145" s="580"/>
      <c r="AE145" s="91"/>
      <c r="AG145" s="23">
        <f t="shared" ref="AG145:AG203" si="20">IF(AND(COUNTBLANK(D145)=0,SUM($I$126)=0,COUNTA(M145:AD145)=0),0,IF(AND(COUNTBLANK(D145)=0,SUM($I$126)&gt;0,M145&lt;&gt;"",M145&lt;&gt;1,COUNTA(S145:AD145)=0),0,IF(AND(COUNTBLANK(D145)=0,SUM($I$126)&gt;0,M145&lt;&gt;"",M145=1,COUNTA(S145:AD145)=2),0,IF(AND(COUNTBLANK(D145)=1,COUNTA(M145:AD145)=0),0,1))))</f>
        <v>0</v>
      </c>
      <c r="AH145" s="89">
        <f t="shared" ref="AH145:AH203" si="21">COUNTIF(S145:AD145,"NS")</f>
        <v>0</v>
      </c>
      <c r="AJ145">
        <f t="shared" ref="AJ145:AJ203" si="22">IF(AND($M145&lt;&gt;"",$M145&lt;&gt;1,COUNTA(S145:AD145)&gt;0),1,0)</f>
        <v>0</v>
      </c>
      <c r="AK145" s="1">
        <f t="shared" ref="AK145:AK203" si="23">IF(OR(Y145="NS",S145="NS"),0,IF(AND(Y145="NA",S145="NA"),0,IF(Y145&lt;=S145,0,1)))</f>
        <v>0</v>
      </c>
      <c r="AM145">
        <f t="shared" ref="AM145:AM203" si="24">IF(AND(M145=1,S145&lt;&gt;"",Y145&lt;&gt;"",SUM(S145:AD145)=0),1,0)</f>
        <v>0</v>
      </c>
    </row>
    <row r="146" spans="1:39">
      <c r="A146" s="40"/>
      <c r="B146" s="91"/>
      <c r="C146" s="94" t="s">
        <v>5018</v>
      </c>
      <c r="D146" s="572" t="str">
        <f>IF(CNGE_2024_M4_Secc1!D44="","",CNGE_2024_M4_Secc1!D44)</f>
        <v/>
      </c>
      <c r="E146" s="573"/>
      <c r="F146" s="573"/>
      <c r="G146" s="573"/>
      <c r="H146" s="573"/>
      <c r="I146" s="573"/>
      <c r="J146" s="573"/>
      <c r="K146" s="573"/>
      <c r="L146" s="574"/>
      <c r="M146" s="575"/>
      <c r="N146" s="520"/>
      <c r="O146" s="520"/>
      <c r="P146" s="520"/>
      <c r="Q146" s="520"/>
      <c r="R146" s="576"/>
      <c r="S146" s="577"/>
      <c r="T146" s="578"/>
      <c r="U146" s="578"/>
      <c r="V146" s="578"/>
      <c r="W146" s="578"/>
      <c r="X146" s="579"/>
      <c r="Y146" s="580"/>
      <c r="Z146" s="580"/>
      <c r="AA146" s="580"/>
      <c r="AB146" s="580"/>
      <c r="AC146" s="580"/>
      <c r="AD146" s="580"/>
      <c r="AE146" s="91"/>
      <c r="AG146" s="23">
        <f t="shared" si="20"/>
        <v>0</v>
      </c>
      <c r="AH146" s="89">
        <f t="shared" si="21"/>
        <v>0</v>
      </c>
      <c r="AJ146">
        <f t="shared" si="22"/>
        <v>0</v>
      </c>
      <c r="AK146" s="1">
        <f t="shared" si="23"/>
        <v>0</v>
      </c>
      <c r="AM146">
        <f t="shared" si="24"/>
        <v>0</v>
      </c>
    </row>
    <row r="147" spans="1:39">
      <c r="A147" s="40"/>
      <c r="B147" s="91"/>
      <c r="C147" s="94" t="s">
        <v>5020</v>
      </c>
      <c r="D147" s="572" t="str">
        <f>IF(CNGE_2024_M4_Secc1!D45="","",CNGE_2024_M4_Secc1!D45)</f>
        <v/>
      </c>
      <c r="E147" s="573"/>
      <c r="F147" s="573"/>
      <c r="G147" s="573"/>
      <c r="H147" s="573"/>
      <c r="I147" s="573"/>
      <c r="J147" s="573"/>
      <c r="K147" s="573"/>
      <c r="L147" s="574"/>
      <c r="M147" s="575"/>
      <c r="N147" s="520"/>
      <c r="O147" s="520"/>
      <c r="P147" s="520"/>
      <c r="Q147" s="520"/>
      <c r="R147" s="576"/>
      <c r="S147" s="577"/>
      <c r="T147" s="578"/>
      <c r="U147" s="578"/>
      <c r="V147" s="578"/>
      <c r="W147" s="578"/>
      <c r="X147" s="579"/>
      <c r="Y147" s="580"/>
      <c r="Z147" s="580"/>
      <c r="AA147" s="580"/>
      <c r="AB147" s="580"/>
      <c r="AC147" s="580"/>
      <c r="AD147" s="580"/>
      <c r="AE147" s="91"/>
      <c r="AG147" s="23">
        <f t="shared" si="20"/>
        <v>0</v>
      </c>
      <c r="AH147" s="89">
        <f t="shared" si="21"/>
        <v>0</v>
      </c>
      <c r="AJ147">
        <f t="shared" si="22"/>
        <v>0</v>
      </c>
      <c r="AK147" s="1">
        <f t="shared" si="23"/>
        <v>0</v>
      </c>
      <c r="AM147">
        <f t="shared" si="24"/>
        <v>0</v>
      </c>
    </row>
    <row r="148" spans="1:39" ht="15" customHeight="1">
      <c r="A148" s="40"/>
      <c r="B148" s="91"/>
      <c r="C148" s="94" t="s">
        <v>5022</v>
      </c>
      <c r="D148" s="572" t="str">
        <f>IF(CNGE_2024_M4_Secc1!D46="","",CNGE_2024_M4_Secc1!D46)</f>
        <v/>
      </c>
      <c r="E148" s="573"/>
      <c r="F148" s="573"/>
      <c r="G148" s="573"/>
      <c r="H148" s="573"/>
      <c r="I148" s="573"/>
      <c r="J148" s="573"/>
      <c r="K148" s="573"/>
      <c r="L148" s="574"/>
      <c r="M148" s="575"/>
      <c r="N148" s="520"/>
      <c r="O148" s="520"/>
      <c r="P148" s="520"/>
      <c r="Q148" s="520"/>
      <c r="R148" s="576"/>
      <c r="S148" s="577"/>
      <c r="T148" s="578"/>
      <c r="U148" s="578"/>
      <c r="V148" s="578"/>
      <c r="W148" s="578"/>
      <c r="X148" s="579"/>
      <c r="Y148" s="580"/>
      <c r="Z148" s="580"/>
      <c r="AA148" s="580"/>
      <c r="AB148" s="580"/>
      <c r="AC148" s="580"/>
      <c r="AD148" s="580"/>
      <c r="AE148" s="91"/>
      <c r="AG148" s="23">
        <f t="shared" si="20"/>
        <v>0</v>
      </c>
      <c r="AH148" s="89">
        <f t="shared" si="21"/>
        <v>0</v>
      </c>
      <c r="AJ148">
        <f t="shared" si="22"/>
        <v>0</v>
      </c>
      <c r="AK148" s="1">
        <f t="shared" si="23"/>
        <v>0</v>
      </c>
      <c r="AM148">
        <f t="shared" si="24"/>
        <v>0</v>
      </c>
    </row>
    <row r="149" spans="1:39" ht="15" customHeight="1">
      <c r="A149" s="40"/>
      <c r="B149" s="91"/>
      <c r="C149" s="94" t="s">
        <v>5024</v>
      </c>
      <c r="D149" s="572" t="str">
        <f>IF(CNGE_2024_M4_Secc1!D47="","",CNGE_2024_M4_Secc1!D47)</f>
        <v/>
      </c>
      <c r="E149" s="573"/>
      <c r="F149" s="573"/>
      <c r="G149" s="573"/>
      <c r="H149" s="573"/>
      <c r="I149" s="573"/>
      <c r="J149" s="573"/>
      <c r="K149" s="573"/>
      <c r="L149" s="574"/>
      <c r="M149" s="575"/>
      <c r="N149" s="520"/>
      <c r="O149" s="520"/>
      <c r="P149" s="520"/>
      <c r="Q149" s="520"/>
      <c r="R149" s="576"/>
      <c r="S149" s="577"/>
      <c r="T149" s="578"/>
      <c r="U149" s="578"/>
      <c r="V149" s="578"/>
      <c r="W149" s="578"/>
      <c r="X149" s="579"/>
      <c r="Y149" s="580"/>
      <c r="Z149" s="580"/>
      <c r="AA149" s="580"/>
      <c r="AB149" s="580"/>
      <c r="AC149" s="580"/>
      <c r="AD149" s="580"/>
      <c r="AE149" s="91"/>
      <c r="AG149" s="23">
        <f t="shared" si="20"/>
        <v>0</v>
      </c>
      <c r="AH149" s="89">
        <f t="shared" si="21"/>
        <v>0</v>
      </c>
      <c r="AJ149">
        <f t="shared" si="22"/>
        <v>0</v>
      </c>
      <c r="AK149" s="1">
        <f t="shared" si="23"/>
        <v>0</v>
      </c>
      <c r="AM149">
        <f t="shared" si="24"/>
        <v>0</v>
      </c>
    </row>
    <row r="150" spans="1:39" ht="15" customHeight="1">
      <c r="A150" s="40"/>
      <c r="B150" s="91"/>
      <c r="C150" s="94" t="s">
        <v>5026</v>
      </c>
      <c r="D150" s="572" t="str">
        <f>IF(CNGE_2024_M4_Secc1!D48="","",CNGE_2024_M4_Secc1!D48)</f>
        <v/>
      </c>
      <c r="E150" s="573"/>
      <c r="F150" s="573"/>
      <c r="G150" s="573"/>
      <c r="H150" s="573"/>
      <c r="I150" s="573"/>
      <c r="J150" s="573"/>
      <c r="K150" s="573"/>
      <c r="L150" s="574"/>
      <c r="M150" s="575"/>
      <c r="N150" s="520"/>
      <c r="O150" s="520"/>
      <c r="P150" s="520"/>
      <c r="Q150" s="520"/>
      <c r="R150" s="576"/>
      <c r="S150" s="577"/>
      <c r="T150" s="578"/>
      <c r="U150" s="578"/>
      <c r="V150" s="578"/>
      <c r="W150" s="578"/>
      <c r="X150" s="579"/>
      <c r="Y150" s="580"/>
      <c r="Z150" s="580"/>
      <c r="AA150" s="580"/>
      <c r="AB150" s="580"/>
      <c r="AC150" s="580"/>
      <c r="AD150" s="580"/>
      <c r="AE150" s="91"/>
      <c r="AG150" s="23">
        <f t="shared" si="20"/>
        <v>0</v>
      </c>
      <c r="AH150" s="89">
        <f t="shared" si="21"/>
        <v>0</v>
      </c>
      <c r="AJ150">
        <f t="shared" si="22"/>
        <v>0</v>
      </c>
      <c r="AK150" s="1">
        <f t="shared" si="23"/>
        <v>0</v>
      </c>
      <c r="AM150">
        <f t="shared" si="24"/>
        <v>0</v>
      </c>
    </row>
    <row r="151" spans="1:39" ht="15" customHeight="1">
      <c r="A151" s="40"/>
      <c r="B151" s="91"/>
      <c r="C151" s="94" t="s">
        <v>5028</v>
      </c>
      <c r="D151" s="572" t="str">
        <f>IF(CNGE_2024_M4_Secc1!D49="","",CNGE_2024_M4_Secc1!D49)</f>
        <v/>
      </c>
      <c r="E151" s="573"/>
      <c r="F151" s="573"/>
      <c r="G151" s="573"/>
      <c r="H151" s="573"/>
      <c r="I151" s="573"/>
      <c r="J151" s="573"/>
      <c r="K151" s="573"/>
      <c r="L151" s="574"/>
      <c r="M151" s="575"/>
      <c r="N151" s="520"/>
      <c r="O151" s="520"/>
      <c r="P151" s="520"/>
      <c r="Q151" s="520"/>
      <c r="R151" s="576"/>
      <c r="S151" s="577"/>
      <c r="T151" s="578"/>
      <c r="U151" s="578"/>
      <c r="V151" s="578"/>
      <c r="W151" s="578"/>
      <c r="X151" s="579"/>
      <c r="Y151" s="580"/>
      <c r="Z151" s="580"/>
      <c r="AA151" s="580"/>
      <c r="AB151" s="580"/>
      <c r="AC151" s="580"/>
      <c r="AD151" s="580"/>
      <c r="AE151" s="91"/>
      <c r="AG151" s="23">
        <f t="shared" si="20"/>
        <v>0</v>
      </c>
      <c r="AH151" s="89">
        <f t="shared" si="21"/>
        <v>0</v>
      </c>
      <c r="AJ151">
        <f t="shared" si="22"/>
        <v>0</v>
      </c>
      <c r="AK151" s="1">
        <f t="shared" si="23"/>
        <v>0</v>
      </c>
      <c r="AM151">
        <f t="shared" si="24"/>
        <v>0</v>
      </c>
    </row>
    <row r="152" spans="1:39" ht="15" customHeight="1">
      <c r="A152" s="40"/>
      <c r="B152" s="91"/>
      <c r="C152" s="94" t="s">
        <v>5030</v>
      </c>
      <c r="D152" s="572" t="str">
        <f>IF(CNGE_2024_M4_Secc1!D50="","",CNGE_2024_M4_Secc1!D50)</f>
        <v/>
      </c>
      <c r="E152" s="573"/>
      <c r="F152" s="573"/>
      <c r="G152" s="573"/>
      <c r="H152" s="573"/>
      <c r="I152" s="573"/>
      <c r="J152" s="573"/>
      <c r="K152" s="573"/>
      <c r="L152" s="574"/>
      <c r="M152" s="575"/>
      <c r="N152" s="520"/>
      <c r="O152" s="520"/>
      <c r="P152" s="520"/>
      <c r="Q152" s="520"/>
      <c r="R152" s="576"/>
      <c r="S152" s="577"/>
      <c r="T152" s="578"/>
      <c r="U152" s="578"/>
      <c r="V152" s="578"/>
      <c r="W152" s="578"/>
      <c r="X152" s="579"/>
      <c r="Y152" s="580"/>
      <c r="Z152" s="580"/>
      <c r="AA152" s="580"/>
      <c r="AB152" s="580"/>
      <c r="AC152" s="580"/>
      <c r="AD152" s="580"/>
      <c r="AE152" s="91"/>
      <c r="AG152" s="23">
        <f t="shared" si="20"/>
        <v>0</v>
      </c>
      <c r="AH152" s="89">
        <f t="shared" si="21"/>
        <v>0</v>
      </c>
      <c r="AJ152">
        <f t="shared" si="22"/>
        <v>0</v>
      </c>
      <c r="AK152" s="1">
        <f t="shared" si="23"/>
        <v>0</v>
      </c>
      <c r="AM152">
        <f t="shared" si="24"/>
        <v>0</v>
      </c>
    </row>
    <row r="153" spans="1:39" ht="15" customHeight="1">
      <c r="A153" s="40"/>
      <c r="B153" s="91"/>
      <c r="C153" s="94" t="s">
        <v>5031</v>
      </c>
      <c r="D153" s="572" t="str">
        <f>IF(CNGE_2024_M4_Secc1!D51="","",CNGE_2024_M4_Secc1!D51)</f>
        <v/>
      </c>
      <c r="E153" s="573"/>
      <c r="F153" s="573"/>
      <c r="G153" s="573"/>
      <c r="H153" s="573"/>
      <c r="I153" s="573"/>
      <c r="J153" s="573"/>
      <c r="K153" s="573"/>
      <c r="L153" s="574"/>
      <c r="M153" s="575"/>
      <c r="N153" s="520"/>
      <c r="O153" s="520"/>
      <c r="P153" s="520"/>
      <c r="Q153" s="520"/>
      <c r="R153" s="576"/>
      <c r="S153" s="577"/>
      <c r="T153" s="578"/>
      <c r="U153" s="578"/>
      <c r="V153" s="578"/>
      <c r="W153" s="578"/>
      <c r="X153" s="579"/>
      <c r="Y153" s="580"/>
      <c r="Z153" s="580"/>
      <c r="AA153" s="580"/>
      <c r="AB153" s="580"/>
      <c r="AC153" s="580"/>
      <c r="AD153" s="580"/>
      <c r="AE153" s="91"/>
      <c r="AG153" s="23">
        <f t="shared" si="20"/>
        <v>0</v>
      </c>
      <c r="AH153" s="89">
        <f t="shared" si="21"/>
        <v>0</v>
      </c>
      <c r="AJ153">
        <f t="shared" si="22"/>
        <v>0</v>
      </c>
      <c r="AK153" s="1">
        <f t="shared" si="23"/>
        <v>0</v>
      </c>
      <c r="AM153">
        <f t="shared" si="24"/>
        <v>0</v>
      </c>
    </row>
    <row r="154" spans="1:39" ht="15" customHeight="1">
      <c r="A154" s="40"/>
      <c r="B154" s="91"/>
      <c r="C154" s="94" t="s">
        <v>5033</v>
      </c>
      <c r="D154" s="572" t="str">
        <f>IF(CNGE_2024_M4_Secc1!D52="","",CNGE_2024_M4_Secc1!D52)</f>
        <v/>
      </c>
      <c r="E154" s="573"/>
      <c r="F154" s="573"/>
      <c r="G154" s="573"/>
      <c r="H154" s="573"/>
      <c r="I154" s="573"/>
      <c r="J154" s="573"/>
      <c r="K154" s="573"/>
      <c r="L154" s="574"/>
      <c r="M154" s="575"/>
      <c r="N154" s="520"/>
      <c r="O154" s="520"/>
      <c r="P154" s="520"/>
      <c r="Q154" s="520"/>
      <c r="R154" s="576"/>
      <c r="S154" s="577"/>
      <c r="T154" s="578"/>
      <c r="U154" s="578"/>
      <c r="V154" s="578"/>
      <c r="W154" s="578"/>
      <c r="X154" s="579"/>
      <c r="Y154" s="580"/>
      <c r="Z154" s="580"/>
      <c r="AA154" s="580"/>
      <c r="AB154" s="580"/>
      <c r="AC154" s="580"/>
      <c r="AD154" s="580"/>
      <c r="AE154" s="91"/>
      <c r="AG154" s="23">
        <f t="shared" si="20"/>
        <v>0</v>
      </c>
      <c r="AH154" s="89">
        <f t="shared" si="21"/>
        <v>0</v>
      </c>
      <c r="AJ154">
        <f t="shared" si="22"/>
        <v>0</v>
      </c>
      <c r="AK154" s="1">
        <f t="shared" si="23"/>
        <v>0</v>
      </c>
      <c r="AM154">
        <f t="shared" si="24"/>
        <v>0</v>
      </c>
    </row>
    <row r="155" spans="1:39" ht="15" customHeight="1">
      <c r="A155" s="40"/>
      <c r="B155" s="91"/>
      <c r="C155" s="94" t="s">
        <v>5034</v>
      </c>
      <c r="D155" s="572" t="str">
        <f>IF(CNGE_2024_M4_Secc1!D53="","",CNGE_2024_M4_Secc1!D53)</f>
        <v/>
      </c>
      <c r="E155" s="573"/>
      <c r="F155" s="573"/>
      <c r="G155" s="573"/>
      <c r="H155" s="573"/>
      <c r="I155" s="573"/>
      <c r="J155" s="573"/>
      <c r="K155" s="573"/>
      <c r="L155" s="574"/>
      <c r="M155" s="575"/>
      <c r="N155" s="520"/>
      <c r="O155" s="520"/>
      <c r="P155" s="520"/>
      <c r="Q155" s="520"/>
      <c r="R155" s="576"/>
      <c r="S155" s="577"/>
      <c r="T155" s="578"/>
      <c r="U155" s="578"/>
      <c r="V155" s="578"/>
      <c r="W155" s="578"/>
      <c r="X155" s="579"/>
      <c r="Y155" s="580"/>
      <c r="Z155" s="580"/>
      <c r="AA155" s="580"/>
      <c r="AB155" s="580"/>
      <c r="AC155" s="580"/>
      <c r="AD155" s="580"/>
      <c r="AE155" s="91"/>
      <c r="AG155" s="23">
        <f t="shared" si="20"/>
        <v>0</v>
      </c>
      <c r="AH155" s="89">
        <f t="shared" si="21"/>
        <v>0</v>
      </c>
      <c r="AJ155">
        <f t="shared" si="22"/>
        <v>0</v>
      </c>
      <c r="AK155" s="1">
        <f t="shared" si="23"/>
        <v>0</v>
      </c>
      <c r="AM155">
        <f t="shared" si="24"/>
        <v>0</v>
      </c>
    </row>
    <row r="156" spans="1:39" ht="15" customHeight="1">
      <c r="A156" s="40"/>
      <c r="B156" s="91"/>
      <c r="C156" s="94" t="s">
        <v>5035</v>
      </c>
      <c r="D156" s="572" t="str">
        <f>IF(CNGE_2024_M4_Secc1!D54="","",CNGE_2024_M4_Secc1!D54)</f>
        <v/>
      </c>
      <c r="E156" s="573"/>
      <c r="F156" s="573"/>
      <c r="G156" s="573"/>
      <c r="H156" s="573"/>
      <c r="I156" s="573"/>
      <c r="J156" s="573"/>
      <c r="K156" s="573"/>
      <c r="L156" s="574"/>
      <c r="M156" s="575"/>
      <c r="N156" s="520"/>
      <c r="O156" s="520"/>
      <c r="P156" s="520"/>
      <c r="Q156" s="520"/>
      <c r="R156" s="576"/>
      <c r="S156" s="577"/>
      <c r="T156" s="578"/>
      <c r="U156" s="578"/>
      <c r="V156" s="578"/>
      <c r="W156" s="578"/>
      <c r="X156" s="579"/>
      <c r="Y156" s="580"/>
      <c r="Z156" s="580"/>
      <c r="AA156" s="580"/>
      <c r="AB156" s="580"/>
      <c r="AC156" s="580"/>
      <c r="AD156" s="580"/>
      <c r="AE156" s="91"/>
      <c r="AG156" s="23">
        <f t="shared" si="20"/>
        <v>0</v>
      </c>
      <c r="AH156" s="89">
        <f t="shared" si="21"/>
        <v>0</v>
      </c>
      <c r="AJ156">
        <f t="shared" si="22"/>
        <v>0</v>
      </c>
      <c r="AK156" s="1">
        <f t="shared" si="23"/>
        <v>0</v>
      </c>
      <c r="AM156">
        <f t="shared" si="24"/>
        <v>0</v>
      </c>
    </row>
    <row r="157" spans="1:39" ht="15" customHeight="1">
      <c r="A157" s="40"/>
      <c r="B157" s="91"/>
      <c r="C157" s="94" t="s">
        <v>5036</v>
      </c>
      <c r="D157" s="572" t="str">
        <f>IF(CNGE_2024_M4_Secc1!D55="","",CNGE_2024_M4_Secc1!D55)</f>
        <v/>
      </c>
      <c r="E157" s="573"/>
      <c r="F157" s="573"/>
      <c r="G157" s="573"/>
      <c r="H157" s="573"/>
      <c r="I157" s="573"/>
      <c r="J157" s="573"/>
      <c r="K157" s="573"/>
      <c r="L157" s="574"/>
      <c r="M157" s="575"/>
      <c r="N157" s="520"/>
      <c r="O157" s="520"/>
      <c r="P157" s="520"/>
      <c r="Q157" s="520"/>
      <c r="R157" s="576"/>
      <c r="S157" s="577"/>
      <c r="T157" s="578"/>
      <c r="U157" s="578"/>
      <c r="V157" s="578"/>
      <c r="W157" s="578"/>
      <c r="X157" s="579"/>
      <c r="Y157" s="580"/>
      <c r="Z157" s="580"/>
      <c r="AA157" s="580"/>
      <c r="AB157" s="580"/>
      <c r="AC157" s="580"/>
      <c r="AD157" s="580"/>
      <c r="AE157" s="91"/>
      <c r="AG157" s="23">
        <f t="shared" si="20"/>
        <v>0</v>
      </c>
      <c r="AH157" s="89">
        <f t="shared" si="21"/>
        <v>0</v>
      </c>
      <c r="AJ157">
        <f t="shared" si="22"/>
        <v>0</v>
      </c>
      <c r="AK157" s="1">
        <f t="shared" si="23"/>
        <v>0</v>
      </c>
      <c r="AM157">
        <f t="shared" si="24"/>
        <v>0</v>
      </c>
    </row>
    <row r="158" spans="1:39" ht="15" customHeight="1">
      <c r="A158" s="40"/>
      <c r="B158" s="91"/>
      <c r="C158" s="94" t="s">
        <v>5037</v>
      </c>
      <c r="D158" s="572" t="str">
        <f>IF(CNGE_2024_M4_Secc1!D56="","",CNGE_2024_M4_Secc1!D56)</f>
        <v/>
      </c>
      <c r="E158" s="573"/>
      <c r="F158" s="573"/>
      <c r="G158" s="573"/>
      <c r="H158" s="573"/>
      <c r="I158" s="573"/>
      <c r="J158" s="573"/>
      <c r="K158" s="573"/>
      <c r="L158" s="574"/>
      <c r="M158" s="575"/>
      <c r="N158" s="520"/>
      <c r="O158" s="520"/>
      <c r="P158" s="520"/>
      <c r="Q158" s="520"/>
      <c r="R158" s="576"/>
      <c r="S158" s="577"/>
      <c r="T158" s="578"/>
      <c r="U158" s="578"/>
      <c r="V158" s="578"/>
      <c r="W158" s="578"/>
      <c r="X158" s="579"/>
      <c r="Y158" s="580"/>
      <c r="Z158" s="580"/>
      <c r="AA158" s="580"/>
      <c r="AB158" s="580"/>
      <c r="AC158" s="580"/>
      <c r="AD158" s="580"/>
      <c r="AE158" s="91"/>
      <c r="AG158" s="23">
        <f t="shared" si="20"/>
        <v>0</v>
      </c>
      <c r="AH158" s="89">
        <f t="shared" si="21"/>
        <v>0</v>
      </c>
      <c r="AJ158">
        <f t="shared" si="22"/>
        <v>0</v>
      </c>
      <c r="AK158" s="1">
        <f t="shared" si="23"/>
        <v>0</v>
      </c>
      <c r="AM158">
        <f t="shared" si="24"/>
        <v>0</v>
      </c>
    </row>
    <row r="159" spans="1:39" ht="15" customHeight="1">
      <c r="A159" s="40"/>
      <c r="B159" s="91"/>
      <c r="C159" s="94" t="s">
        <v>5038</v>
      </c>
      <c r="D159" s="572" t="str">
        <f>IF(CNGE_2024_M4_Secc1!D57="","",CNGE_2024_M4_Secc1!D57)</f>
        <v/>
      </c>
      <c r="E159" s="573"/>
      <c r="F159" s="573"/>
      <c r="G159" s="573"/>
      <c r="H159" s="573"/>
      <c r="I159" s="573"/>
      <c r="J159" s="573"/>
      <c r="K159" s="573"/>
      <c r="L159" s="574"/>
      <c r="M159" s="575"/>
      <c r="N159" s="520"/>
      <c r="O159" s="520"/>
      <c r="P159" s="520"/>
      <c r="Q159" s="520"/>
      <c r="R159" s="576"/>
      <c r="S159" s="577"/>
      <c r="T159" s="578"/>
      <c r="U159" s="578"/>
      <c r="V159" s="578"/>
      <c r="W159" s="578"/>
      <c r="X159" s="579"/>
      <c r="Y159" s="580"/>
      <c r="Z159" s="580"/>
      <c r="AA159" s="580"/>
      <c r="AB159" s="580"/>
      <c r="AC159" s="580"/>
      <c r="AD159" s="580"/>
      <c r="AE159" s="91"/>
      <c r="AG159" s="23">
        <f t="shared" si="20"/>
        <v>0</v>
      </c>
      <c r="AH159" s="89">
        <f t="shared" si="21"/>
        <v>0</v>
      </c>
      <c r="AJ159">
        <f t="shared" si="22"/>
        <v>0</v>
      </c>
      <c r="AK159" s="1">
        <f t="shared" si="23"/>
        <v>0</v>
      </c>
      <c r="AM159">
        <f t="shared" si="24"/>
        <v>0</v>
      </c>
    </row>
    <row r="160" spans="1:39" ht="15" customHeight="1">
      <c r="A160" s="40"/>
      <c r="B160" s="91"/>
      <c r="C160" s="94" t="s">
        <v>5039</v>
      </c>
      <c r="D160" s="572" t="str">
        <f>IF(CNGE_2024_M4_Secc1!D58="","",CNGE_2024_M4_Secc1!D58)</f>
        <v/>
      </c>
      <c r="E160" s="573"/>
      <c r="F160" s="573"/>
      <c r="G160" s="573"/>
      <c r="H160" s="573"/>
      <c r="I160" s="573"/>
      <c r="J160" s="573"/>
      <c r="K160" s="573"/>
      <c r="L160" s="574"/>
      <c r="M160" s="575"/>
      <c r="N160" s="520"/>
      <c r="O160" s="520"/>
      <c r="P160" s="520"/>
      <c r="Q160" s="520"/>
      <c r="R160" s="576"/>
      <c r="S160" s="577"/>
      <c r="T160" s="578"/>
      <c r="U160" s="578"/>
      <c r="V160" s="578"/>
      <c r="W160" s="578"/>
      <c r="X160" s="579"/>
      <c r="Y160" s="580"/>
      <c r="Z160" s="580"/>
      <c r="AA160" s="580"/>
      <c r="AB160" s="580"/>
      <c r="AC160" s="580"/>
      <c r="AD160" s="580"/>
      <c r="AE160" s="91"/>
      <c r="AG160" s="23">
        <f t="shared" si="20"/>
        <v>0</v>
      </c>
      <c r="AH160" s="89">
        <f t="shared" si="21"/>
        <v>0</v>
      </c>
      <c r="AJ160">
        <f t="shared" si="22"/>
        <v>0</v>
      </c>
      <c r="AK160" s="1">
        <f t="shared" si="23"/>
        <v>0</v>
      </c>
      <c r="AM160">
        <f t="shared" si="24"/>
        <v>0</v>
      </c>
    </row>
    <row r="161" spans="1:39" ht="15" customHeight="1">
      <c r="A161" s="40"/>
      <c r="B161" s="91"/>
      <c r="C161" s="94" t="s">
        <v>5040</v>
      </c>
      <c r="D161" s="572" t="str">
        <f>IF(CNGE_2024_M4_Secc1!D59="","",CNGE_2024_M4_Secc1!D59)</f>
        <v/>
      </c>
      <c r="E161" s="573"/>
      <c r="F161" s="573"/>
      <c r="G161" s="573"/>
      <c r="H161" s="573"/>
      <c r="I161" s="573"/>
      <c r="J161" s="573"/>
      <c r="K161" s="573"/>
      <c r="L161" s="574"/>
      <c r="M161" s="575"/>
      <c r="N161" s="520"/>
      <c r="O161" s="520"/>
      <c r="P161" s="520"/>
      <c r="Q161" s="520"/>
      <c r="R161" s="576"/>
      <c r="S161" s="577"/>
      <c r="T161" s="578"/>
      <c r="U161" s="578"/>
      <c r="V161" s="578"/>
      <c r="W161" s="578"/>
      <c r="X161" s="579"/>
      <c r="Y161" s="580"/>
      <c r="Z161" s="580"/>
      <c r="AA161" s="580"/>
      <c r="AB161" s="580"/>
      <c r="AC161" s="580"/>
      <c r="AD161" s="580"/>
      <c r="AE161" s="91"/>
      <c r="AG161" s="23">
        <f t="shared" si="20"/>
        <v>0</v>
      </c>
      <c r="AH161" s="89">
        <f t="shared" si="21"/>
        <v>0</v>
      </c>
      <c r="AJ161">
        <f t="shared" si="22"/>
        <v>0</v>
      </c>
      <c r="AK161" s="1">
        <f t="shared" si="23"/>
        <v>0</v>
      </c>
      <c r="AM161">
        <f t="shared" si="24"/>
        <v>0</v>
      </c>
    </row>
    <row r="162" spans="1:39" ht="15" customHeight="1">
      <c r="A162" s="40"/>
      <c r="B162" s="91"/>
      <c r="C162" s="94" t="s">
        <v>5041</v>
      </c>
      <c r="D162" s="572" t="str">
        <f>IF(CNGE_2024_M4_Secc1!D60="","",CNGE_2024_M4_Secc1!D60)</f>
        <v/>
      </c>
      <c r="E162" s="573"/>
      <c r="F162" s="573"/>
      <c r="G162" s="573"/>
      <c r="H162" s="573"/>
      <c r="I162" s="573"/>
      <c r="J162" s="573"/>
      <c r="K162" s="573"/>
      <c r="L162" s="574"/>
      <c r="M162" s="575"/>
      <c r="N162" s="520"/>
      <c r="O162" s="520"/>
      <c r="P162" s="520"/>
      <c r="Q162" s="520"/>
      <c r="R162" s="576"/>
      <c r="S162" s="577"/>
      <c r="T162" s="578"/>
      <c r="U162" s="578"/>
      <c r="V162" s="578"/>
      <c r="W162" s="578"/>
      <c r="X162" s="579"/>
      <c r="Y162" s="580"/>
      <c r="Z162" s="580"/>
      <c r="AA162" s="580"/>
      <c r="AB162" s="580"/>
      <c r="AC162" s="580"/>
      <c r="AD162" s="580"/>
      <c r="AE162" s="91"/>
      <c r="AG162" s="23">
        <f t="shared" si="20"/>
        <v>0</v>
      </c>
      <c r="AH162" s="89">
        <f t="shared" si="21"/>
        <v>0</v>
      </c>
      <c r="AJ162">
        <f t="shared" si="22"/>
        <v>0</v>
      </c>
      <c r="AK162" s="1">
        <f t="shared" si="23"/>
        <v>0</v>
      </c>
      <c r="AM162">
        <f t="shared" si="24"/>
        <v>0</v>
      </c>
    </row>
    <row r="163" spans="1:39" ht="15" customHeight="1">
      <c r="A163" s="40"/>
      <c r="B163" s="91"/>
      <c r="C163" s="94" t="s">
        <v>5042</v>
      </c>
      <c r="D163" s="572" t="str">
        <f>IF(CNGE_2024_M4_Secc1!D61="","",CNGE_2024_M4_Secc1!D61)</f>
        <v/>
      </c>
      <c r="E163" s="573"/>
      <c r="F163" s="573"/>
      <c r="G163" s="573"/>
      <c r="H163" s="573"/>
      <c r="I163" s="573"/>
      <c r="J163" s="573"/>
      <c r="K163" s="573"/>
      <c r="L163" s="574"/>
      <c r="M163" s="575"/>
      <c r="N163" s="520"/>
      <c r="O163" s="520"/>
      <c r="P163" s="520"/>
      <c r="Q163" s="520"/>
      <c r="R163" s="576"/>
      <c r="S163" s="577"/>
      <c r="T163" s="578"/>
      <c r="U163" s="578"/>
      <c r="V163" s="578"/>
      <c r="W163" s="578"/>
      <c r="X163" s="579"/>
      <c r="Y163" s="580"/>
      <c r="Z163" s="580"/>
      <c r="AA163" s="580"/>
      <c r="AB163" s="580"/>
      <c r="AC163" s="580"/>
      <c r="AD163" s="580"/>
      <c r="AE163" s="91"/>
      <c r="AG163" s="23">
        <f t="shared" si="20"/>
        <v>0</v>
      </c>
      <c r="AH163" s="89">
        <f t="shared" si="21"/>
        <v>0</v>
      </c>
      <c r="AJ163">
        <f t="shared" si="22"/>
        <v>0</v>
      </c>
      <c r="AK163" s="1">
        <f t="shared" si="23"/>
        <v>0</v>
      </c>
      <c r="AM163">
        <f t="shared" si="24"/>
        <v>0</v>
      </c>
    </row>
    <row r="164" spans="1:39" ht="15" customHeight="1">
      <c r="A164" s="40"/>
      <c r="B164" s="91"/>
      <c r="C164" s="94" t="s">
        <v>5043</v>
      </c>
      <c r="D164" s="572" t="str">
        <f>IF(CNGE_2024_M4_Secc1!D62="","",CNGE_2024_M4_Secc1!D62)</f>
        <v/>
      </c>
      <c r="E164" s="573"/>
      <c r="F164" s="573"/>
      <c r="G164" s="573"/>
      <c r="H164" s="573"/>
      <c r="I164" s="573"/>
      <c r="J164" s="573"/>
      <c r="K164" s="573"/>
      <c r="L164" s="574"/>
      <c r="M164" s="575"/>
      <c r="N164" s="520"/>
      <c r="O164" s="520"/>
      <c r="P164" s="520"/>
      <c r="Q164" s="520"/>
      <c r="R164" s="576"/>
      <c r="S164" s="577"/>
      <c r="T164" s="578"/>
      <c r="U164" s="578"/>
      <c r="V164" s="578"/>
      <c r="W164" s="578"/>
      <c r="X164" s="579"/>
      <c r="Y164" s="580"/>
      <c r="Z164" s="580"/>
      <c r="AA164" s="580"/>
      <c r="AB164" s="580"/>
      <c r="AC164" s="580"/>
      <c r="AD164" s="580"/>
      <c r="AE164" s="91"/>
      <c r="AG164" s="23">
        <f t="shared" si="20"/>
        <v>0</v>
      </c>
      <c r="AH164" s="89">
        <f t="shared" si="21"/>
        <v>0</v>
      </c>
      <c r="AJ164">
        <f t="shared" si="22"/>
        <v>0</v>
      </c>
      <c r="AK164" s="1">
        <f t="shared" si="23"/>
        <v>0</v>
      </c>
      <c r="AM164">
        <f t="shared" si="24"/>
        <v>0</v>
      </c>
    </row>
    <row r="165" spans="1:39" ht="15" customHeight="1">
      <c r="A165" s="40"/>
      <c r="B165" s="91"/>
      <c r="C165" s="94" t="s">
        <v>5044</v>
      </c>
      <c r="D165" s="572" t="str">
        <f>IF(CNGE_2024_M4_Secc1!D63="","",CNGE_2024_M4_Secc1!D63)</f>
        <v/>
      </c>
      <c r="E165" s="573"/>
      <c r="F165" s="573"/>
      <c r="G165" s="573"/>
      <c r="H165" s="573"/>
      <c r="I165" s="573"/>
      <c r="J165" s="573"/>
      <c r="K165" s="573"/>
      <c r="L165" s="574"/>
      <c r="M165" s="575"/>
      <c r="N165" s="520"/>
      <c r="O165" s="520"/>
      <c r="P165" s="520"/>
      <c r="Q165" s="520"/>
      <c r="R165" s="576"/>
      <c r="S165" s="577"/>
      <c r="T165" s="578"/>
      <c r="U165" s="578"/>
      <c r="V165" s="578"/>
      <c r="W165" s="578"/>
      <c r="X165" s="579"/>
      <c r="Y165" s="580"/>
      <c r="Z165" s="580"/>
      <c r="AA165" s="580"/>
      <c r="AB165" s="580"/>
      <c r="AC165" s="580"/>
      <c r="AD165" s="580"/>
      <c r="AE165" s="91"/>
      <c r="AG165" s="23">
        <f t="shared" si="20"/>
        <v>0</v>
      </c>
      <c r="AH165" s="89">
        <f t="shared" si="21"/>
        <v>0</v>
      </c>
      <c r="AJ165">
        <f t="shared" si="22"/>
        <v>0</v>
      </c>
      <c r="AK165" s="1">
        <f t="shared" si="23"/>
        <v>0</v>
      </c>
      <c r="AM165">
        <f t="shared" si="24"/>
        <v>0</v>
      </c>
    </row>
    <row r="166" spans="1:39" ht="15" customHeight="1">
      <c r="A166" s="40"/>
      <c r="B166" s="91"/>
      <c r="C166" s="94" t="s">
        <v>5045</v>
      </c>
      <c r="D166" s="572" t="str">
        <f>IF(CNGE_2024_M4_Secc1!D64="","",CNGE_2024_M4_Secc1!D64)</f>
        <v/>
      </c>
      <c r="E166" s="573"/>
      <c r="F166" s="573"/>
      <c r="G166" s="573"/>
      <c r="H166" s="573"/>
      <c r="I166" s="573"/>
      <c r="J166" s="573"/>
      <c r="K166" s="573"/>
      <c r="L166" s="574"/>
      <c r="M166" s="575"/>
      <c r="N166" s="520"/>
      <c r="O166" s="520"/>
      <c r="P166" s="520"/>
      <c r="Q166" s="520"/>
      <c r="R166" s="576"/>
      <c r="S166" s="577"/>
      <c r="T166" s="578"/>
      <c r="U166" s="578"/>
      <c r="V166" s="578"/>
      <c r="W166" s="578"/>
      <c r="X166" s="579"/>
      <c r="Y166" s="580"/>
      <c r="Z166" s="580"/>
      <c r="AA166" s="580"/>
      <c r="AB166" s="580"/>
      <c r="AC166" s="580"/>
      <c r="AD166" s="580"/>
      <c r="AE166" s="91"/>
      <c r="AG166" s="23">
        <f t="shared" si="20"/>
        <v>0</v>
      </c>
      <c r="AH166" s="89">
        <f t="shared" si="21"/>
        <v>0</v>
      </c>
      <c r="AJ166">
        <f t="shared" si="22"/>
        <v>0</v>
      </c>
      <c r="AK166" s="1">
        <f t="shared" si="23"/>
        <v>0</v>
      </c>
      <c r="AM166">
        <f t="shared" si="24"/>
        <v>0</v>
      </c>
    </row>
    <row r="167" spans="1:39" ht="15" customHeight="1">
      <c r="A167" s="40"/>
      <c r="B167" s="91"/>
      <c r="C167" s="94" t="s">
        <v>5046</v>
      </c>
      <c r="D167" s="572" t="str">
        <f>IF(CNGE_2024_M4_Secc1!D65="","",CNGE_2024_M4_Secc1!D65)</f>
        <v/>
      </c>
      <c r="E167" s="573"/>
      <c r="F167" s="573"/>
      <c r="G167" s="573"/>
      <c r="H167" s="573"/>
      <c r="I167" s="573"/>
      <c r="J167" s="573"/>
      <c r="K167" s="573"/>
      <c r="L167" s="574"/>
      <c r="M167" s="575"/>
      <c r="N167" s="520"/>
      <c r="O167" s="520"/>
      <c r="P167" s="520"/>
      <c r="Q167" s="520"/>
      <c r="R167" s="576"/>
      <c r="S167" s="577"/>
      <c r="T167" s="578"/>
      <c r="U167" s="578"/>
      <c r="V167" s="578"/>
      <c r="W167" s="578"/>
      <c r="X167" s="579"/>
      <c r="Y167" s="580"/>
      <c r="Z167" s="580"/>
      <c r="AA167" s="580"/>
      <c r="AB167" s="580"/>
      <c r="AC167" s="580"/>
      <c r="AD167" s="580"/>
      <c r="AE167" s="91"/>
      <c r="AG167" s="23">
        <f t="shared" si="20"/>
        <v>0</v>
      </c>
      <c r="AH167" s="89">
        <f t="shared" si="21"/>
        <v>0</v>
      </c>
      <c r="AJ167">
        <f t="shared" si="22"/>
        <v>0</v>
      </c>
      <c r="AK167" s="1">
        <f t="shared" si="23"/>
        <v>0</v>
      </c>
      <c r="AM167">
        <f t="shared" si="24"/>
        <v>0</v>
      </c>
    </row>
    <row r="168" spans="1:39" ht="15" customHeight="1">
      <c r="A168" s="40"/>
      <c r="B168" s="91"/>
      <c r="C168" s="94" t="s">
        <v>5047</v>
      </c>
      <c r="D168" s="572" t="str">
        <f>IF(CNGE_2024_M4_Secc1!D66="","",CNGE_2024_M4_Secc1!D66)</f>
        <v/>
      </c>
      <c r="E168" s="573"/>
      <c r="F168" s="573"/>
      <c r="G168" s="573"/>
      <c r="H168" s="573"/>
      <c r="I168" s="573"/>
      <c r="J168" s="573"/>
      <c r="K168" s="573"/>
      <c r="L168" s="574"/>
      <c r="M168" s="575"/>
      <c r="N168" s="520"/>
      <c r="O168" s="520"/>
      <c r="P168" s="520"/>
      <c r="Q168" s="520"/>
      <c r="R168" s="576"/>
      <c r="S168" s="577"/>
      <c r="T168" s="578"/>
      <c r="U168" s="578"/>
      <c r="V168" s="578"/>
      <c r="W168" s="578"/>
      <c r="X168" s="579"/>
      <c r="Y168" s="580"/>
      <c r="Z168" s="580"/>
      <c r="AA168" s="580"/>
      <c r="AB168" s="580"/>
      <c r="AC168" s="580"/>
      <c r="AD168" s="580"/>
      <c r="AE168" s="91"/>
      <c r="AG168" s="23">
        <f t="shared" si="20"/>
        <v>0</v>
      </c>
      <c r="AH168" s="89">
        <f t="shared" si="21"/>
        <v>0</v>
      </c>
      <c r="AJ168">
        <f t="shared" si="22"/>
        <v>0</v>
      </c>
      <c r="AK168" s="1">
        <f t="shared" si="23"/>
        <v>0</v>
      </c>
      <c r="AM168">
        <f t="shared" si="24"/>
        <v>0</v>
      </c>
    </row>
    <row r="169" spans="1:39" ht="15" customHeight="1">
      <c r="A169" s="40"/>
      <c r="B169" s="91"/>
      <c r="C169" s="94" t="s">
        <v>5048</v>
      </c>
      <c r="D169" s="572" t="str">
        <f>IF(CNGE_2024_M4_Secc1!D67="","",CNGE_2024_M4_Secc1!D67)</f>
        <v/>
      </c>
      <c r="E169" s="573"/>
      <c r="F169" s="573"/>
      <c r="G169" s="573"/>
      <c r="H169" s="573"/>
      <c r="I169" s="573"/>
      <c r="J169" s="573"/>
      <c r="K169" s="573"/>
      <c r="L169" s="574"/>
      <c r="M169" s="575"/>
      <c r="N169" s="520"/>
      <c r="O169" s="520"/>
      <c r="P169" s="520"/>
      <c r="Q169" s="520"/>
      <c r="R169" s="576"/>
      <c r="S169" s="577"/>
      <c r="T169" s="578"/>
      <c r="U169" s="578"/>
      <c r="V169" s="578"/>
      <c r="W169" s="578"/>
      <c r="X169" s="579"/>
      <c r="Y169" s="580"/>
      <c r="Z169" s="580"/>
      <c r="AA169" s="580"/>
      <c r="AB169" s="580"/>
      <c r="AC169" s="580"/>
      <c r="AD169" s="580"/>
      <c r="AE169" s="91"/>
      <c r="AG169" s="23">
        <f t="shared" si="20"/>
        <v>0</v>
      </c>
      <c r="AH169" s="89">
        <f t="shared" si="21"/>
        <v>0</v>
      </c>
      <c r="AJ169">
        <f t="shared" si="22"/>
        <v>0</v>
      </c>
      <c r="AK169" s="1">
        <f t="shared" si="23"/>
        <v>0</v>
      </c>
      <c r="AM169">
        <f t="shared" si="24"/>
        <v>0</v>
      </c>
    </row>
    <row r="170" spans="1:39" ht="15" customHeight="1">
      <c r="A170" s="40"/>
      <c r="B170" s="91"/>
      <c r="C170" s="94" t="s">
        <v>5049</v>
      </c>
      <c r="D170" s="572" t="str">
        <f>IF(CNGE_2024_M4_Secc1!D68="","",CNGE_2024_M4_Secc1!D68)</f>
        <v/>
      </c>
      <c r="E170" s="573"/>
      <c r="F170" s="573"/>
      <c r="G170" s="573"/>
      <c r="H170" s="573"/>
      <c r="I170" s="573"/>
      <c r="J170" s="573"/>
      <c r="K170" s="573"/>
      <c r="L170" s="574"/>
      <c r="M170" s="575"/>
      <c r="N170" s="520"/>
      <c r="O170" s="520"/>
      <c r="P170" s="520"/>
      <c r="Q170" s="520"/>
      <c r="R170" s="576"/>
      <c r="S170" s="577"/>
      <c r="T170" s="578"/>
      <c r="U170" s="578"/>
      <c r="V170" s="578"/>
      <c r="W170" s="578"/>
      <c r="X170" s="579"/>
      <c r="Y170" s="580"/>
      <c r="Z170" s="580"/>
      <c r="AA170" s="580"/>
      <c r="AB170" s="580"/>
      <c r="AC170" s="580"/>
      <c r="AD170" s="580"/>
      <c r="AE170" s="91"/>
      <c r="AG170" s="23">
        <f t="shared" si="20"/>
        <v>0</v>
      </c>
      <c r="AH170" s="89">
        <f t="shared" si="21"/>
        <v>0</v>
      </c>
      <c r="AJ170">
        <f t="shared" si="22"/>
        <v>0</v>
      </c>
      <c r="AK170" s="1">
        <f t="shared" si="23"/>
        <v>0</v>
      </c>
      <c r="AM170">
        <f t="shared" si="24"/>
        <v>0</v>
      </c>
    </row>
    <row r="171" spans="1:39" ht="15" customHeight="1">
      <c r="A171" s="40"/>
      <c r="B171" s="91"/>
      <c r="C171" s="94" t="s">
        <v>5050</v>
      </c>
      <c r="D171" s="572" t="str">
        <f>IF(CNGE_2024_M4_Secc1!D69="","",CNGE_2024_M4_Secc1!D69)</f>
        <v/>
      </c>
      <c r="E171" s="573"/>
      <c r="F171" s="573"/>
      <c r="G171" s="573"/>
      <c r="H171" s="573"/>
      <c r="I171" s="573"/>
      <c r="J171" s="573"/>
      <c r="K171" s="573"/>
      <c r="L171" s="574"/>
      <c r="M171" s="575"/>
      <c r="N171" s="520"/>
      <c r="O171" s="520"/>
      <c r="P171" s="520"/>
      <c r="Q171" s="520"/>
      <c r="R171" s="576"/>
      <c r="S171" s="577"/>
      <c r="T171" s="578"/>
      <c r="U171" s="578"/>
      <c r="V171" s="578"/>
      <c r="W171" s="578"/>
      <c r="X171" s="579"/>
      <c r="Y171" s="580"/>
      <c r="Z171" s="580"/>
      <c r="AA171" s="580"/>
      <c r="AB171" s="580"/>
      <c r="AC171" s="580"/>
      <c r="AD171" s="580"/>
      <c r="AE171" s="91"/>
      <c r="AG171" s="23">
        <f t="shared" si="20"/>
        <v>0</v>
      </c>
      <c r="AH171" s="89">
        <f t="shared" si="21"/>
        <v>0</v>
      </c>
      <c r="AJ171">
        <f t="shared" si="22"/>
        <v>0</v>
      </c>
      <c r="AK171" s="1">
        <f t="shared" si="23"/>
        <v>0</v>
      </c>
      <c r="AM171">
        <f t="shared" si="24"/>
        <v>0</v>
      </c>
    </row>
    <row r="172" spans="1:39" ht="15" customHeight="1">
      <c r="A172" s="40"/>
      <c r="B172" s="91"/>
      <c r="C172" s="94" t="s">
        <v>5051</v>
      </c>
      <c r="D172" s="572" t="str">
        <f>IF(CNGE_2024_M4_Secc1!D70="","",CNGE_2024_M4_Secc1!D70)</f>
        <v/>
      </c>
      <c r="E172" s="573"/>
      <c r="F172" s="573"/>
      <c r="G172" s="573"/>
      <c r="H172" s="573"/>
      <c r="I172" s="573"/>
      <c r="J172" s="573"/>
      <c r="K172" s="573"/>
      <c r="L172" s="574"/>
      <c r="M172" s="575"/>
      <c r="N172" s="520"/>
      <c r="O172" s="520"/>
      <c r="P172" s="520"/>
      <c r="Q172" s="520"/>
      <c r="R172" s="576"/>
      <c r="S172" s="577"/>
      <c r="T172" s="578"/>
      <c r="U172" s="578"/>
      <c r="V172" s="578"/>
      <c r="W172" s="578"/>
      <c r="X172" s="579"/>
      <c r="Y172" s="580"/>
      <c r="Z172" s="580"/>
      <c r="AA172" s="580"/>
      <c r="AB172" s="580"/>
      <c r="AC172" s="580"/>
      <c r="AD172" s="580"/>
      <c r="AE172" s="91"/>
      <c r="AG172" s="23">
        <f t="shared" si="20"/>
        <v>0</v>
      </c>
      <c r="AH172" s="89">
        <f t="shared" si="21"/>
        <v>0</v>
      </c>
      <c r="AJ172">
        <f t="shared" si="22"/>
        <v>0</v>
      </c>
      <c r="AK172" s="1">
        <f t="shared" si="23"/>
        <v>0</v>
      </c>
      <c r="AM172">
        <f t="shared" si="24"/>
        <v>0</v>
      </c>
    </row>
    <row r="173" spans="1:39" ht="15" customHeight="1">
      <c r="A173" s="40"/>
      <c r="B173" s="91"/>
      <c r="C173" s="94" t="s">
        <v>5052</v>
      </c>
      <c r="D173" s="572" t="str">
        <f>IF(CNGE_2024_M4_Secc1!D71="","",CNGE_2024_M4_Secc1!D71)</f>
        <v/>
      </c>
      <c r="E173" s="573"/>
      <c r="F173" s="573"/>
      <c r="G173" s="573"/>
      <c r="H173" s="573"/>
      <c r="I173" s="573"/>
      <c r="J173" s="573"/>
      <c r="K173" s="573"/>
      <c r="L173" s="574"/>
      <c r="M173" s="575"/>
      <c r="N173" s="520"/>
      <c r="O173" s="520"/>
      <c r="P173" s="520"/>
      <c r="Q173" s="520"/>
      <c r="R173" s="576"/>
      <c r="S173" s="577"/>
      <c r="T173" s="578"/>
      <c r="U173" s="578"/>
      <c r="V173" s="578"/>
      <c r="W173" s="578"/>
      <c r="X173" s="579"/>
      <c r="Y173" s="580"/>
      <c r="Z173" s="580"/>
      <c r="AA173" s="580"/>
      <c r="AB173" s="580"/>
      <c r="AC173" s="580"/>
      <c r="AD173" s="580"/>
      <c r="AE173" s="91"/>
      <c r="AG173" s="23">
        <f t="shared" si="20"/>
        <v>0</v>
      </c>
      <c r="AH173" s="89">
        <f t="shared" si="21"/>
        <v>0</v>
      </c>
      <c r="AJ173">
        <f t="shared" si="22"/>
        <v>0</v>
      </c>
      <c r="AK173" s="1">
        <f t="shared" si="23"/>
        <v>0</v>
      </c>
      <c r="AM173">
        <f t="shared" si="24"/>
        <v>0</v>
      </c>
    </row>
    <row r="174" spans="1:39" ht="15" customHeight="1">
      <c r="A174" s="40"/>
      <c r="B174" s="91"/>
      <c r="C174" s="94" t="s">
        <v>5053</v>
      </c>
      <c r="D174" s="572" t="str">
        <f>IF(CNGE_2024_M4_Secc1!D72="","",CNGE_2024_M4_Secc1!D72)</f>
        <v/>
      </c>
      <c r="E174" s="573"/>
      <c r="F174" s="573"/>
      <c r="G174" s="573"/>
      <c r="H174" s="573"/>
      <c r="I174" s="573"/>
      <c r="J174" s="573"/>
      <c r="K174" s="573"/>
      <c r="L174" s="574"/>
      <c r="M174" s="575"/>
      <c r="N174" s="520"/>
      <c r="O174" s="520"/>
      <c r="P174" s="520"/>
      <c r="Q174" s="520"/>
      <c r="R174" s="576"/>
      <c r="S174" s="577"/>
      <c r="T174" s="578"/>
      <c r="U174" s="578"/>
      <c r="V174" s="578"/>
      <c r="W174" s="578"/>
      <c r="X174" s="579"/>
      <c r="Y174" s="580"/>
      <c r="Z174" s="580"/>
      <c r="AA174" s="580"/>
      <c r="AB174" s="580"/>
      <c r="AC174" s="580"/>
      <c r="AD174" s="580"/>
      <c r="AE174" s="91"/>
      <c r="AG174" s="23">
        <f t="shared" si="20"/>
        <v>0</v>
      </c>
      <c r="AH174" s="89">
        <f t="shared" si="21"/>
        <v>0</v>
      </c>
      <c r="AJ174">
        <f t="shared" si="22"/>
        <v>0</v>
      </c>
      <c r="AK174" s="1">
        <f t="shared" si="23"/>
        <v>0</v>
      </c>
      <c r="AM174">
        <f t="shared" si="24"/>
        <v>0</v>
      </c>
    </row>
    <row r="175" spans="1:39" ht="15" customHeight="1">
      <c r="A175" s="40"/>
      <c r="B175" s="91"/>
      <c r="C175" s="94" t="s">
        <v>5054</v>
      </c>
      <c r="D175" s="572" t="str">
        <f>IF(CNGE_2024_M4_Secc1!D73="","",CNGE_2024_M4_Secc1!D73)</f>
        <v/>
      </c>
      <c r="E175" s="573"/>
      <c r="F175" s="573"/>
      <c r="G175" s="573"/>
      <c r="H175" s="573"/>
      <c r="I175" s="573"/>
      <c r="J175" s="573"/>
      <c r="K175" s="573"/>
      <c r="L175" s="574"/>
      <c r="M175" s="575"/>
      <c r="N175" s="520"/>
      <c r="O175" s="520"/>
      <c r="P175" s="520"/>
      <c r="Q175" s="520"/>
      <c r="R175" s="576"/>
      <c r="S175" s="577"/>
      <c r="T175" s="578"/>
      <c r="U175" s="578"/>
      <c r="V175" s="578"/>
      <c r="W175" s="578"/>
      <c r="X175" s="579"/>
      <c r="Y175" s="580"/>
      <c r="Z175" s="580"/>
      <c r="AA175" s="580"/>
      <c r="AB175" s="580"/>
      <c r="AC175" s="580"/>
      <c r="AD175" s="580"/>
      <c r="AE175" s="91"/>
      <c r="AG175" s="23">
        <f t="shared" si="20"/>
        <v>0</v>
      </c>
      <c r="AH175" s="89">
        <f t="shared" si="21"/>
        <v>0</v>
      </c>
      <c r="AJ175">
        <f t="shared" si="22"/>
        <v>0</v>
      </c>
      <c r="AK175" s="1">
        <f t="shared" si="23"/>
        <v>0</v>
      </c>
      <c r="AM175">
        <f t="shared" si="24"/>
        <v>0</v>
      </c>
    </row>
    <row r="176" spans="1:39" ht="15" customHeight="1">
      <c r="A176" s="40"/>
      <c r="B176" s="91"/>
      <c r="C176" s="94" t="s">
        <v>5055</v>
      </c>
      <c r="D176" s="572" t="str">
        <f>IF(CNGE_2024_M4_Secc1!D74="","",CNGE_2024_M4_Secc1!D74)</f>
        <v/>
      </c>
      <c r="E176" s="573"/>
      <c r="F176" s="573"/>
      <c r="G176" s="573"/>
      <c r="H176" s="573"/>
      <c r="I176" s="573"/>
      <c r="J176" s="573"/>
      <c r="K176" s="573"/>
      <c r="L176" s="574"/>
      <c r="M176" s="575"/>
      <c r="N176" s="520"/>
      <c r="O176" s="520"/>
      <c r="P176" s="520"/>
      <c r="Q176" s="520"/>
      <c r="R176" s="576"/>
      <c r="S176" s="577"/>
      <c r="T176" s="578"/>
      <c r="U176" s="578"/>
      <c r="V176" s="578"/>
      <c r="W176" s="578"/>
      <c r="X176" s="579"/>
      <c r="Y176" s="580"/>
      <c r="Z176" s="580"/>
      <c r="AA176" s="580"/>
      <c r="AB176" s="580"/>
      <c r="AC176" s="580"/>
      <c r="AD176" s="580"/>
      <c r="AE176" s="91"/>
      <c r="AG176" s="23">
        <f t="shared" si="20"/>
        <v>0</v>
      </c>
      <c r="AH176" s="89">
        <f t="shared" si="21"/>
        <v>0</v>
      </c>
      <c r="AJ176">
        <f t="shared" si="22"/>
        <v>0</v>
      </c>
      <c r="AK176" s="1">
        <f t="shared" si="23"/>
        <v>0</v>
      </c>
      <c r="AM176">
        <f t="shared" si="24"/>
        <v>0</v>
      </c>
    </row>
    <row r="177" spans="1:39" ht="15" customHeight="1">
      <c r="A177" s="40"/>
      <c r="B177" s="91"/>
      <c r="C177" s="94" t="s">
        <v>5056</v>
      </c>
      <c r="D177" s="572" t="str">
        <f>IF(CNGE_2024_M4_Secc1!D75="","",CNGE_2024_M4_Secc1!D75)</f>
        <v/>
      </c>
      <c r="E177" s="573"/>
      <c r="F177" s="573"/>
      <c r="G177" s="573"/>
      <c r="H177" s="573"/>
      <c r="I177" s="573"/>
      <c r="J177" s="573"/>
      <c r="K177" s="573"/>
      <c r="L177" s="574"/>
      <c r="M177" s="575"/>
      <c r="N177" s="520"/>
      <c r="O177" s="520"/>
      <c r="P177" s="520"/>
      <c r="Q177" s="520"/>
      <c r="R177" s="576"/>
      <c r="S177" s="577"/>
      <c r="T177" s="578"/>
      <c r="U177" s="578"/>
      <c r="V177" s="578"/>
      <c r="W177" s="578"/>
      <c r="X177" s="579"/>
      <c r="Y177" s="580"/>
      <c r="Z177" s="580"/>
      <c r="AA177" s="580"/>
      <c r="AB177" s="580"/>
      <c r="AC177" s="580"/>
      <c r="AD177" s="580"/>
      <c r="AE177" s="91"/>
      <c r="AG177" s="23">
        <f t="shared" si="20"/>
        <v>0</v>
      </c>
      <c r="AH177" s="89">
        <f t="shared" si="21"/>
        <v>0</v>
      </c>
      <c r="AJ177">
        <f t="shared" si="22"/>
        <v>0</v>
      </c>
      <c r="AK177" s="1">
        <f t="shared" si="23"/>
        <v>0</v>
      </c>
      <c r="AM177">
        <f t="shared" si="24"/>
        <v>0</v>
      </c>
    </row>
    <row r="178" spans="1:39" ht="15" customHeight="1">
      <c r="A178" s="40"/>
      <c r="B178" s="91"/>
      <c r="C178" s="94" t="s">
        <v>5057</v>
      </c>
      <c r="D178" s="572" t="str">
        <f>IF(CNGE_2024_M4_Secc1!D76="","",CNGE_2024_M4_Secc1!D76)</f>
        <v/>
      </c>
      <c r="E178" s="573"/>
      <c r="F178" s="573"/>
      <c r="G178" s="573"/>
      <c r="H178" s="573"/>
      <c r="I178" s="573"/>
      <c r="J178" s="573"/>
      <c r="K178" s="573"/>
      <c r="L178" s="574"/>
      <c r="M178" s="575"/>
      <c r="N178" s="520"/>
      <c r="O178" s="520"/>
      <c r="P178" s="520"/>
      <c r="Q178" s="520"/>
      <c r="R178" s="576"/>
      <c r="S178" s="577"/>
      <c r="T178" s="578"/>
      <c r="U178" s="578"/>
      <c r="V178" s="578"/>
      <c r="W178" s="578"/>
      <c r="X178" s="579"/>
      <c r="Y178" s="580"/>
      <c r="Z178" s="580"/>
      <c r="AA178" s="580"/>
      <c r="AB178" s="580"/>
      <c r="AC178" s="580"/>
      <c r="AD178" s="580"/>
      <c r="AE178" s="91"/>
      <c r="AG178" s="23">
        <f t="shared" si="20"/>
        <v>0</v>
      </c>
      <c r="AH178" s="89">
        <f t="shared" si="21"/>
        <v>0</v>
      </c>
      <c r="AJ178">
        <f t="shared" si="22"/>
        <v>0</v>
      </c>
      <c r="AK178" s="1">
        <f t="shared" si="23"/>
        <v>0</v>
      </c>
      <c r="AM178">
        <f t="shared" si="24"/>
        <v>0</v>
      </c>
    </row>
    <row r="179" spans="1:39" ht="15" customHeight="1">
      <c r="A179" s="40"/>
      <c r="B179" s="91"/>
      <c r="C179" s="94" t="s">
        <v>5120</v>
      </c>
      <c r="D179" s="572" t="str">
        <f>IF(CNGE_2024_M4_Secc1!D77="","",CNGE_2024_M4_Secc1!D77)</f>
        <v/>
      </c>
      <c r="E179" s="573"/>
      <c r="F179" s="573"/>
      <c r="G179" s="573"/>
      <c r="H179" s="573"/>
      <c r="I179" s="573"/>
      <c r="J179" s="573"/>
      <c r="K179" s="573"/>
      <c r="L179" s="574"/>
      <c r="M179" s="575"/>
      <c r="N179" s="520"/>
      <c r="O179" s="520"/>
      <c r="P179" s="520"/>
      <c r="Q179" s="520"/>
      <c r="R179" s="576"/>
      <c r="S179" s="577"/>
      <c r="T179" s="578"/>
      <c r="U179" s="578"/>
      <c r="V179" s="578"/>
      <c r="W179" s="578"/>
      <c r="X179" s="579"/>
      <c r="Y179" s="580"/>
      <c r="Z179" s="580"/>
      <c r="AA179" s="580"/>
      <c r="AB179" s="580"/>
      <c r="AC179" s="580"/>
      <c r="AD179" s="580"/>
      <c r="AE179" s="91"/>
      <c r="AG179" s="23">
        <f t="shared" si="20"/>
        <v>0</v>
      </c>
      <c r="AH179" s="89">
        <f t="shared" si="21"/>
        <v>0</v>
      </c>
      <c r="AJ179">
        <f t="shared" si="22"/>
        <v>0</v>
      </c>
      <c r="AK179" s="1">
        <f t="shared" si="23"/>
        <v>0</v>
      </c>
      <c r="AM179">
        <f t="shared" si="24"/>
        <v>0</v>
      </c>
    </row>
    <row r="180" spans="1:39" ht="15" customHeight="1">
      <c r="A180" s="40"/>
      <c r="B180" s="91"/>
      <c r="C180" s="94" t="s">
        <v>5121</v>
      </c>
      <c r="D180" s="572" t="str">
        <f>IF(CNGE_2024_M4_Secc1!D78="","",CNGE_2024_M4_Secc1!D78)</f>
        <v/>
      </c>
      <c r="E180" s="573"/>
      <c r="F180" s="573"/>
      <c r="G180" s="573"/>
      <c r="H180" s="573"/>
      <c r="I180" s="573"/>
      <c r="J180" s="573"/>
      <c r="K180" s="573"/>
      <c r="L180" s="574"/>
      <c r="M180" s="575"/>
      <c r="N180" s="520"/>
      <c r="O180" s="520"/>
      <c r="P180" s="520"/>
      <c r="Q180" s="520"/>
      <c r="R180" s="576"/>
      <c r="S180" s="577"/>
      <c r="T180" s="578"/>
      <c r="U180" s="578"/>
      <c r="V180" s="578"/>
      <c r="W180" s="578"/>
      <c r="X180" s="579"/>
      <c r="Y180" s="580"/>
      <c r="Z180" s="580"/>
      <c r="AA180" s="580"/>
      <c r="AB180" s="580"/>
      <c r="AC180" s="580"/>
      <c r="AD180" s="580"/>
      <c r="AE180" s="91"/>
      <c r="AG180" s="23">
        <f t="shared" si="20"/>
        <v>0</v>
      </c>
      <c r="AH180" s="89">
        <f t="shared" si="21"/>
        <v>0</v>
      </c>
      <c r="AJ180">
        <f t="shared" si="22"/>
        <v>0</v>
      </c>
      <c r="AK180" s="1">
        <f t="shared" si="23"/>
        <v>0</v>
      </c>
      <c r="AM180">
        <f t="shared" si="24"/>
        <v>0</v>
      </c>
    </row>
    <row r="181" spans="1:39" ht="15" customHeight="1">
      <c r="A181" s="40"/>
      <c r="B181" s="91"/>
      <c r="C181" s="94" t="s">
        <v>5122</v>
      </c>
      <c r="D181" s="572" t="str">
        <f>IF(CNGE_2024_M4_Secc1!D79="","",CNGE_2024_M4_Secc1!D79)</f>
        <v/>
      </c>
      <c r="E181" s="573"/>
      <c r="F181" s="573"/>
      <c r="G181" s="573"/>
      <c r="H181" s="573"/>
      <c r="I181" s="573"/>
      <c r="J181" s="573"/>
      <c r="K181" s="573"/>
      <c r="L181" s="574"/>
      <c r="M181" s="575"/>
      <c r="N181" s="520"/>
      <c r="O181" s="520"/>
      <c r="P181" s="520"/>
      <c r="Q181" s="520"/>
      <c r="R181" s="576"/>
      <c r="S181" s="577"/>
      <c r="T181" s="578"/>
      <c r="U181" s="578"/>
      <c r="V181" s="578"/>
      <c r="W181" s="578"/>
      <c r="X181" s="579"/>
      <c r="Y181" s="580"/>
      <c r="Z181" s="580"/>
      <c r="AA181" s="580"/>
      <c r="AB181" s="580"/>
      <c r="AC181" s="580"/>
      <c r="AD181" s="580"/>
      <c r="AE181" s="91"/>
      <c r="AG181" s="23">
        <f t="shared" si="20"/>
        <v>0</v>
      </c>
      <c r="AH181" s="89">
        <f t="shared" si="21"/>
        <v>0</v>
      </c>
      <c r="AJ181">
        <f t="shared" si="22"/>
        <v>0</v>
      </c>
      <c r="AK181" s="1">
        <f t="shared" si="23"/>
        <v>0</v>
      </c>
      <c r="AM181">
        <f t="shared" si="24"/>
        <v>0</v>
      </c>
    </row>
    <row r="182" spans="1:39" ht="15" customHeight="1">
      <c r="A182" s="40"/>
      <c r="B182" s="91"/>
      <c r="C182" s="94" t="s">
        <v>5123</v>
      </c>
      <c r="D182" s="572" t="str">
        <f>IF(CNGE_2024_M4_Secc1!D80="","",CNGE_2024_M4_Secc1!D80)</f>
        <v/>
      </c>
      <c r="E182" s="573"/>
      <c r="F182" s="573"/>
      <c r="G182" s="573"/>
      <c r="H182" s="573"/>
      <c r="I182" s="573"/>
      <c r="J182" s="573"/>
      <c r="K182" s="573"/>
      <c r="L182" s="574"/>
      <c r="M182" s="575"/>
      <c r="N182" s="520"/>
      <c r="O182" s="520"/>
      <c r="P182" s="520"/>
      <c r="Q182" s="520"/>
      <c r="R182" s="576"/>
      <c r="S182" s="577"/>
      <c r="T182" s="578"/>
      <c r="U182" s="578"/>
      <c r="V182" s="578"/>
      <c r="W182" s="578"/>
      <c r="X182" s="579"/>
      <c r="Y182" s="580"/>
      <c r="Z182" s="580"/>
      <c r="AA182" s="580"/>
      <c r="AB182" s="580"/>
      <c r="AC182" s="580"/>
      <c r="AD182" s="580"/>
      <c r="AE182" s="91"/>
      <c r="AG182" s="23">
        <f t="shared" si="20"/>
        <v>0</v>
      </c>
      <c r="AH182" s="89">
        <f t="shared" si="21"/>
        <v>0</v>
      </c>
      <c r="AJ182">
        <f t="shared" si="22"/>
        <v>0</v>
      </c>
      <c r="AK182" s="1">
        <f t="shared" si="23"/>
        <v>0</v>
      </c>
      <c r="AM182">
        <f t="shared" si="24"/>
        <v>0</v>
      </c>
    </row>
    <row r="183" spans="1:39" ht="15" customHeight="1">
      <c r="A183" s="40"/>
      <c r="B183" s="91"/>
      <c r="C183" s="94" t="s">
        <v>5124</v>
      </c>
      <c r="D183" s="572" t="str">
        <f>IF(CNGE_2024_M4_Secc1!D81="","",CNGE_2024_M4_Secc1!D81)</f>
        <v/>
      </c>
      <c r="E183" s="573"/>
      <c r="F183" s="573"/>
      <c r="G183" s="573"/>
      <c r="H183" s="573"/>
      <c r="I183" s="573"/>
      <c r="J183" s="573"/>
      <c r="K183" s="573"/>
      <c r="L183" s="574"/>
      <c r="M183" s="575"/>
      <c r="N183" s="520"/>
      <c r="O183" s="520"/>
      <c r="P183" s="520"/>
      <c r="Q183" s="520"/>
      <c r="R183" s="576"/>
      <c r="S183" s="577"/>
      <c r="T183" s="578"/>
      <c r="U183" s="578"/>
      <c r="V183" s="578"/>
      <c r="W183" s="578"/>
      <c r="X183" s="579"/>
      <c r="Y183" s="580"/>
      <c r="Z183" s="580"/>
      <c r="AA183" s="580"/>
      <c r="AB183" s="580"/>
      <c r="AC183" s="580"/>
      <c r="AD183" s="580"/>
      <c r="AE183" s="91"/>
      <c r="AG183" s="23">
        <f t="shared" si="20"/>
        <v>0</v>
      </c>
      <c r="AH183" s="89">
        <f t="shared" si="21"/>
        <v>0</v>
      </c>
      <c r="AJ183">
        <f t="shared" si="22"/>
        <v>0</v>
      </c>
      <c r="AK183" s="1">
        <f t="shared" si="23"/>
        <v>0</v>
      </c>
      <c r="AM183">
        <f t="shared" si="24"/>
        <v>0</v>
      </c>
    </row>
    <row r="184" spans="1:39" ht="15" customHeight="1">
      <c r="A184" s="40"/>
      <c r="B184" s="91"/>
      <c r="C184" s="94" t="s">
        <v>5125</v>
      </c>
      <c r="D184" s="572" t="str">
        <f>IF(CNGE_2024_M4_Secc1!D82="","",CNGE_2024_M4_Secc1!D82)</f>
        <v/>
      </c>
      <c r="E184" s="573"/>
      <c r="F184" s="573"/>
      <c r="G184" s="573"/>
      <c r="H184" s="573"/>
      <c r="I184" s="573"/>
      <c r="J184" s="573"/>
      <c r="K184" s="573"/>
      <c r="L184" s="574"/>
      <c r="M184" s="575"/>
      <c r="N184" s="520"/>
      <c r="O184" s="520"/>
      <c r="P184" s="520"/>
      <c r="Q184" s="520"/>
      <c r="R184" s="576"/>
      <c r="S184" s="577"/>
      <c r="T184" s="578"/>
      <c r="U184" s="578"/>
      <c r="V184" s="578"/>
      <c r="W184" s="578"/>
      <c r="X184" s="579"/>
      <c r="Y184" s="580"/>
      <c r="Z184" s="580"/>
      <c r="AA184" s="580"/>
      <c r="AB184" s="580"/>
      <c r="AC184" s="580"/>
      <c r="AD184" s="580"/>
      <c r="AE184" s="91"/>
      <c r="AG184" s="23">
        <f t="shared" si="20"/>
        <v>0</v>
      </c>
      <c r="AH184" s="89">
        <f t="shared" si="21"/>
        <v>0</v>
      </c>
      <c r="AJ184">
        <f t="shared" si="22"/>
        <v>0</v>
      </c>
      <c r="AK184" s="1">
        <f t="shared" si="23"/>
        <v>0</v>
      </c>
      <c r="AM184">
        <f t="shared" si="24"/>
        <v>0</v>
      </c>
    </row>
    <row r="185" spans="1:39" ht="15" customHeight="1">
      <c r="A185" s="40"/>
      <c r="B185" s="91"/>
      <c r="C185" s="94" t="s">
        <v>5126</v>
      </c>
      <c r="D185" s="572" t="str">
        <f>IF(CNGE_2024_M4_Secc1!D83="","",CNGE_2024_M4_Secc1!D83)</f>
        <v/>
      </c>
      <c r="E185" s="573"/>
      <c r="F185" s="573"/>
      <c r="G185" s="573"/>
      <c r="H185" s="573"/>
      <c r="I185" s="573"/>
      <c r="J185" s="573"/>
      <c r="K185" s="573"/>
      <c r="L185" s="574"/>
      <c r="M185" s="575"/>
      <c r="N185" s="520"/>
      <c r="O185" s="520"/>
      <c r="P185" s="520"/>
      <c r="Q185" s="520"/>
      <c r="R185" s="576"/>
      <c r="S185" s="577"/>
      <c r="T185" s="578"/>
      <c r="U185" s="578"/>
      <c r="V185" s="578"/>
      <c r="W185" s="578"/>
      <c r="X185" s="579"/>
      <c r="Y185" s="580"/>
      <c r="Z185" s="580"/>
      <c r="AA185" s="580"/>
      <c r="AB185" s="580"/>
      <c r="AC185" s="580"/>
      <c r="AD185" s="580"/>
      <c r="AE185" s="91"/>
      <c r="AG185" s="23">
        <f t="shared" si="20"/>
        <v>0</v>
      </c>
      <c r="AH185" s="89">
        <f t="shared" si="21"/>
        <v>0</v>
      </c>
      <c r="AJ185">
        <f t="shared" si="22"/>
        <v>0</v>
      </c>
      <c r="AK185" s="1">
        <f t="shared" si="23"/>
        <v>0</v>
      </c>
      <c r="AM185">
        <f t="shared" si="24"/>
        <v>0</v>
      </c>
    </row>
    <row r="186" spans="1:39" ht="15" customHeight="1">
      <c r="A186" s="40"/>
      <c r="B186" s="91"/>
      <c r="C186" s="94" t="s">
        <v>5127</v>
      </c>
      <c r="D186" s="572" t="str">
        <f>IF(CNGE_2024_M4_Secc1!D84="","",CNGE_2024_M4_Secc1!D84)</f>
        <v/>
      </c>
      <c r="E186" s="573"/>
      <c r="F186" s="573"/>
      <c r="G186" s="573"/>
      <c r="H186" s="573"/>
      <c r="I186" s="573"/>
      <c r="J186" s="573"/>
      <c r="K186" s="573"/>
      <c r="L186" s="574"/>
      <c r="M186" s="575"/>
      <c r="N186" s="520"/>
      <c r="O186" s="520"/>
      <c r="P186" s="520"/>
      <c r="Q186" s="520"/>
      <c r="R186" s="576"/>
      <c r="S186" s="577"/>
      <c r="T186" s="578"/>
      <c r="U186" s="578"/>
      <c r="V186" s="578"/>
      <c r="W186" s="578"/>
      <c r="X186" s="579"/>
      <c r="Y186" s="580"/>
      <c r="Z186" s="580"/>
      <c r="AA186" s="580"/>
      <c r="AB186" s="580"/>
      <c r="AC186" s="580"/>
      <c r="AD186" s="580"/>
      <c r="AE186" s="91"/>
      <c r="AG186" s="23">
        <f t="shared" si="20"/>
        <v>0</v>
      </c>
      <c r="AH186" s="89">
        <f t="shared" si="21"/>
        <v>0</v>
      </c>
      <c r="AJ186">
        <f t="shared" si="22"/>
        <v>0</v>
      </c>
      <c r="AK186" s="1">
        <f t="shared" si="23"/>
        <v>0</v>
      </c>
      <c r="AM186">
        <f t="shared" si="24"/>
        <v>0</v>
      </c>
    </row>
    <row r="187" spans="1:39" ht="15" customHeight="1">
      <c r="A187" s="40"/>
      <c r="B187" s="91"/>
      <c r="C187" s="94" t="s">
        <v>5128</v>
      </c>
      <c r="D187" s="572" t="str">
        <f>IF(CNGE_2024_M4_Secc1!D85="","",CNGE_2024_M4_Secc1!D85)</f>
        <v/>
      </c>
      <c r="E187" s="573"/>
      <c r="F187" s="573"/>
      <c r="G187" s="573"/>
      <c r="H187" s="573"/>
      <c r="I187" s="573"/>
      <c r="J187" s="573"/>
      <c r="K187" s="573"/>
      <c r="L187" s="574"/>
      <c r="M187" s="575"/>
      <c r="N187" s="520"/>
      <c r="O187" s="520"/>
      <c r="P187" s="520"/>
      <c r="Q187" s="520"/>
      <c r="R187" s="576"/>
      <c r="S187" s="577"/>
      <c r="T187" s="578"/>
      <c r="U187" s="578"/>
      <c r="V187" s="578"/>
      <c r="W187" s="578"/>
      <c r="X187" s="579"/>
      <c r="Y187" s="580"/>
      <c r="Z187" s="580"/>
      <c r="AA187" s="580"/>
      <c r="AB187" s="580"/>
      <c r="AC187" s="580"/>
      <c r="AD187" s="580"/>
      <c r="AE187" s="91"/>
      <c r="AG187" s="23">
        <f t="shared" si="20"/>
        <v>0</v>
      </c>
      <c r="AH187" s="89">
        <f t="shared" si="21"/>
        <v>0</v>
      </c>
      <c r="AJ187">
        <f t="shared" si="22"/>
        <v>0</v>
      </c>
      <c r="AK187" s="1">
        <f t="shared" si="23"/>
        <v>0</v>
      </c>
      <c r="AM187">
        <f t="shared" si="24"/>
        <v>0</v>
      </c>
    </row>
    <row r="188" spans="1:39" ht="15" customHeight="1">
      <c r="A188" s="40"/>
      <c r="B188" s="91"/>
      <c r="C188" s="94" t="s">
        <v>5129</v>
      </c>
      <c r="D188" s="572" t="str">
        <f>IF(CNGE_2024_M4_Secc1!D86="","",CNGE_2024_M4_Secc1!D86)</f>
        <v/>
      </c>
      <c r="E188" s="573"/>
      <c r="F188" s="573"/>
      <c r="G188" s="573"/>
      <c r="H188" s="573"/>
      <c r="I188" s="573"/>
      <c r="J188" s="573"/>
      <c r="K188" s="573"/>
      <c r="L188" s="574"/>
      <c r="M188" s="575"/>
      <c r="N188" s="520"/>
      <c r="O188" s="520"/>
      <c r="P188" s="520"/>
      <c r="Q188" s="520"/>
      <c r="R188" s="576"/>
      <c r="S188" s="577"/>
      <c r="T188" s="578"/>
      <c r="U188" s="578"/>
      <c r="V188" s="578"/>
      <c r="W188" s="578"/>
      <c r="X188" s="579"/>
      <c r="Y188" s="580"/>
      <c r="Z188" s="580"/>
      <c r="AA188" s="580"/>
      <c r="AB188" s="580"/>
      <c r="AC188" s="580"/>
      <c r="AD188" s="580"/>
      <c r="AE188" s="91"/>
      <c r="AG188" s="23">
        <f t="shared" si="20"/>
        <v>0</v>
      </c>
      <c r="AH188" s="89">
        <f t="shared" si="21"/>
        <v>0</v>
      </c>
      <c r="AJ188">
        <f t="shared" si="22"/>
        <v>0</v>
      </c>
      <c r="AK188" s="1">
        <f t="shared" si="23"/>
        <v>0</v>
      </c>
      <c r="AM188">
        <f t="shared" si="24"/>
        <v>0</v>
      </c>
    </row>
    <row r="189" spans="1:39" ht="15" customHeight="1">
      <c r="A189" s="40"/>
      <c r="B189" s="91"/>
      <c r="C189" s="94" t="s">
        <v>5130</v>
      </c>
      <c r="D189" s="572" t="str">
        <f>IF(CNGE_2024_M4_Secc1!D87="","",CNGE_2024_M4_Secc1!D87)</f>
        <v/>
      </c>
      <c r="E189" s="573"/>
      <c r="F189" s="573"/>
      <c r="G189" s="573"/>
      <c r="H189" s="573"/>
      <c r="I189" s="573"/>
      <c r="J189" s="573"/>
      <c r="K189" s="573"/>
      <c r="L189" s="574"/>
      <c r="M189" s="575"/>
      <c r="N189" s="520"/>
      <c r="O189" s="520"/>
      <c r="P189" s="520"/>
      <c r="Q189" s="520"/>
      <c r="R189" s="576"/>
      <c r="S189" s="577"/>
      <c r="T189" s="578"/>
      <c r="U189" s="578"/>
      <c r="V189" s="578"/>
      <c r="W189" s="578"/>
      <c r="X189" s="579"/>
      <c r="Y189" s="580"/>
      <c r="Z189" s="580"/>
      <c r="AA189" s="580"/>
      <c r="AB189" s="580"/>
      <c r="AC189" s="580"/>
      <c r="AD189" s="580"/>
      <c r="AE189" s="91"/>
      <c r="AG189" s="23">
        <f t="shared" si="20"/>
        <v>0</v>
      </c>
      <c r="AH189" s="89">
        <f t="shared" si="21"/>
        <v>0</v>
      </c>
      <c r="AJ189">
        <f t="shared" si="22"/>
        <v>0</v>
      </c>
      <c r="AK189" s="1">
        <f t="shared" si="23"/>
        <v>0</v>
      </c>
      <c r="AM189">
        <f t="shared" si="24"/>
        <v>0</v>
      </c>
    </row>
    <row r="190" spans="1:39" ht="15" customHeight="1">
      <c r="A190" s="40"/>
      <c r="B190" s="91"/>
      <c r="C190" s="94" t="s">
        <v>5131</v>
      </c>
      <c r="D190" s="572" t="str">
        <f>IF(CNGE_2024_M4_Secc1!D88="","",CNGE_2024_M4_Secc1!D88)</f>
        <v/>
      </c>
      <c r="E190" s="573"/>
      <c r="F190" s="573"/>
      <c r="G190" s="573"/>
      <c r="H190" s="573"/>
      <c r="I190" s="573"/>
      <c r="J190" s="573"/>
      <c r="K190" s="573"/>
      <c r="L190" s="574"/>
      <c r="M190" s="575"/>
      <c r="N190" s="520"/>
      <c r="O190" s="520"/>
      <c r="P190" s="520"/>
      <c r="Q190" s="520"/>
      <c r="R190" s="576"/>
      <c r="S190" s="577"/>
      <c r="T190" s="578"/>
      <c r="U190" s="578"/>
      <c r="V190" s="578"/>
      <c r="W190" s="578"/>
      <c r="X190" s="579"/>
      <c r="Y190" s="580"/>
      <c r="Z190" s="580"/>
      <c r="AA190" s="580"/>
      <c r="AB190" s="580"/>
      <c r="AC190" s="580"/>
      <c r="AD190" s="580"/>
      <c r="AE190" s="91"/>
      <c r="AG190" s="23">
        <f t="shared" si="20"/>
        <v>0</v>
      </c>
      <c r="AH190" s="89">
        <f t="shared" si="21"/>
        <v>0</v>
      </c>
      <c r="AJ190">
        <f t="shared" si="22"/>
        <v>0</v>
      </c>
      <c r="AK190" s="1">
        <f t="shared" si="23"/>
        <v>0</v>
      </c>
      <c r="AM190">
        <f t="shared" si="24"/>
        <v>0</v>
      </c>
    </row>
    <row r="191" spans="1:39" ht="15" customHeight="1">
      <c r="A191" s="40"/>
      <c r="B191" s="91"/>
      <c r="C191" s="94" t="s">
        <v>5132</v>
      </c>
      <c r="D191" s="572" t="str">
        <f>IF(CNGE_2024_M4_Secc1!D89="","",CNGE_2024_M4_Secc1!D89)</f>
        <v/>
      </c>
      <c r="E191" s="573"/>
      <c r="F191" s="573"/>
      <c r="G191" s="573"/>
      <c r="H191" s="573"/>
      <c r="I191" s="573"/>
      <c r="J191" s="573"/>
      <c r="K191" s="573"/>
      <c r="L191" s="574"/>
      <c r="M191" s="575"/>
      <c r="N191" s="520"/>
      <c r="O191" s="520"/>
      <c r="P191" s="520"/>
      <c r="Q191" s="520"/>
      <c r="R191" s="576"/>
      <c r="S191" s="577"/>
      <c r="T191" s="578"/>
      <c r="U191" s="578"/>
      <c r="V191" s="578"/>
      <c r="W191" s="578"/>
      <c r="X191" s="579"/>
      <c r="Y191" s="580"/>
      <c r="Z191" s="580"/>
      <c r="AA191" s="580"/>
      <c r="AB191" s="580"/>
      <c r="AC191" s="580"/>
      <c r="AD191" s="580"/>
      <c r="AE191" s="91"/>
      <c r="AG191" s="23">
        <f t="shared" si="20"/>
        <v>0</v>
      </c>
      <c r="AH191" s="89">
        <f t="shared" si="21"/>
        <v>0</v>
      </c>
      <c r="AJ191">
        <f t="shared" si="22"/>
        <v>0</v>
      </c>
      <c r="AK191" s="1">
        <f t="shared" si="23"/>
        <v>0</v>
      </c>
      <c r="AM191">
        <f t="shared" si="24"/>
        <v>0</v>
      </c>
    </row>
    <row r="192" spans="1:39" ht="15" customHeight="1">
      <c r="A192" s="40"/>
      <c r="B192" s="91"/>
      <c r="C192" s="94" t="s">
        <v>5133</v>
      </c>
      <c r="D192" s="572" t="str">
        <f>IF(CNGE_2024_M4_Secc1!D90="","",CNGE_2024_M4_Secc1!D90)</f>
        <v/>
      </c>
      <c r="E192" s="573"/>
      <c r="F192" s="573"/>
      <c r="G192" s="573"/>
      <c r="H192" s="573"/>
      <c r="I192" s="573"/>
      <c r="J192" s="573"/>
      <c r="K192" s="573"/>
      <c r="L192" s="574"/>
      <c r="M192" s="575"/>
      <c r="N192" s="520"/>
      <c r="O192" s="520"/>
      <c r="P192" s="520"/>
      <c r="Q192" s="520"/>
      <c r="R192" s="576"/>
      <c r="S192" s="577"/>
      <c r="T192" s="578"/>
      <c r="U192" s="578"/>
      <c r="V192" s="578"/>
      <c r="W192" s="578"/>
      <c r="X192" s="579"/>
      <c r="Y192" s="580"/>
      <c r="Z192" s="580"/>
      <c r="AA192" s="580"/>
      <c r="AB192" s="580"/>
      <c r="AC192" s="580"/>
      <c r="AD192" s="580"/>
      <c r="AE192" s="91"/>
      <c r="AG192" s="23">
        <f t="shared" si="20"/>
        <v>0</v>
      </c>
      <c r="AH192" s="89">
        <f t="shared" si="21"/>
        <v>0</v>
      </c>
      <c r="AJ192">
        <f t="shared" si="22"/>
        <v>0</v>
      </c>
      <c r="AK192" s="1">
        <f t="shared" si="23"/>
        <v>0</v>
      </c>
      <c r="AM192">
        <f t="shared" si="24"/>
        <v>0</v>
      </c>
    </row>
    <row r="193" spans="1:39" ht="15" customHeight="1">
      <c r="A193" s="40"/>
      <c r="B193" s="91"/>
      <c r="C193" s="94" t="s">
        <v>5134</v>
      </c>
      <c r="D193" s="572" t="str">
        <f>IF(CNGE_2024_M4_Secc1!D91="","",CNGE_2024_M4_Secc1!D91)</f>
        <v/>
      </c>
      <c r="E193" s="573"/>
      <c r="F193" s="573"/>
      <c r="G193" s="573"/>
      <c r="H193" s="573"/>
      <c r="I193" s="573"/>
      <c r="J193" s="573"/>
      <c r="K193" s="573"/>
      <c r="L193" s="574"/>
      <c r="M193" s="575"/>
      <c r="N193" s="520"/>
      <c r="O193" s="520"/>
      <c r="P193" s="520"/>
      <c r="Q193" s="520"/>
      <c r="R193" s="576"/>
      <c r="S193" s="577"/>
      <c r="T193" s="578"/>
      <c r="U193" s="578"/>
      <c r="V193" s="578"/>
      <c r="W193" s="578"/>
      <c r="X193" s="579"/>
      <c r="Y193" s="580"/>
      <c r="Z193" s="580"/>
      <c r="AA193" s="580"/>
      <c r="AB193" s="580"/>
      <c r="AC193" s="580"/>
      <c r="AD193" s="580"/>
      <c r="AE193" s="91"/>
      <c r="AG193" s="23">
        <f t="shared" si="20"/>
        <v>0</v>
      </c>
      <c r="AH193" s="89">
        <f t="shared" si="21"/>
        <v>0</v>
      </c>
      <c r="AJ193">
        <f t="shared" si="22"/>
        <v>0</v>
      </c>
      <c r="AK193" s="1">
        <f t="shared" si="23"/>
        <v>0</v>
      </c>
      <c r="AM193">
        <f t="shared" si="24"/>
        <v>0</v>
      </c>
    </row>
    <row r="194" spans="1:39" ht="15" customHeight="1">
      <c r="A194" s="40"/>
      <c r="B194" s="91"/>
      <c r="C194" s="94" t="s">
        <v>5135</v>
      </c>
      <c r="D194" s="572" t="str">
        <f>IF(CNGE_2024_M4_Secc1!D92="","",CNGE_2024_M4_Secc1!D92)</f>
        <v/>
      </c>
      <c r="E194" s="573"/>
      <c r="F194" s="573"/>
      <c r="G194" s="573"/>
      <c r="H194" s="573"/>
      <c r="I194" s="573"/>
      <c r="J194" s="573"/>
      <c r="K194" s="573"/>
      <c r="L194" s="574"/>
      <c r="M194" s="575"/>
      <c r="N194" s="520"/>
      <c r="O194" s="520"/>
      <c r="P194" s="520"/>
      <c r="Q194" s="520"/>
      <c r="R194" s="576"/>
      <c r="S194" s="577"/>
      <c r="T194" s="578"/>
      <c r="U194" s="578"/>
      <c r="V194" s="578"/>
      <c r="W194" s="578"/>
      <c r="X194" s="579"/>
      <c r="Y194" s="580"/>
      <c r="Z194" s="580"/>
      <c r="AA194" s="580"/>
      <c r="AB194" s="580"/>
      <c r="AC194" s="580"/>
      <c r="AD194" s="580"/>
      <c r="AE194" s="91"/>
      <c r="AG194" s="23">
        <f t="shared" si="20"/>
        <v>0</v>
      </c>
      <c r="AH194" s="89">
        <f t="shared" si="21"/>
        <v>0</v>
      </c>
      <c r="AJ194">
        <f t="shared" si="22"/>
        <v>0</v>
      </c>
      <c r="AK194" s="1">
        <f t="shared" si="23"/>
        <v>0</v>
      </c>
      <c r="AM194">
        <f t="shared" si="24"/>
        <v>0</v>
      </c>
    </row>
    <row r="195" spans="1:39" ht="15" customHeight="1">
      <c r="A195" s="40"/>
      <c r="B195" s="91"/>
      <c r="C195" s="94" t="s">
        <v>5136</v>
      </c>
      <c r="D195" s="572" t="str">
        <f>IF(CNGE_2024_M4_Secc1!D93="","",CNGE_2024_M4_Secc1!D93)</f>
        <v/>
      </c>
      <c r="E195" s="573"/>
      <c r="F195" s="573"/>
      <c r="G195" s="573"/>
      <c r="H195" s="573"/>
      <c r="I195" s="573"/>
      <c r="J195" s="573"/>
      <c r="K195" s="573"/>
      <c r="L195" s="574"/>
      <c r="M195" s="575"/>
      <c r="N195" s="520"/>
      <c r="O195" s="520"/>
      <c r="P195" s="520"/>
      <c r="Q195" s="520"/>
      <c r="R195" s="576"/>
      <c r="S195" s="577"/>
      <c r="T195" s="578"/>
      <c r="U195" s="578"/>
      <c r="V195" s="578"/>
      <c r="W195" s="578"/>
      <c r="X195" s="579"/>
      <c r="Y195" s="580"/>
      <c r="Z195" s="580"/>
      <c r="AA195" s="580"/>
      <c r="AB195" s="580"/>
      <c r="AC195" s="580"/>
      <c r="AD195" s="580"/>
      <c r="AE195" s="91"/>
      <c r="AG195" s="23">
        <f t="shared" si="20"/>
        <v>0</v>
      </c>
      <c r="AH195" s="89">
        <f t="shared" si="21"/>
        <v>0</v>
      </c>
      <c r="AJ195">
        <f t="shared" si="22"/>
        <v>0</v>
      </c>
      <c r="AK195" s="1">
        <f t="shared" si="23"/>
        <v>0</v>
      </c>
      <c r="AM195">
        <f t="shared" si="24"/>
        <v>0</v>
      </c>
    </row>
    <row r="196" spans="1:39" ht="15" customHeight="1">
      <c r="A196" s="40"/>
      <c r="B196" s="91"/>
      <c r="C196" s="94" t="s">
        <v>5137</v>
      </c>
      <c r="D196" s="572" t="str">
        <f>IF(CNGE_2024_M4_Secc1!D94="","",CNGE_2024_M4_Secc1!D94)</f>
        <v/>
      </c>
      <c r="E196" s="573"/>
      <c r="F196" s="573"/>
      <c r="G196" s="573"/>
      <c r="H196" s="573"/>
      <c r="I196" s="573"/>
      <c r="J196" s="573"/>
      <c r="K196" s="573"/>
      <c r="L196" s="574"/>
      <c r="M196" s="575"/>
      <c r="N196" s="520"/>
      <c r="O196" s="520"/>
      <c r="P196" s="520"/>
      <c r="Q196" s="520"/>
      <c r="R196" s="576"/>
      <c r="S196" s="577"/>
      <c r="T196" s="578"/>
      <c r="U196" s="578"/>
      <c r="V196" s="578"/>
      <c r="W196" s="578"/>
      <c r="X196" s="579"/>
      <c r="Y196" s="580"/>
      <c r="Z196" s="580"/>
      <c r="AA196" s="580"/>
      <c r="AB196" s="580"/>
      <c r="AC196" s="580"/>
      <c r="AD196" s="580"/>
      <c r="AE196" s="91"/>
      <c r="AG196" s="23">
        <f t="shared" si="20"/>
        <v>0</v>
      </c>
      <c r="AH196" s="89">
        <f t="shared" si="21"/>
        <v>0</v>
      </c>
      <c r="AJ196">
        <f t="shared" si="22"/>
        <v>0</v>
      </c>
      <c r="AK196" s="1">
        <f t="shared" si="23"/>
        <v>0</v>
      </c>
      <c r="AM196">
        <f t="shared" si="24"/>
        <v>0</v>
      </c>
    </row>
    <row r="197" spans="1:39" ht="15" customHeight="1">
      <c r="A197" s="40"/>
      <c r="B197" s="91"/>
      <c r="C197" s="94" t="s">
        <v>5138</v>
      </c>
      <c r="D197" s="572" t="str">
        <f>IF(CNGE_2024_M4_Secc1!D95="","",CNGE_2024_M4_Secc1!D95)</f>
        <v/>
      </c>
      <c r="E197" s="573"/>
      <c r="F197" s="573"/>
      <c r="G197" s="573"/>
      <c r="H197" s="573"/>
      <c r="I197" s="573"/>
      <c r="J197" s="573"/>
      <c r="K197" s="573"/>
      <c r="L197" s="574"/>
      <c r="M197" s="575"/>
      <c r="N197" s="520"/>
      <c r="O197" s="520"/>
      <c r="P197" s="520"/>
      <c r="Q197" s="520"/>
      <c r="R197" s="576"/>
      <c r="S197" s="577"/>
      <c r="T197" s="578"/>
      <c r="U197" s="578"/>
      <c r="V197" s="578"/>
      <c r="W197" s="578"/>
      <c r="X197" s="579"/>
      <c r="Y197" s="580"/>
      <c r="Z197" s="580"/>
      <c r="AA197" s="580"/>
      <c r="AB197" s="580"/>
      <c r="AC197" s="580"/>
      <c r="AD197" s="580"/>
      <c r="AE197" s="91"/>
      <c r="AG197" s="23">
        <f t="shared" si="20"/>
        <v>0</v>
      </c>
      <c r="AH197" s="89">
        <f t="shared" si="21"/>
        <v>0</v>
      </c>
      <c r="AJ197">
        <f t="shared" si="22"/>
        <v>0</v>
      </c>
      <c r="AK197" s="1">
        <f t="shared" si="23"/>
        <v>0</v>
      </c>
      <c r="AM197">
        <f t="shared" si="24"/>
        <v>0</v>
      </c>
    </row>
    <row r="198" spans="1:39" ht="15" customHeight="1">
      <c r="A198" s="40"/>
      <c r="B198" s="91"/>
      <c r="C198" s="94" t="s">
        <v>5139</v>
      </c>
      <c r="D198" s="572" t="str">
        <f>IF(CNGE_2024_M4_Secc1!D96="","",CNGE_2024_M4_Secc1!D96)</f>
        <v/>
      </c>
      <c r="E198" s="573"/>
      <c r="F198" s="573"/>
      <c r="G198" s="573"/>
      <c r="H198" s="573"/>
      <c r="I198" s="573"/>
      <c r="J198" s="573"/>
      <c r="K198" s="573"/>
      <c r="L198" s="574"/>
      <c r="M198" s="575"/>
      <c r="N198" s="520"/>
      <c r="O198" s="520"/>
      <c r="P198" s="520"/>
      <c r="Q198" s="520"/>
      <c r="R198" s="576"/>
      <c r="S198" s="577"/>
      <c r="T198" s="578"/>
      <c r="U198" s="578"/>
      <c r="V198" s="578"/>
      <c r="W198" s="578"/>
      <c r="X198" s="579"/>
      <c r="Y198" s="580"/>
      <c r="Z198" s="580"/>
      <c r="AA198" s="580"/>
      <c r="AB198" s="580"/>
      <c r="AC198" s="580"/>
      <c r="AD198" s="580"/>
      <c r="AE198" s="91"/>
      <c r="AG198" s="23">
        <f t="shared" si="20"/>
        <v>0</v>
      </c>
      <c r="AH198" s="89">
        <f t="shared" si="21"/>
        <v>0</v>
      </c>
      <c r="AJ198">
        <f t="shared" si="22"/>
        <v>0</v>
      </c>
      <c r="AK198" s="1">
        <f t="shared" si="23"/>
        <v>0</v>
      </c>
      <c r="AM198">
        <f t="shared" si="24"/>
        <v>0</v>
      </c>
    </row>
    <row r="199" spans="1:39" ht="15" customHeight="1">
      <c r="A199" s="40"/>
      <c r="B199" s="91"/>
      <c r="C199" s="94" t="s">
        <v>5140</v>
      </c>
      <c r="D199" s="572" t="str">
        <f>IF(CNGE_2024_M4_Secc1!D97="","",CNGE_2024_M4_Secc1!D97)</f>
        <v/>
      </c>
      <c r="E199" s="573"/>
      <c r="F199" s="573"/>
      <c r="G199" s="573"/>
      <c r="H199" s="573"/>
      <c r="I199" s="573"/>
      <c r="J199" s="573"/>
      <c r="K199" s="573"/>
      <c r="L199" s="574"/>
      <c r="M199" s="575"/>
      <c r="N199" s="520"/>
      <c r="O199" s="520"/>
      <c r="P199" s="520"/>
      <c r="Q199" s="520"/>
      <c r="R199" s="576"/>
      <c r="S199" s="577"/>
      <c r="T199" s="578"/>
      <c r="U199" s="578"/>
      <c r="V199" s="578"/>
      <c r="W199" s="578"/>
      <c r="X199" s="579"/>
      <c r="Y199" s="580"/>
      <c r="Z199" s="580"/>
      <c r="AA199" s="580"/>
      <c r="AB199" s="580"/>
      <c r="AC199" s="580"/>
      <c r="AD199" s="580"/>
      <c r="AE199" s="91"/>
      <c r="AG199" s="23">
        <f t="shared" si="20"/>
        <v>0</v>
      </c>
      <c r="AH199" s="89">
        <f t="shared" si="21"/>
        <v>0</v>
      </c>
      <c r="AJ199">
        <f t="shared" si="22"/>
        <v>0</v>
      </c>
      <c r="AK199" s="1">
        <f t="shared" si="23"/>
        <v>0</v>
      </c>
      <c r="AM199">
        <f t="shared" si="24"/>
        <v>0</v>
      </c>
    </row>
    <row r="200" spans="1:39" ht="15" customHeight="1">
      <c r="A200" s="40"/>
      <c r="B200" s="91"/>
      <c r="C200" s="94" t="s">
        <v>5141</v>
      </c>
      <c r="D200" s="572" t="str">
        <f>IF(CNGE_2024_M4_Secc1!D98="","",CNGE_2024_M4_Secc1!D98)</f>
        <v/>
      </c>
      <c r="E200" s="573"/>
      <c r="F200" s="573"/>
      <c r="G200" s="573"/>
      <c r="H200" s="573"/>
      <c r="I200" s="573"/>
      <c r="J200" s="573"/>
      <c r="K200" s="573"/>
      <c r="L200" s="574"/>
      <c r="M200" s="575"/>
      <c r="N200" s="520"/>
      <c r="O200" s="520"/>
      <c r="P200" s="520"/>
      <c r="Q200" s="520"/>
      <c r="R200" s="576"/>
      <c r="S200" s="577"/>
      <c r="T200" s="578"/>
      <c r="U200" s="578"/>
      <c r="V200" s="578"/>
      <c r="W200" s="578"/>
      <c r="X200" s="579"/>
      <c r="Y200" s="580"/>
      <c r="Z200" s="580"/>
      <c r="AA200" s="580"/>
      <c r="AB200" s="580"/>
      <c r="AC200" s="580"/>
      <c r="AD200" s="580"/>
      <c r="AE200" s="91"/>
      <c r="AG200" s="23">
        <f t="shared" si="20"/>
        <v>0</v>
      </c>
      <c r="AH200" s="89">
        <f t="shared" si="21"/>
        <v>0</v>
      </c>
      <c r="AJ200">
        <f t="shared" si="22"/>
        <v>0</v>
      </c>
      <c r="AK200" s="1">
        <f t="shared" si="23"/>
        <v>0</v>
      </c>
      <c r="AM200">
        <f t="shared" si="24"/>
        <v>0</v>
      </c>
    </row>
    <row r="201" spans="1:39" ht="15" customHeight="1">
      <c r="A201" s="40"/>
      <c r="B201" s="91"/>
      <c r="C201" s="94" t="s">
        <v>5142</v>
      </c>
      <c r="D201" s="572" t="str">
        <f>IF(CNGE_2024_M4_Secc1!D99="","",CNGE_2024_M4_Secc1!D99)</f>
        <v/>
      </c>
      <c r="E201" s="573"/>
      <c r="F201" s="573"/>
      <c r="G201" s="573"/>
      <c r="H201" s="573"/>
      <c r="I201" s="573"/>
      <c r="J201" s="573"/>
      <c r="K201" s="573"/>
      <c r="L201" s="574"/>
      <c r="M201" s="575"/>
      <c r="N201" s="520"/>
      <c r="O201" s="520"/>
      <c r="P201" s="520"/>
      <c r="Q201" s="520"/>
      <c r="R201" s="576"/>
      <c r="S201" s="577"/>
      <c r="T201" s="578"/>
      <c r="U201" s="578"/>
      <c r="V201" s="578"/>
      <c r="W201" s="578"/>
      <c r="X201" s="579"/>
      <c r="Y201" s="580"/>
      <c r="Z201" s="580"/>
      <c r="AA201" s="580"/>
      <c r="AB201" s="580"/>
      <c r="AC201" s="580"/>
      <c r="AD201" s="580"/>
      <c r="AE201" s="91"/>
      <c r="AG201" s="23">
        <f t="shared" si="20"/>
        <v>0</v>
      </c>
      <c r="AH201" s="89">
        <f t="shared" si="21"/>
        <v>0</v>
      </c>
      <c r="AJ201">
        <f t="shared" si="22"/>
        <v>0</v>
      </c>
      <c r="AK201" s="1">
        <f t="shared" si="23"/>
        <v>0</v>
      </c>
      <c r="AM201">
        <f t="shared" si="24"/>
        <v>0</v>
      </c>
    </row>
    <row r="202" spans="1:39" ht="15" customHeight="1">
      <c r="A202" s="40"/>
      <c r="B202" s="91"/>
      <c r="C202" s="94" t="s">
        <v>5143</v>
      </c>
      <c r="D202" s="572" t="str">
        <f>IF(CNGE_2024_M4_Secc1!D100="","",CNGE_2024_M4_Secc1!D100)</f>
        <v/>
      </c>
      <c r="E202" s="573"/>
      <c r="F202" s="573"/>
      <c r="G202" s="573"/>
      <c r="H202" s="573"/>
      <c r="I202" s="573"/>
      <c r="J202" s="573"/>
      <c r="K202" s="573"/>
      <c r="L202" s="574"/>
      <c r="M202" s="575"/>
      <c r="N202" s="520"/>
      <c r="O202" s="520"/>
      <c r="P202" s="520"/>
      <c r="Q202" s="520"/>
      <c r="R202" s="576"/>
      <c r="S202" s="577"/>
      <c r="T202" s="578"/>
      <c r="U202" s="578"/>
      <c r="V202" s="578"/>
      <c r="W202" s="578"/>
      <c r="X202" s="579"/>
      <c r="Y202" s="580"/>
      <c r="Z202" s="580"/>
      <c r="AA202" s="580"/>
      <c r="AB202" s="580"/>
      <c r="AC202" s="580"/>
      <c r="AD202" s="580"/>
      <c r="AE202" s="91"/>
      <c r="AG202" s="23">
        <f t="shared" si="20"/>
        <v>0</v>
      </c>
      <c r="AH202" s="89">
        <f t="shared" si="21"/>
        <v>0</v>
      </c>
      <c r="AJ202">
        <f t="shared" si="22"/>
        <v>0</v>
      </c>
      <c r="AK202" s="1">
        <f t="shared" si="23"/>
        <v>0</v>
      </c>
      <c r="AM202">
        <f t="shared" si="24"/>
        <v>0</v>
      </c>
    </row>
    <row r="203" spans="1:39" ht="15" customHeight="1">
      <c r="A203" s="40"/>
      <c r="B203" s="91"/>
      <c r="C203" s="94" t="s">
        <v>5144</v>
      </c>
      <c r="D203" s="572" t="str">
        <f>IF(CNGE_2024_M4_Secc1!D101="","",CNGE_2024_M4_Secc1!D101)</f>
        <v/>
      </c>
      <c r="E203" s="573"/>
      <c r="F203" s="573"/>
      <c r="G203" s="573"/>
      <c r="H203" s="573"/>
      <c r="I203" s="573"/>
      <c r="J203" s="573"/>
      <c r="K203" s="573"/>
      <c r="L203" s="574"/>
      <c r="M203" s="575"/>
      <c r="N203" s="520"/>
      <c r="O203" s="520"/>
      <c r="P203" s="520"/>
      <c r="Q203" s="520"/>
      <c r="R203" s="576"/>
      <c r="S203" s="577"/>
      <c r="T203" s="578"/>
      <c r="U203" s="578"/>
      <c r="V203" s="578"/>
      <c r="W203" s="578"/>
      <c r="X203" s="579"/>
      <c r="Y203" s="580"/>
      <c r="Z203" s="580"/>
      <c r="AA203" s="580"/>
      <c r="AB203" s="580"/>
      <c r="AC203" s="580"/>
      <c r="AD203" s="580"/>
      <c r="AE203" s="91"/>
      <c r="AG203" s="23">
        <f t="shared" si="20"/>
        <v>0</v>
      </c>
      <c r="AH203" s="89">
        <f t="shared" si="21"/>
        <v>0</v>
      </c>
      <c r="AJ203">
        <f t="shared" si="22"/>
        <v>0</v>
      </c>
      <c r="AK203" s="1">
        <f t="shared" si="23"/>
        <v>0</v>
      </c>
      <c r="AM203">
        <f t="shared" si="24"/>
        <v>0</v>
      </c>
    </row>
    <row r="204" spans="1:39" ht="15" customHeight="1">
      <c r="A204" s="40"/>
      <c r="B204" s="91"/>
      <c r="C204" s="22"/>
      <c r="D204" s="22"/>
      <c r="E204" s="22"/>
      <c r="F204" s="22"/>
      <c r="G204" s="22"/>
      <c r="H204" s="22"/>
      <c r="I204" s="22"/>
      <c r="J204" s="22"/>
      <c r="K204" s="22"/>
      <c r="L204" s="22"/>
      <c r="M204" s="22"/>
      <c r="N204" s="22"/>
      <c r="O204" s="22"/>
      <c r="P204" s="22"/>
      <c r="Q204" s="22"/>
      <c r="R204" s="108" t="s">
        <v>5189</v>
      </c>
      <c r="S204" s="515">
        <f>IF(AND(SUM(S144:X203)=0,COUNTIF(S144:X203,"NS")&gt;0),"NS",
IF(AND(SUM(S144:X203)=0,COUNTIF(S144:X203,0)&gt;0),0,
IF(AND(SUM(S144:X203)=0,COUNTIF(S144:X203,"NA")&gt;0),"NA",
SUM(S144:X203))))</f>
        <v>0</v>
      </c>
      <c r="T204" s="516"/>
      <c r="U204" s="516"/>
      <c r="V204" s="516"/>
      <c r="W204" s="516"/>
      <c r="X204" s="517"/>
      <c r="Y204" s="515">
        <f>IF(AND(SUM(Y144:AD203)=0,COUNTIF(Y144:AD203,"NS")&gt;0),"NS",
IF(AND(SUM(Y144:AD203)=0,COUNTIF(Y144:AD203,0)&gt;0),0,
IF(AND(SUM(Y144:AD203)=0,COUNTIF(Y144:AD203,"NA")&gt;0),"NA",
SUM(Y144:AD203))))</f>
        <v>0</v>
      </c>
      <c r="Z204" s="516"/>
      <c r="AA204" s="516"/>
      <c r="AB204" s="516"/>
      <c r="AC204" s="516"/>
      <c r="AD204" s="517"/>
      <c r="AE204" s="91"/>
      <c r="AG204" s="216">
        <f>SUM(AG144:AG203)</f>
        <v>0</v>
      </c>
      <c r="AH204" s="220">
        <f>SUM(AH144:AH203)</f>
        <v>0</v>
      </c>
      <c r="AJ204" s="231">
        <f>SUM(AJ144:AJ203)</f>
        <v>0</v>
      </c>
      <c r="AK204" s="235">
        <f>SUM(AK144:AK203)</f>
        <v>0</v>
      </c>
      <c r="AM204" s="343">
        <f>SUM(AM144:AM203)</f>
        <v>0</v>
      </c>
    </row>
    <row r="205" spans="1:39" ht="15" customHeight="1">
      <c r="A205" s="40"/>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row>
    <row r="206" spans="1:39" ht="24" customHeight="1">
      <c r="A206" s="40"/>
      <c r="B206" s="91"/>
      <c r="C206" s="531" t="s">
        <v>5147</v>
      </c>
      <c r="D206" s="531"/>
      <c r="E206" s="531"/>
      <c r="F206" s="531"/>
      <c r="G206" s="531"/>
      <c r="H206" s="531"/>
      <c r="I206" s="531"/>
      <c r="J206" s="531"/>
      <c r="K206" s="531"/>
      <c r="L206" s="531"/>
      <c r="M206" s="531"/>
      <c r="N206" s="531"/>
      <c r="O206" s="531"/>
      <c r="P206" s="531"/>
      <c r="Q206" s="531"/>
      <c r="R206" s="531"/>
      <c r="S206" s="531"/>
      <c r="T206" s="531"/>
      <c r="U206" s="531"/>
      <c r="V206" s="531"/>
      <c r="W206" s="531"/>
      <c r="X206" s="531"/>
      <c r="Y206" s="531"/>
      <c r="Z206" s="531"/>
      <c r="AA206" s="531"/>
      <c r="AB206" s="531"/>
      <c r="AC206" s="531"/>
      <c r="AD206" s="531"/>
      <c r="AE206" s="91"/>
    </row>
    <row r="207" spans="1:39" ht="60" customHeight="1">
      <c r="A207" s="40"/>
      <c r="B207" s="91"/>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91"/>
    </row>
    <row r="208" spans="1:39" ht="15" customHeight="1">
      <c r="B208" s="583" t="str">
        <f>IF(AG204&gt;0,"Favor de ingresar toda la información requerida en la pregunta y/o verifique que no tenga información en celdas sombreadas.","")</f>
        <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row>
    <row r="209" spans="2:31" ht="15" customHeight="1">
      <c r="B209" s="568" t="str">
        <f>IF(AH204&gt;0,"Alerta:Debido a que cuenta con registros NS, debe proporcionar una justificación en el area de comentarios al final de la pregunta.","")</f>
        <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row>
    <row r="210" spans="2:31" ht="15" customHeight="1">
      <c r="B210" s="583" t="str">
        <f>IF(AK204&gt;0,"Favor de revisar la instrucción 4, debido a que no se cumplen con los criterios mencionados","")</f>
        <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row>
    <row r="211" spans="2:31" ht="15" customHeight="1">
      <c r="B211" s="583" t="str">
        <f>IF(AL144&gt;0,"Favor de revisar la instrucción 5, debido a que no se cumplen con los criterios mencionados.","")</f>
        <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row>
    <row r="212" spans="2:31" ht="15" customHeight="1">
      <c r="B212" s="571" t="str">
        <f>IF(AM204&gt;0,"No puede ingresar cero en la cols. Computadoras y personal debido a que registró el código 1 en la col. ¿Contaba con computadoras.?","")</f>
        <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row>
    <row r="213" spans="2:31" ht="15" customHeight="1"/>
  </sheetData>
  <sheetProtection algorithmName="SHA-512" hashValue="EGemGNA2J+IqEGw52uQm1jqhlq1oq7spXtxnqB73k620tH2cwg9euVmD8dPiiaDSvmhL2KeKliYjFlSquJroBA==" saltValue="RBs65i6SuIXyNtj45OtCFA==" spinCount="100000" sheet="1" objects="1" scenarios="1"/>
  <mergeCells count="521">
    <mergeCell ref="AL142:AL143"/>
    <mergeCell ref="B208:AD208"/>
    <mergeCell ref="B209:AD209"/>
    <mergeCell ref="B210:AD210"/>
    <mergeCell ref="B211:AD211"/>
    <mergeCell ref="D100:L100"/>
    <mergeCell ref="M100:N100"/>
    <mergeCell ref="O100:R100"/>
    <mergeCell ref="D101:L101"/>
    <mergeCell ref="M101:N101"/>
    <mergeCell ref="O101:R101"/>
    <mergeCell ref="B118:AD118"/>
    <mergeCell ref="C119:AD119"/>
    <mergeCell ref="C120:AD120"/>
    <mergeCell ref="B115:AD115"/>
    <mergeCell ref="C103:F103"/>
    <mergeCell ref="C107:AD107"/>
    <mergeCell ref="C108:AD108"/>
    <mergeCell ref="B116:AD116"/>
    <mergeCell ref="C117:AD117"/>
    <mergeCell ref="C105:E105"/>
    <mergeCell ref="F105:AD105"/>
    <mergeCell ref="B106:AE106"/>
    <mergeCell ref="B109:AD109"/>
    <mergeCell ref="D94:L94"/>
    <mergeCell ref="M94:N94"/>
    <mergeCell ref="O94:R94"/>
    <mergeCell ref="D95:L95"/>
    <mergeCell ref="M95:N95"/>
    <mergeCell ref="O95:R95"/>
    <mergeCell ref="D96:L96"/>
    <mergeCell ref="M96:N96"/>
    <mergeCell ref="O96:R96"/>
    <mergeCell ref="D97:L97"/>
    <mergeCell ref="M97:N97"/>
    <mergeCell ref="O97:R97"/>
    <mergeCell ref="D98:L98"/>
    <mergeCell ref="M98:N98"/>
    <mergeCell ref="O98:R98"/>
    <mergeCell ref="D99:L99"/>
    <mergeCell ref="M99:N99"/>
    <mergeCell ref="O99:R99"/>
    <mergeCell ref="D91:L91"/>
    <mergeCell ref="M91:N91"/>
    <mergeCell ref="O91:R91"/>
    <mergeCell ref="D92:L92"/>
    <mergeCell ref="M92:N92"/>
    <mergeCell ref="O92:R92"/>
    <mergeCell ref="D93:L93"/>
    <mergeCell ref="M93:N93"/>
    <mergeCell ref="O93:R93"/>
    <mergeCell ref="D88:L88"/>
    <mergeCell ref="M88:N88"/>
    <mergeCell ref="O88:R88"/>
    <mergeCell ref="D89:L89"/>
    <mergeCell ref="M89:N89"/>
    <mergeCell ref="O89:R89"/>
    <mergeCell ref="D90:L90"/>
    <mergeCell ref="M90:N90"/>
    <mergeCell ref="O90:R90"/>
    <mergeCell ref="D85:L85"/>
    <mergeCell ref="M85:N85"/>
    <mergeCell ref="O85:R85"/>
    <mergeCell ref="D86:L86"/>
    <mergeCell ref="M86:N86"/>
    <mergeCell ref="O86:R86"/>
    <mergeCell ref="D87:L87"/>
    <mergeCell ref="M87:N87"/>
    <mergeCell ref="O87:R87"/>
    <mergeCell ref="D82:L82"/>
    <mergeCell ref="M82:N82"/>
    <mergeCell ref="O82:R82"/>
    <mergeCell ref="D83:L83"/>
    <mergeCell ref="M83:N83"/>
    <mergeCell ref="O83:R83"/>
    <mergeCell ref="D84:L84"/>
    <mergeCell ref="M84:N84"/>
    <mergeCell ref="O84:R84"/>
    <mergeCell ref="D79:L79"/>
    <mergeCell ref="M79:N79"/>
    <mergeCell ref="O79:R79"/>
    <mergeCell ref="D80:L80"/>
    <mergeCell ref="M80:N80"/>
    <mergeCell ref="O80:R80"/>
    <mergeCell ref="D81:L81"/>
    <mergeCell ref="M81:N81"/>
    <mergeCell ref="O81:R81"/>
    <mergeCell ref="D76:L76"/>
    <mergeCell ref="M76:N76"/>
    <mergeCell ref="O76:R76"/>
    <mergeCell ref="D77:L77"/>
    <mergeCell ref="M77:N77"/>
    <mergeCell ref="O77:R77"/>
    <mergeCell ref="D78:L78"/>
    <mergeCell ref="M78:N78"/>
    <mergeCell ref="O78:R78"/>
    <mergeCell ref="D73:L73"/>
    <mergeCell ref="M73:N73"/>
    <mergeCell ref="O73:R73"/>
    <mergeCell ref="D74:L74"/>
    <mergeCell ref="M74:N74"/>
    <mergeCell ref="O74:R74"/>
    <mergeCell ref="D75:L75"/>
    <mergeCell ref="M75:N75"/>
    <mergeCell ref="O75:R75"/>
    <mergeCell ref="D70:L70"/>
    <mergeCell ref="M70:N70"/>
    <mergeCell ref="O70:R70"/>
    <mergeCell ref="D71:L71"/>
    <mergeCell ref="M71:N71"/>
    <mergeCell ref="O71:R71"/>
    <mergeCell ref="D72:L72"/>
    <mergeCell ref="M72:N72"/>
    <mergeCell ref="O72:R72"/>
    <mergeCell ref="D67:L67"/>
    <mergeCell ref="M67:N67"/>
    <mergeCell ref="O67:R67"/>
    <mergeCell ref="D68:L68"/>
    <mergeCell ref="M68:N68"/>
    <mergeCell ref="O68:R68"/>
    <mergeCell ref="D69:L69"/>
    <mergeCell ref="M69:N69"/>
    <mergeCell ref="O69:R69"/>
    <mergeCell ref="D64:L64"/>
    <mergeCell ref="M64:N64"/>
    <mergeCell ref="O64:R64"/>
    <mergeCell ref="D65:L65"/>
    <mergeCell ref="M65:N65"/>
    <mergeCell ref="O65:R65"/>
    <mergeCell ref="D66:L66"/>
    <mergeCell ref="M66:N66"/>
    <mergeCell ref="O66:R66"/>
    <mergeCell ref="D61:L61"/>
    <mergeCell ref="M61:N61"/>
    <mergeCell ref="O61:R61"/>
    <mergeCell ref="D62:L62"/>
    <mergeCell ref="M62:N62"/>
    <mergeCell ref="O62:R62"/>
    <mergeCell ref="D63:L63"/>
    <mergeCell ref="M63:N63"/>
    <mergeCell ref="O63:R63"/>
    <mergeCell ref="D58:L58"/>
    <mergeCell ref="M58:N58"/>
    <mergeCell ref="O58:R58"/>
    <mergeCell ref="D59:L59"/>
    <mergeCell ref="M59:N59"/>
    <mergeCell ref="O59:R59"/>
    <mergeCell ref="D60:L60"/>
    <mergeCell ref="M60:N60"/>
    <mergeCell ref="O60:R60"/>
    <mergeCell ref="D55:L55"/>
    <mergeCell ref="M55:N55"/>
    <mergeCell ref="O55:R55"/>
    <mergeCell ref="D56:L56"/>
    <mergeCell ref="M56:N56"/>
    <mergeCell ref="O56:R56"/>
    <mergeCell ref="D57:L57"/>
    <mergeCell ref="M57:N57"/>
    <mergeCell ref="O57:R57"/>
    <mergeCell ref="D52:L52"/>
    <mergeCell ref="M52:N52"/>
    <mergeCell ref="O52:R52"/>
    <mergeCell ref="D53:L53"/>
    <mergeCell ref="M53:N53"/>
    <mergeCell ref="O53:R53"/>
    <mergeCell ref="D54:L54"/>
    <mergeCell ref="M54:N54"/>
    <mergeCell ref="O54:R54"/>
    <mergeCell ref="D49:L49"/>
    <mergeCell ref="M49:N49"/>
    <mergeCell ref="O49:R49"/>
    <mergeCell ref="D50:L50"/>
    <mergeCell ref="M50:N50"/>
    <mergeCell ref="O50:R50"/>
    <mergeCell ref="D51:L51"/>
    <mergeCell ref="M51:N51"/>
    <mergeCell ref="O51:R51"/>
    <mergeCell ref="D46:L46"/>
    <mergeCell ref="M46:N46"/>
    <mergeCell ref="O46:R46"/>
    <mergeCell ref="D47:L47"/>
    <mergeCell ref="M47:N47"/>
    <mergeCell ref="O47:R47"/>
    <mergeCell ref="D48:L48"/>
    <mergeCell ref="M48:N48"/>
    <mergeCell ref="O48:R48"/>
    <mergeCell ref="D43:L43"/>
    <mergeCell ref="M43:N43"/>
    <mergeCell ref="O43:R43"/>
    <mergeCell ref="D44:L44"/>
    <mergeCell ref="M44:N44"/>
    <mergeCell ref="O44:R44"/>
    <mergeCell ref="D45:L45"/>
    <mergeCell ref="M45:N45"/>
    <mergeCell ref="O45:R45"/>
    <mergeCell ref="S40:AD40"/>
    <mergeCell ref="O40:R41"/>
    <mergeCell ref="M40:N41"/>
    <mergeCell ref="C40:L41"/>
    <mergeCell ref="D42:L42"/>
    <mergeCell ref="M42:N42"/>
    <mergeCell ref="O42:R42"/>
    <mergeCell ref="B18:AD18"/>
    <mergeCell ref="C19:AD19"/>
    <mergeCell ref="C20:AD20"/>
    <mergeCell ref="C32:AD32"/>
    <mergeCell ref="C33:AD33"/>
    <mergeCell ref="C36:AD36"/>
    <mergeCell ref="C35:AD35"/>
    <mergeCell ref="C30:AD30"/>
    <mergeCell ref="C31:AD31"/>
    <mergeCell ref="C34:AD34"/>
    <mergeCell ref="AA38:AD38"/>
    <mergeCell ref="B10:AD10"/>
    <mergeCell ref="C11:AD11"/>
    <mergeCell ref="C12:AD12"/>
    <mergeCell ref="C13:AD13"/>
    <mergeCell ref="C14:AD14"/>
    <mergeCell ref="C29:AD29"/>
    <mergeCell ref="B1:AD1"/>
    <mergeCell ref="B3:AD3"/>
    <mergeCell ref="B5:AD5"/>
    <mergeCell ref="AA7:AD7"/>
    <mergeCell ref="B8:L8"/>
    <mergeCell ref="N8:O8"/>
    <mergeCell ref="C15:AD15"/>
    <mergeCell ref="C16:AD16"/>
    <mergeCell ref="C17:AD17"/>
    <mergeCell ref="B22:AD22"/>
    <mergeCell ref="B23:AD23"/>
    <mergeCell ref="C24:AD24"/>
    <mergeCell ref="B25:AD25"/>
    <mergeCell ref="C26:AD26"/>
    <mergeCell ref="B28:AD28"/>
    <mergeCell ref="B110:AD110"/>
    <mergeCell ref="B111:AD111"/>
    <mergeCell ref="B122:AD122"/>
    <mergeCell ref="C124:D125"/>
    <mergeCell ref="E124:F125"/>
    <mergeCell ref="G124:H125"/>
    <mergeCell ref="I124:Q124"/>
    <mergeCell ref="R124:Z124"/>
    <mergeCell ref="AA124:AD125"/>
    <mergeCell ref="I125:K125"/>
    <mergeCell ref="L125:N125"/>
    <mergeCell ref="O125:Q125"/>
    <mergeCell ref="R125:T125"/>
    <mergeCell ref="U125:W125"/>
    <mergeCell ref="X125:Z125"/>
    <mergeCell ref="B130:AD130"/>
    <mergeCell ref="B131:AD131"/>
    <mergeCell ref="B132:AD132"/>
    <mergeCell ref="C140:AD140"/>
    <mergeCell ref="C141:AD141"/>
    <mergeCell ref="C143:L143"/>
    <mergeCell ref="M143:R143"/>
    <mergeCell ref="S143:X143"/>
    <mergeCell ref="Y143:AD143"/>
    <mergeCell ref="G126:H126"/>
    <mergeCell ref="I126:K126"/>
    <mergeCell ref="L126:N126"/>
    <mergeCell ref="O126:Q126"/>
    <mergeCell ref="R126:T126"/>
    <mergeCell ref="D146:L146"/>
    <mergeCell ref="M146:R146"/>
    <mergeCell ref="S146:X146"/>
    <mergeCell ref="Y146:AD146"/>
    <mergeCell ref="D144:L144"/>
    <mergeCell ref="M144:R144"/>
    <mergeCell ref="S144:X144"/>
    <mergeCell ref="Y144:AD144"/>
    <mergeCell ref="C138:AD138"/>
    <mergeCell ref="C139:AD139"/>
    <mergeCell ref="U126:W126"/>
    <mergeCell ref="X126:Z126"/>
    <mergeCell ref="AA126:AD126"/>
    <mergeCell ref="C128:AD128"/>
    <mergeCell ref="C129:AD129"/>
    <mergeCell ref="B136:AD136"/>
    <mergeCell ref="C137:AD137"/>
    <mergeCell ref="C126:D126"/>
    <mergeCell ref="E126:F126"/>
    <mergeCell ref="D147:L147"/>
    <mergeCell ref="M147:R147"/>
    <mergeCell ref="S147:X147"/>
    <mergeCell ref="Y147:AD147"/>
    <mergeCell ref="D145:L145"/>
    <mergeCell ref="M145:R145"/>
    <mergeCell ref="S145:X145"/>
    <mergeCell ref="Y145:AD145"/>
    <mergeCell ref="D150:L150"/>
    <mergeCell ref="M150:R150"/>
    <mergeCell ref="S150:X150"/>
    <mergeCell ref="Y150:AD150"/>
    <mergeCell ref="D151:L151"/>
    <mergeCell ref="M151:R151"/>
    <mergeCell ref="S151:X151"/>
    <mergeCell ref="Y151:AD151"/>
    <mergeCell ref="D148:L148"/>
    <mergeCell ref="M148:R148"/>
    <mergeCell ref="S148:X148"/>
    <mergeCell ref="Y148:AD148"/>
    <mergeCell ref="D149:L149"/>
    <mergeCell ref="M149:R149"/>
    <mergeCell ref="S149:X149"/>
    <mergeCell ref="Y149:AD149"/>
    <mergeCell ref="D154:L154"/>
    <mergeCell ref="M154:R154"/>
    <mergeCell ref="S154:X154"/>
    <mergeCell ref="Y154:AD154"/>
    <mergeCell ref="D155:L155"/>
    <mergeCell ref="M155:R155"/>
    <mergeCell ref="S155:X155"/>
    <mergeCell ref="Y155:AD155"/>
    <mergeCell ref="D152:L152"/>
    <mergeCell ref="M152:R152"/>
    <mergeCell ref="S152:X152"/>
    <mergeCell ref="Y152:AD152"/>
    <mergeCell ref="D153:L153"/>
    <mergeCell ref="M153:R153"/>
    <mergeCell ref="S153:X153"/>
    <mergeCell ref="Y153:AD153"/>
    <mergeCell ref="D158:L158"/>
    <mergeCell ref="M158:R158"/>
    <mergeCell ref="S158:X158"/>
    <mergeCell ref="Y158:AD158"/>
    <mergeCell ref="D159:L159"/>
    <mergeCell ref="M159:R159"/>
    <mergeCell ref="S159:X159"/>
    <mergeCell ref="Y159:AD159"/>
    <mergeCell ref="D156:L156"/>
    <mergeCell ref="M156:R156"/>
    <mergeCell ref="S156:X156"/>
    <mergeCell ref="Y156:AD156"/>
    <mergeCell ref="D157:L157"/>
    <mergeCell ref="M157:R157"/>
    <mergeCell ref="S157:X157"/>
    <mergeCell ref="Y157:AD157"/>
    <mergeCell ref="D162:L162"/>
    <mergeCell ref="M162:R162"/>
    <mergeCell ref="S162:X162"/>
    <mergeCell ref="Y162:AD162"/>
    <mergeCell ref="D163:L163"/>
    <mergeCell ref="M163:R163"/>
    <mergeCell ref="S163:X163"/>
    <mergeCell ref="Y163:AD163"/>
    <mergeCell ref="D160:L160"/>
    <mergeCell ref="M160:R160"/>
    <mergeCell ref="S160:X160"/>
    <mergeCell ref="Y160:AD160"/>
    <mergeCell ref="D161:L161"/>
    <mergeCell ref="M161:R161"/>
    <mergeCell ref="S161:X161"/>
    <mergeCell ref="Y161:AD161"/>
    <mergeCell ref="D166:L166"/>
    <mergeCell ref="M166:R166"/>
    <mergeCell ref="S166:X166"/>
    <mergeCell ref="Y166:AD166"/>
    <mergeCell ref="D167:L167"/>
    <mergeCell ref="M167:R167"/>
    <mergeCell ref="S167:X167"/>
    <mergeCell ref="Y167:AD167"/>
    <mergeCell ref="D164:L164"/>
    <mergeCell ref="M164:R164"/>
    <mergeCell ref="S164:X164"/>
    <mergeCell ref="Y164:AD164"/>
    <mergeCell ref="D165:L165"/>
    <mergeCell ref="M165:R165"/>
    <mergeCell ref="S165:X165"/>
    <mergeCell ref="Y165:AD165"/>
    <mergeCell ref="D170:L170"/>
    <mergeCell ref="M170:R170"/>
    <mergeCell ref="S170:X170"/>
    <mergeCell ref="Y170:AD170"/>
    <mergeCell ref="D171:L171"/>
    <mergeCell ref="M171:R171"/>
    <mergeCell ref="S171:X171"/>
    <mergeCell ref="Y171:AD171"/>
    <mergeCell ref="D168:L168"/>
    <mergeCell ref="M168:R168"/>
    <mergeCell ref="S168:X168"/>
    <mergeCell ref="Y168:AD168"/>
    <mergeCell ref="D169:L169"/>
    <mergeCell ref="M169:R169"/>
    <mergeCell ref="S169:X169"/>
    <mergeCell ref="Y169:AD169"/>
    <mergeCell ref="D174:L174"/>
    <mergeCell ref="M174:R174"/>
    <mergeCell ref="S174:X174"/>
    <mergeCell ref="Y174:AD174"/>
    <mergeCell ref="D175:L175"/>
    <mergeCell ref="M175:R175"/>
    <mergeCell ref="S175:X175"/>
    <mergeCell ref="Y175:AD175"/>
    <mergeCell ref="D172:L172"/>
    <mergeCell ref="M172:R172"/>
    <mergeCell ref="S172:X172"/>
    <mergeCell ref="Y172:AD172"/>
    <mergeCell ref="D173:L173"/>
    <mergeCell ref="M173:R173"/>
    <mergeCell ref="S173:X173"/>
    <mergeCell ref="Y173:AD173"/>
    <mergeCell ref="D178:L178"/>
    <mergeCell ref="M178:R178"/>
    <mergeCell ref="S178:X178"/>
    <mergeCell ref="Y178:AD178"/>
    <mergeCell ref="D179:L179"/>
    <mergeCell ref="M179:R179"/>
    <mergeCell ref="S179:X179"/>
    <mergeCell ref="Y179:AD179"/>
    <mergeCell ref="D176:L176"/>
    <mergeCell ref="M176:R176"/>
    <mergeCell ref="S176:X176"/>
    <mergeCell ref="Y176:AD176"/>
    <mergeCell ref="D177:L177"/>
    <mergeCell ref="M177:R177"/>
    <mergeCell ref="S177:X177"/>
    <mergeCell ref="Y177:AD177"/>
    <mergeCell ref="D182:L182"/>
    <mergeCell ref="M182:R182"/>
    <mergeCell ref="S182:X182"/>
    <mergeCell ref="Y182:AD182"/>
    <mergeCell ref="D183:L183"/>
    <mergeCell ref="M183:R183"/>
    <mergeCell ref="S183:X183"/>
    <mergeCell ref="Y183:AD183"/>
    <mergeCell ref="D180:L180"/>
    <mergeCell ref="M180:R180"/>
    <mergeCell ref="S180:X180"/>
    <mergeCell ref="Y180:AD180"/>
    <mergeCell ref="D181:L181"/>
    <mergeCell ref="M181:R181"/>
    <mergeCell ref="S181:X181"/>
    <mergeCell ref="Y181:AD181"/>
    <mergeCell ref="D186:L186"/>
    <mergeCell ref="M186:R186"/>
    <mergeCell ref="S186:X186"/>
    <mergeCell ref="Y186:AD186"/>
    <mergeCell ref="D187:L187"/>
    <mergeCell ref="M187:R187"/>
    <mergeCell ref="S187:X187"/>
    <mergeCell ref="Y187:AD187"/>
    <mergeCell ref="D184:L184"/>
    <mergeCell ref="M184:R184"/>
    <mergeCell ref="S184:X184"/>
    <mergeCell ref="Y184:AD184"/>
    <mergeCell ref="D185:L185"/>
    <mergeCell ref="M185:R185"/>
    <mergeCell ref="S185:X185"/>
    <mergeCell ref="Y185:AD185"/>
    <mergeCell ref="D190:L190"/>
    <mergeCell ref="M190:R190"/>
    <mergeCell ref="S190:X190"/>
    <mergeCell ref="Y190:AD190"/>
    <mergeCell ref="D191:L191"/>
    <mergeCell ref="M191:R191"/>
    <mergeCell ref="S191:X191"/>
    <mergeCell ref="Y191:AD191"/>
    <mergeCell ref="D188:L188"/>
    <mergeCell ref="M188:R188"/>
    <mergeCell ref="S188:X188"/>
    <mergeCell ref="Y188:AD188"/>
    <mergeCell ref="D189:L189"/>
    <mergeCell ref="M189:R189"/>
    <mergeCell ref="S189:X189"/>
    <mergeCell ref="Y189:AD189"/>
    <mergeCell ref="D194:L194"/>
    <mergeCell ref="M194:R194"/>
    <mergeCell ref="S194:X194"/>
    <mergeCell ref="Y194:AD194"/>
    <mergeCell ref="D195:L195"/>
    <mergeCell ref="M195:R195"/>
    <mergeCell ref="S195:X195"/>
    <mergeCell ref="Y195:AD195"/>
    <mergeCell ref="D192:L192"/>
    <mergeCell ref="M192:R192"/>
    <mergeCell ref="S192:X192"/>
    <mergeCell ref="Y192:AD192"/>
    <mergeCell ref="D193:L193"/>
    <mergeCell ref="M193:R193"/>
    <mergeCell ref="S193:X193"/>
    <mergeCell ref="Y193:AD193"/>
    <mergeCell ref="M202:R202"/>
    <mergeCell ref="S202:X202"/>
    <mergeCell ref="Y202:AD202"/>
    <mergeCell ref="D203:L203"/>
    <mergeCell ref="M203:R203"/>
    <mergeCell ref="S203:X203"/>
    <mergeCell ref="Y203:AD203"/>
    <mergeCell ref="D196:L196"/>
    <mergeCell ref="M196:R196"/>
    <mergeCell ref="S196:X196"/>
    <mergeCell ref="Y196:AD196"/>
    <mergeCell ref="D197:L197"/>
    <mergeCell ref="M197:R197"/>
    <mergeCell ref="S197:X197"/>
    <mergeCell ref="Y197:AD197"/>
    <mergeCell ref="AQ40:BB40"/>
    <mergeCell ref="AM141:AM143"/>
    <mergeCell ref="B212:AE212"/>
    <mergeCell ref="D200:L200"/>
    <mergeCell ref="M200:R200"/>
    <mergeCell ref="S200:X200"/>
    <mergeCell ref="Y200:AD200"/>
    <mergeCell ref="D201:L201"/>
    <mergeCell ref="M201:R201"/>
    <mergeCell ref="S201:X201"/>
    <mergeCell ref="Y201:AD201"/>
    <mergeCell ref="D198:L198"/>
    <mergeCell ref="M198:R198"/>
    <mergeCell ref="S198:X198"/>
    <mergeCell ref="Y198:AD198"/>
    <mergeCell ref="D199:L199"/>
    <mergeCell ref="M199:R199"/>
    <mergeCell ref="S199:X199"/>
    <mergeCell ref="Y199:AD199"/>
    <mergeCell ref="S204:X204"/>
    <mergeCell ref="Y204:AD204"/>
    <mergeCell ref="C206:AD206"/>
    <mergeCell ref="C207:AD207"/>
    <mergeCell ref="D202:L202"/>
  </mergeCells>
  <phoneticPr fontId="47" type="noConversion"/>
  <conditionalFormatting sqref="C30:AD30">
    <cfRule type="expression" dxfId="506" priority="11">
      <formula>$AM$102&gt;0</formula>
    </cfRule>
  </conditionalFormatting>
  <conditionalFormatting sqref="C35:AD35">
    <cfRule type="expression" dxfId="505" priority="13">
      <formula>AND(AM42&gt;0,F105="")</formula>
    </cfRule>
  </conditionalFormatting>
  <conditionalFormatting sqref="C138:AD138">
    <cfRule type="expression" dxfId="504" priority="5">
      <formula>$AI$144&gt;0</formula>
    </cfRule>
  </conditionalFormatting>
  <conditionalFormatting sqref="C139:AD139">
    <cfRule type="expression" dxfId="503" priority="4">
      <formula>$AJ$204&gt;0</formula>
    </cfRule>
  </conditionalFormatting>
  <conditionalFormatting sqref="C140:AD140">
    <cfRule type="expression" dxfId="502" priority="3">
      <formula>$AK$204&gt;0</formula>
    </cfRule>
  </conditionalFormatting>
  <conditionalFormatting sqref="C141:AD141">
    <cfRule type="expression" dxfId="501" priority="2">
      <formula>$AL$144&gt;0</formula>
    </cfRule>
  </conditionalFormatting>
  <conditionalFormatting sqref="F105:AD105">
    <cfRule type="expression" dxfId="500" priority="12">
      <formula>AND(AM42=0,F105="")</formula>
    </cfRule>
    <cfRule type="expression" dxfId="499" priority="14">
      <formula>AND(AM42&gt;0,F105="")</formula>
    </cfRule>
  </conditionalFormatting>
  <conditionalFormatting sqref="M144:AD203">
    <cfRule type="expression" dxfId="498" priority="9">
      <formula>SUM($I$126)=0</formula>
    </cfRule>
  </conditionalFormatting>
  <conditionalFormatting sqref="S144:AD203">
    <cfRule type="expression" dxfId="497" priority="10">
      <formula>AND($M144&lt;&gt;"",$M144&lt;&gt;1)</formula>
    </cfRule>
  </conditionalFormatting>
  <dataValidations count="3">
    <dataValidation type="list" allowBlank="1" showInputMessage="1" showErrorMessage="1" sqref="O42:R101" xr:uid="{E3EC4CD0-4F8F-4FF9-85D7-6D6808E21D76}">
      <formula1>"1,2,3"</formula1>
    </dataValidation>
    <dataValidation type="list" allowBlank="1" showInputMessage="1" showErrorMessage="1" sqref="S42:AD101" xr:uid="{93305067-6914-4B86-996E-2792ADD82BEB}">
      <formula1>"X"</formula1>
    </dataValidation>
    <dataValidation type="list" allowBlank="1" showInputMessage="1" showErrorMessage="1" sqref="AA126:AD126 M144:R203" xr:uid="{932EC2DB-FE9F-46CC-9516-FDAEF804CEAB}">
      <formula1>"1,2,9"</formula1>
    </dataValidation>
  </dataValidations>
  <hyperlinks>
    <hyperlink ref="AA7:AD7" location="Índice!B15" display="Índice" xr:uid="{C8529061-3FA4-4FD9-B7F2-FAE3A203F66A}"/>
    <hyperlink ref="AA38:AD38" location="Complemento!AI10" display="Complemento" xr:uid="{4C805E0B-6CCA-46B4-8A01-336680E1DBE8}"/>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Sección I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E79F-394B-430E-8B2D-10FC224AD19A}">
  <dimension ref="A1:DN698"/>
  <sheetViews>
    <sheetView showGridLines="0" zoomScaleNormal="10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hidden="1" customWidth="1"/>
    <col min="33" max="118" width="10.7109375" hidden="1" customWidth="1"/>
    <col min="119" max="16384" width="3.7109375" hidden="1"/>
  </cols>
  <sheetData>
    <row r="1" spans="1:31" ht="173.25" customHeight="1">
      <c r="A1" s="7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1"/>
    </row>
    <row r="2" spans="1:31" ht="15" customHeight="1">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72"/>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1"/>
    </row>
    <row r="4" spans="1:31" ht="15" customHeight="1">
      <c r="A4" s="72"/>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72"/>
      <c r="B5" s="497" t="s">
        <v>10</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1"/>
    </row>
    <row r="6" spans="1:31" ht="15" customHeight="1">
      <c r="A6" s="72"/>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72"/>
      <c r="B7" s="2" t="s">
        <v>3</v>
      </c>
      <c r="N7" s="2" t="s">
        <v>4</v>
      </c>
      <c r="P7" s="1"/>
      <c r="Q7" s="1"/>
      <c r="R7" s="1"/>
      <c r="S7" s="1"/>
      <c r="T7" s="1"/>
      <c r="U7" s="1"/>
      <c r="V7" s="1"/>
      <c r="W7" s="1"/>
      <c r="X7" s="1"/>
      <c r="Y7" s="1"/>
      <c r="Z7" s="1"/>
      <c r="AA7" s="502" t="s">
        <v>2</v>
      </c>
      <c r="AB7" s="502"/>
      <c r="AC7" s="502"/>
      <c r="AD7" s="502"/>
      <c r="AE7" s="1"/>
    </row>
    <row r="8" spans="1:31" ht="15" customHeight="1" thickBot="1">
      <c r="A8" s="72"/>
      <c r="B8" s="499" t="str">
        <f>IF(Presentación!B8="","",Presentación!B8)</f>
        <v/>
      </c>
      <c r="C8" s="500"/>
      <c r="D8" s="500"/>
      <c r="E8" s="500"/>
      <c r="F8" s="500"/>
      <c r="G8" s="500"/>
      <c r="H8" s="500"/>
      <c r="I8" s="500"/>
      <c r="J8" s="500"/>
      <c r="K8" s="500"/>
      <c r="L8" s="501"/>
      <c r="M8" s="21"/>
      <c r="N8" s="499" t="str">
        <f>IF(Presentación!N8="","",Presentación!N8)</f>
        <v/>
      </c>
      <c r="O8" s="501"/>
      <c r="P8" s="1"/>
      <c r="Q8" s="1"/>
      <c r="R8" s="1"/>
      <c r="S8" s="1"/>
      <c r="T8" s="1"/>
      <c r="U8" s="1"/>
      <c r="V8" s="1"/>
      <c r="W8" s="1"/>
      <c r="X8" s="1"/>
      <c r="Y8" s="1"/>
      <c r="Z8" s="1"/>
      <c r="AA8" s="1"/>
      <c r="AB8" s="1"/>
      <c r="AC8" s="1"/>
      <c r="AD8" s="1"/>
      <c r="AE8" s="1"/>
    </row>
    <row r="9" spans="1:31" ht="15" customHeight="1">
      <c r="A9" s="72"/>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72"/>
      <c r="B10" s="590" t="s">
        <v>5058</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c r="AE10" s="73"/>
    </row>
    <row r="11" spans="1:31" ht="36" customHeight="1">
      <c r="A11" s="72"/>
      <c r="B11" s="75"/>
      <c r="C11" s="531" t="s">
        <v>5190</v>
      </c>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699"/>
      <c r="AE11" s="73"/>
    </row>
    <row r="12" spans="1:31" ht="24" customHeight="1">
      <c r="A12" s="72"/>
      <c r="B12" s="75"/>
      <c r="C12" s="593" t="s">
        <v>5060</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4"/>
      <c r="AE12" s="73"/>
    </row>
    <row r="13" spans="1:31" ht="48" customHeight="1">
      <c r="A13" s="72"/>
      <c r="B13" s="76"/>
      <c r="C13" s="593" t="s">
        <v>5061</v>
      </c>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6"/>
      <c r="AE13" s="73"/>
    </row>
    <row r="14" spans="1:31" ht="15" customHeight="1">
      <c r="A14" s="40"/>
      <c r="B14" s="77"/>
      <c r="C14" s="531" t="s">
        <v>5191</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2"/>
      <c r="AE14" s="78"/>
    </row>
    <row r="15" spans="1:31" ht="36" customHeight="1">
      <c r="A15" s="72"/>
      <c r="B15" s="79"/>
      <c r="C15" s="531" t="s">
        <v>5063</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c r="AE15" s="74"/>
    </row>
    <row r="16" spans="1:31" ht="48" customHeight="1">
      <c r="A16" s="72"/>
      <c r="B16" s="75"/>
      <c r="C16" s="531" t="s">
        <v>5064</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2"/>
      <c r="AE16" s="73"/>
    </row>
    <row r="17" spans="1:31" ht="15" customHeight="1">
      <c r="A17" s="72"/>
      <c r="B17" s="80"/>
      <c r="C17" s="597" t="s">
        <v>5065</v>
      </c>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8"/>
      <c r="AE17" s="73"/>
    </row>
    <row r="18" spans="1:31" ht="15" customHeight="1" thickBot="1">
      <c r="A18" s="7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 customHeight="1" thickBot="1">
      <c r="A19" s="82" t="s">
        <v>5069</v>
      </c>
      <c r="B19" s="599" t="s">
        <v>5192</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1"/>
      <c r="AE19" s="73"/>
    </row>
    <row r="20" spans="1:31" ht="15" customHeight="1">
      <c r="A20" s="7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24" customHeight="1">
      <c r="A21" s="40" t="s">
        <v>5193</v>
      </c>
      <c r="B21" s="690" t="s">
        <v>5194</v>
      </c>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78"/>
    </row>
    <row r="22" spans="1:31" ht="15" customHeight="1">
      <c r="A22" s="40"/>
      <c r="B22" s="96"/>
      <c r="C22" s="593" t="s">
        <v>5195</v>
      </c>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78"/>
    </row>
    <row r="23" spans="1:31" ht="24" customHeight="1">
      <c r="A23" s="40"/>
      <c r="B23" s="96"/>
      <c r="C23" s="531" t="s">
        <v>5196</v>
      </c>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95"/>
    </row>
    <row r="24" spans="1:31" ht="15" customHeight="1">
      <c r="A24" s="40"/>
      <c r="B24" s="23"/>
      <c r="C24" s="531" t="s">
        <v>5197</v>
      </c>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95"/>
    </row>
    <row r="25" spans="1:31" ht="36" customHeight="1">
      <c r="A25" s="40"/>
      <c r="B25" s="23"/>
      <c r="C25" s="531" t="s">
        <v>5198</v>
      </c>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95"/>
    </row>
    <row r="26" spans="1:31" ht="36" customHeight="1">
      <c r="A26" s="40"/>
      <c r="B26" s="23"/>
      <c r="C26" s="531" t="s">
        <v>5199</v>
      </c>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95"/>
    </row>
    <row r="27" spans="1:31" ht="36" customHeight="1">
      <c r="A27" s="40"/>
      <c r="B27" s="23"/>
      <c r="C27" s="531" t="s">
        <v>5200</v>
      </c>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95"/>
    </row>
    <row r="28" spans="1:31" ht="24" customHeight="1">
      <c r="A28" s="40"/>
      <c r="B28" s="23"/>
      <c r="C28" s="531" t="s">
        <v>5201</v>
      </c>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95"/>
    </row>
    <row r="29" spans="1:31" ht="24" customHeight="1">
      <c r="A29" s="40"/>
      <c r="B29" s="23"/>
      <c r="C29" s="531" t="s">
        <v>5202</v>
      </c>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95"/>
    </row>
    <row r="30" spans="1:31" ht="24" customHeight="1">
      <c r="A30" s="40"/>
      <c r="B30" s="23"/>
      <c r="C30" s="531" t="s">
        <v>5203</v>
      </c>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95"/>
    </row>
    <row r="31" spans="1:31" ht="24" customHeight="1">
      <c r="A31" s="83"/>
      <c r="B31" s="82"/>
      <c r="C31" s="531" t="s">
        <v>5204</v>
      </c>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89"/>
    </row>
    <row r="32" spans="1:31" ht="24" customHeight="1">
      <c r="A32" s="83"/>
      <c r="B32" s="82"/>
      <c r="C32" s="531" t="s">
        <v>5205</v>
      </c>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89"/>
    </row>
    <row r="33" spans="1:53" ht="36" customHeight="1">
      <c r="A33" s="72"/>
      <c r="C33" s="531" t="s">
        <v>5206</v>
      </c>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95"/>
    </row>
    <row r="34" spans="1:53" ht="36" customHeight="1">
      <c r="A34" s="40"/>
      <c r="B34" s="23"/>
      <c r="C34" s="531" t="s">
        <v>5207</v>
      </c>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95"/>
    </row>
    <row r="35" spans="1:53" ht="24" customHeight="1">
      <c r="A35" s="40"/>
      <c r="B35" s="23"/>
      <c r="C35" s="531" t="s">
        <v>5208</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95"/>
    </row>
    <row r="36" spans="1:53" ht="15" customHeight="1">
      <c r="A36" s="7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53" ht="15" customHeight="1">
      <c r="A37" s="40"/>
      <c r="B37" s="78"/>
      <c r="C37" s="617" t="s">
        <v>5209</v>
      </c>
      <c r="D37" s="618"/>
      <c r="E37" s="618"/>
      <c r="F37" s="618"/>
      <c r="G37" s="618"/>
      <c r="H37" s="619"/>
      <c r="I37" s="511" t="s">
        <v>5210</v>
      </c>
      <c r="J37" s="512"/>
      <c r="K37" s="512"/>
      <c r="L37" s="512"/>
      <c r="M37" s="512"/>
      <c r="N37" s="512"/>
      <c r="O37" s="512"/>
      <c r="P37" s="512"/>
      <c r="Q37" s="512"/>
      <c r="R37" s="512"/>
      <c r="S37" s="512"/>
      <c r="T37" s="512"/>
      <c r="U37" s="512"/>
      <c r="V37" s="512"/>
      <c r="W37" s="512"/>
      <c r="X37" s="512"/>
      <c r="Y37" s="512"/>
      <c r="Z37" s="512"/>
      <c r="AA37" s="512"/>
      <c r="AB37" s="512"/>
      <c r="AC37" s="512"/>
      <c r="AD37" s="513"/>
      <c r="AE37" s="95"/>
    </row>
    <row r="38" spans="1:53" ht="24" customHeight="1">
      <c r="A38" s="40"/>
      <c r="B38" s="78"/>
      <c r="C38" s="700"/>
      <c r="D38" s="701"/>
      <c r="E38" s="701"/>
      <c r="F38" s="701"/>
      <c r="G38" s="701"/>
      <c r="H38" s="702"/>
      <c r="I38" s="694" t="s">
        <v>5211</v>
      </c>
      <c r="J38" s="694"/>
      <c r="K38" s="703" t="s">
        <v>5212</v>
      </c>
      <c r="L38" s="703"/>
      <c r="M38" s="694" t="s">
        <v>5213</v>
      </c>
      <c r="N38" s="694"/>
      <c r="O38" s="518" t="s">
        <v>5214</v>
      </c>
      <c r="P38" s="518"/>
      <c r="Q38" s="518"/>
      <c r="R38" s="518"/>
      <c r="S38" s="694" t="s">
        <v>5215</v>
      </c>
      <c r="T38" s="694"/>
      <c r="U38" s="694" t="s">
        <v>5216</v>
      </c>
      <c r="V38" s="694"/>
      <c r="W38" s="694" t="s">
        <v>5217</v>
      </c>
      <c r="X38" s="694"/>
      <c r="Y38" s="694" t="s">
        <v>5218</v>
      </c>
      <c r="Z38" s="694"/>
      <c r="AA38" s="695" t="s">
        <v>5219</v>
      </c>
      <c r="AB38" s="696"/>
      <c r="AC38" s="694" t="s">
        <v>5220</v>
      </c>
      <c r="AD38" s="694"/>
      <c r="AE38" s="95"/>
    </row>
    <row r="39" spans="1:53" ht="168" customHeight="1">
      <c r="A39" s="40"/>
      <c r="B39" s="78"/>
      <c r="C39" s="620"/>
      <c r="D39" s="621"/>
      <c r="E39" s="621"/>
      <c r="F39" s="621"/>
      <c r="G39" s="621"/>
      <c r="H39" s="622"/>
      <c r="I39" s="694"/>
      <c r="J39" s="694"/>
      <c r="K39" s="703"/>
      <c r="L39" s="703"/>
      <c r="M39" s="694"/>
      <c r="N39" s="694"/>
      <c r="O39" s="694" t="s">
        <v>5221</v>
      </c>
      <c r="P39" s="694"/>
      <c r="Q39" s="694" t="s">
        <v>5222</v>
      </c>
      <c r="R39" s="694"/>
      <c r="S39" s="694"/>
      <c r="T39" s="694"/>
      <c r="U39" s="694"/>
      <c r="V39" s="694"/>
      <c r="W39" s="694"/>
      <c r="X39" s="694"/>
      <c r="Y39" s="694"/>
      <c r="Z39" s="694"/>
      <c r="AA39" s="697"/>
      <c r="AB39" s="698"/>
      <c r="AC39" s="694"/>
      <c r="AD39" s="694"/>
      <c r="AE39" s="95"/>
      <c r="AG39" s="237" t="s">
        <v>5102</v>
      </c>
      <c r="AH39" s="238" t="s">
        <v>5107</v>
      </c>
      <c r="AI39" s="239" t="s">
        <v>5223</v>
      </c>
      <c r="AJ39" s="240" t="s">
        <v>5224</v>
      </c>
      <c r="AK39" s="241" t="s">
        <v>5225</v>
      </c>
      <c r="AL39" s="242" t="s">
        <v>5226</v>
      </c>
      <c r="AM39" s="243" t="s">
        <v>5227</v>
      </c>
      <c r="AN39" s="244" t="s">
        <v>5228</v>
      </c>
      <c r="AO39" s="245" t="s">
        <v>5229</v>
      </c>
      <c r="AP39" s="246" t="s">
        <v>5230</v>
      </c>
      <c r="AQ39" s="247" t="s">
        <v>5231</v>
      </c>
      <c r="AR39" s="248" t="s">
        <v>5232</v>
      </c>
      <c r="AS39" s="254" t="s">
        <v>5233</v>
      </c>
      <c r="AT39" s="249" t="s">
        <v>5234</v>
      </c>
      <c r="AU39" s="250" t="s">
        <v>5235</v>
      </c>
      <c r="AV39" s="217" t="s">
        <v>5103</v>
      </c>
      <c r="AW39" s="192"/>
      <c r="AX39" s="217" t="s">
        <v>5104</v>
      </c>
      <c r="AY39" s="192"/>
      <c r="AZ39" s="217" t="s">
        <v>5105</v>
      </c>
    </row>
    <row r="40" spans="1:53" ht="15" customHeight="1">
      <c r="A40" s="40"/>
      <c r="B40" s="98"/>
      <c r="C40" s="99" t="s">
        <v>5014</v>
      </c>
      <c r="D40" s="623"/>
      <c r="E40" s="624"/>
      <c r="F40" s="624"/>
      <c r="G40" s="624"/>
      <c r="H40" s="625"/>
      <c r="I40" s="575"/>
      <c r="J40" s="576"/>
      <c r="K40" s="575"/>
      <c r="L40" s="576"/>
      <c r="M40" s="577"/>
      <c r="N40" s="579"/>
      <c r="O40" s="575"/>
      <c r="P40" s="576"/>
      <c r="Q40" s="575"/>
      <c r="R40" s="576"/>
      <c r="S40" s="575"/>
      <c r="T40" s="576"/>
      <c r="U40" s="575"/>
      <c r="V40" s="576"/>
      <c r="W40" s="575"/>
      <c r="X40" s="576"/>
      <c r="Y40" s="575"/>
      <c r="Z40" s="576"/>
      <c r="AA40" s="575"/>
      <c r="AB40" s="576"/>
      <c r="AC40" s="575"/>
      <c r="AD40" s="576"/>
      <c r="AE40" s="100"/>
      <c r="AG40" s="251">
        <f>IF(AND(COUNTBLANK(D40)=0,I40&lt;&gt;8,COUNTA(K40:AD40)=10),0,IF(AND(COUNTBLANK(D40)=0,I40=8,COUNTA(K40:AD40)=0),0,IF(AND(COUNTBLANK(D40)=1,COUNTA(I40:AD40)=0),0,1)))</f>
        <v>0</v>
      </c>
      <c r="AH40" s="252">
        <f>COUNTIF(K40,"NS")+COUNTIF(M40,"NS")+COUNTIF(U40,"NS")+COUNTIF(W40,"NS")</f>
        <v>0</v>
      </c>
      <c r="AI40" s="89">
        <f>IF(ISNUMBER(M40),0,IF(OR(M40="",M40="NA",M40="NS"),0,1))</f>
        <v>0</v>
      </c>
      <c r="AJ40" s="251">
        <f>COUNTIF(M40,"NA")</f>
        <v>0</v>
      </c>
      <c r="AK40" s="253">
        <f>IF(AND(O40=1,Q40&lt;&gt;8),1,0)</f>
        <v>0</v>
      </c>
      <c r="AL40" s="253">
        <f>IF(AND(OR(O40=2,O40=3,O40=4),Q40=4),1,0)</f>
        <v>0</v>
      </c>
      <c r="AM40" s="253">
        <f>IF(AND(O40=9,Q40&lt;&gt;9),1,0)</f>
        <v>0</v>
      </c>
      <c r="AN40" s="253">
        <f>IF(W40&lt;=U40,0,1)</f>
        <v>0</v>
      </c>
      <c r="AO40" s="1" cm="1">
        <f t="array" ref="AO40">IF(AND(OR(S40={1,2,3,4,5,6,7,8,9,10,11,12,13}),U40=0),1,0)</f>
        <v>0</v>
      </c>
      <c r="AP40" s="253">
        <f>IF(AND(K40&lt;&gt;"",U40&lt;&gt;"",AQ40&gt;=18),0,IF(AND(K40="",U40=""),0,IF(AND(K40="NS",U40="NS"),0,1)))</f>
        <v>0</v>
      </c>
      <c r="AQ40" s="253">
        <f>SUM(K40)-SUM(U40)</f>
        <v>0</v>
      </c>
      <c r="AR40" s="253">
        <f>IF(AC40=7,1,0)</f>
        <v>0</v>
      </c>
      <c r="AS40" s="255">
        <f>IF(AND($I40&lt;&gt;"",$I40=8,COUNTA(K40:AD40)&gt;0),1,0)</f>
        <v>0</v>
      </c>
      <c r="AT40">
        <f>IF(OR(M40="NS",M40="NA"),0,LEN(M40)-LEN(INT(M40)))</f>
        <v>-1</v>
      </c>
      <c r="AU40">
        <f>IF(AT40&lt;=0,0,1)</f>
        <v>0</v>
      </c>
      <c r="AV40" s="192" t="b">
        <f>NOT(EXACT($D40,UPPER($D40)))</f>
        <v>0</v>
      </c>
      <c r="AW40" s="192" t="str">
        <f>SUBSTITUTE( SUBSTITUTE( SUBSTITUTE( SUBSTITUTE( SUBSTITUTE( SUBSTITUTE( SUBSTITUTE( SUBSTITUTE( SUBSTITUTE( SUBSTITUTE($D40, "á", "a"), "é", "e"), "í", "i"), "ó", "o"), "ú", "u"), "Á", "A"), "É", "E"), "Í", "I"), "Ó", "O"), "Ú", "U")</f>
        <v/>
      </c>
      <c r="AX40" s="192" t="b">
        <f>NOT(EXACT($D40,AW40))</f>
        <v>0</v>
      </c>
      <c r="AY40" s="192" t="str">
        <f>SUBSTITUTE((SUBSTITUTE(SUBSTITUTE(SUBSTITUTE($D40,".",""),",",""),"(","")),")","")</f>
        <v/>
      </c>
      <c r="AZ40" s="192" t="b">
        <f>NOT(EXACT($D40,AY40))</f>
        <v>0</v>
      </c>
    </row>
    <row r="41" spans="1:53" ht="15" customHeight="1">
      <c r="A41" s="72"/>
      <c r="B41" s="636" t="str">
        <f>IF(AP40&gt;0,"Favor de revisar lo registrado en el apartado de Edad debido a que tiene inconsistencias con la Antigüedad en el servicio ","")</f>
        <v/>
      </c>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1"/>
      <c r="AV41" s="218">
        <f>COUNTIF(AV40,TRUE)</f>
        <v>0</v>
      </c>
      <c r="AW41" s="192"/>
      <c r="AX41" s="218">
        <f>COUNTIF(AX40,TRUE)</f>
        <v>0</v>
      </c>
      <c r="AY41" s="192"/>
      <c r="AZ41" s="218">
        <f>COUNTIF(AZ40,TRUE)</f>
        <v>0</v>
      </c>
      <c r="BA41" s="218">
        <f>SUM(AV41,AX41,AZ41)</f>
        <v>0</v>
      </c>
    </row>
    <row r="42" spans="1:53" ht="45" customHeight="1">
      <c r="A42" s="40"/>
      <c r="B42" s="93"/>
      <c r="C42" s="678" t="s">
        <v>5236</v>
      </c>
      <c r="D42" s="678"/>
      <c r="E42" s="707"/>
      <c r="F42" s="575"/>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76"/>
      <c r="AE42" s="100"/>
    </row>
    <row r="43" spans="1:53" ht="15" customHeight="1">
      <c r="A43" s="72"/>
      <c r="B43" s="571" t="str">
        <f>IF(AND(AR40&gt;0,F42=""),"Debido a que seleccionó el código 5 en la col. Forma de designación debe anotar el nombre de dicha forma de designación","")</f>
        <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1"/>
    </row>
    <row r="44" spans="1:53" ht="23.25" customHeight="1">
      <c r="A44" s="40"/>
      <c r="B44" s="78"/>
      <c r="C44" s="514" t="s">
        <v>5237</v>
      </c>
      <c r="D44" s="514"/>
      <c r="E44" s="514"/>
      <c r="F44" s="514"/>
      <c r="G44" s="514"/>
      <c r="H44" s="514"/>
      <c r="I44" s="514"/>
      <c r="J44" s="514"/>
      <c r="K44" s="78"/>
      <c r="L44" s="704" t="s">
        <v>5238</v>
      </c>
      <c r="M44" s="705"/>
      <c r="N44" s="705"/>
      <c r="O44" s="705"/>
      <c r="P44" s="705"/>
      <c r="Q44" s="705"/>
      <c r="R44" s="705"/>
      <c r="S44" s="705"/>
      <c r="T44" s="705"/>
      <c r="U44" s="706"/>
      <c r="V44" s="78"/>
      <c r="W44" s="514" t="s">
        <v>5239</v>
      </c>
      <c r="X44" s="514"/>
      <c r="Y44" s="514"/>
      <c r="Z44" s="514"/>
      <c r="AA44" s="514"/>
      <c r="AB44" s="514"/>
      <c r="AC44" s="514"/>
      <c r="AD44" s="514"/>
      <c r="AE44" s="95"/>
    </row>
    <row r="45" spans="1:53" ht="48" customHeight="1">
      <c r="A45" s="40"/>
      <c r="B45" s="78"/>
      <c r="C45" s="94" t="s">
        <v>5014</v>
      </c>
      <c r="D45" s="658" t="s">
        <v>5240</v>
      </c>
      <c r="E45" s="658"/>
      <c r="F45" s="658"/>
      <c r="G45" s="658"/>
      <c r="H45" s="658"/>
      <c r="I45" s="658"/>
      <c r="J45" s="658"/>
      <c r="K45" s="78"/>
      <c r="L45" s="94" t="s">
        <v>5014</v>
      </c>
      <c r="M45" s="572" t="s">
        <v>5241</v>
      </c>
      <c r="N45" s="573"/>
      <c r="O45" s="573"/>
      <c r="P45" s="573"/>
      <c r="Q45" s="573"/>
      <c r="R45" s="573"/>
      <c r="S45" s="573"/>
      <c r="T45" s="573"/>
      <c r="U45" s="574"/>
      <c r="V45" s="78"/>
      <c r="W45" s="94" t="s">
        <v>5014</v>
      </c>
      <c r="X45" s="658" t="s">
        <v>5242</v>
      </c>
      <c r="Y45" s="658"/>
      <c r="Z45" s="658"/>
      <c r="AA45" s="658"/>
      <c r="AB45" s="658"/>
      <c r="AC45" s="658"/>
      <c r="AD45" s="658"/>
      <c r="AE45" s="95"/>
    </row>
    <row r="46" spans="1:53" ht="15" customHeight="1">
      <c r="A46" s="40"/>
      <c r="B46" s="78"/>
      <c r="C46" s="94" t="s">
        <v>5016</v>
      </c>
      <c r="D46" s="658" t="s">
        <v>5243</v>
      </c>
      <c r="E46" s="658"/>
      <c r="F46" s="658"/>
      <c r="G46" s="658"/>
      <c r="H46" s="658"/>
      <c r="I46" s="658"/>
      <c r="J46" s="658"/>
      <c r="K46" s="78"/>
      <c r="L46" s="94" t="s">
        <v>5016</v>
      </c>
      <c r="M46" s="572" t="s">
        <v>5244</v>
      </c>
      <c r="N46" s="573"/>
      <c r="O46" s="573"/>
      <c r="P46" s="573"/>
      <c r="Q46" s="573"/>
      <c r="R46" s="573"/>
      <c r="S46" s="573"/>
      <c r="T46" s="573"/>
      <c r="U46" s="574"/>
      <c r="V46" s="78"/>
      <c r="W46" s="94" t="s">
        <v>5016</v>
      </c>
      <c r="X46" s="658" t="s">
        <v>5245</v>
      </c>
      <c r="Y46" s="658"/>
      <c r="Z46" s="658"/>
      <c r="AA46" s="658"/>
      <c r="AB46" s="658"/>
      <c r="AC46" s="658"/>
      <c r="AD46" s="658"/>
      <c r="AE46" s="95"/>
    </row>
    <row r="47" spans="1:53" ht="15" customHeight="1">
      <c r="A47" s="40"/>
      <c r="B47" s="78"/>
      <c r="C47" s="94" t="s">
        <v>5028</v>
      </c>
      <c r="D47" s="658" t="s">
        <v>5246</v>
      </c>
      <c r="E47" s="658"/>
      <c r="F47" s="658"/>
      <c r="G47" s="658"/>
      <c r="H47" s="658"/>
      <c r="I47" s="658"/>
      <c r="J47" s="658"/>
      <c r="K47" s="78"/>
      <c r="L47" s="94" t="s">
        <v>5018</v>
      </c>
      <c r="M47" s="572" t="s">
        <v>5247</v>
      </c>
      <c r="N47" s="573"/>
      <c r="O47" s="573"/>
      <c r="P47" s="573"/>
      <c r="Q47" s="573"/>
      <c r="R47" s="573"/>
      <c r="S47" s="573"/>
      <c r="T47" s="573"/>
      <c r="U47" s="574"/>
      <c r="V47" s="78"/>
      <c r="W47" s="94" t="s">
        <v>5018</v>
      </c>
      <c r="X47" s="658" t="s">
        <v>5248</v>
      </c>
      <c r="Y47" s="658"/>
      <c r="Z47" s="658"/>
      <c r="AA47" s="658"/>
      <c r="AB47" s="658"/>
      <c r="AC47" s="658"/>
      <c r="AD47" s="658"/>
      <c r="AE47" s="95"/>
    </row>
    <row r="48" spans="1:53" ht="24" customHeight="1">
      <c r="A48" s="40"/>
      <c r="B48" s="78"/>
      <c r="C48" s="94" t="s">
        <v>5030</v>
      </c>
      <c r="D48" s="572" t="s">
        <v>403</v>
      </c>
      <c r="E48" s="573"/>
      <c r="F48" s="573"/>
      <c r="G48" s="573"/>
      <c r="H48" s="573"/>
      <c r="I48" s="573"/>
      <c r="J48" s="574"/>
      <c r="K48" s="78"/>
      <c r="L48" s="94" t="s">
        <v>5020</v>
      </c>
      <c r="M48" s="572" t="s">
        <v>5249</v>
      </c>
      <c r="N48" s="573"/>
      <c r="O48" s="573"/>
      <c r="P48" s="573"/>
      <c r="Q48" s="573"/>
      <c r="R48" s="573"/>
      <c r="S48" s="573"/>
      <c r="T48" s="573"/>
      <c r="U48" s="574"/>
      <c r="V48" s="78"/>
      <c r="W48" s="94" t="s">
        <v>5020</v>
      </c>
      <c r="X48" s="658" t="s">
        <v>5250</v>
      </c>
      <c r="Y48" s="658"/>
      <c r="Z48" s="658"/>
      <c r="AA48" s="658"/>
      <c r="AB48" s="658"/>
      <c r="AC48" s="658"/>
      <c r="AD48" s="658"/>
      <c r="AE48" s="95"/>
    </row>
    <row r="49" spans="1:31" ht="60" customHeight="1">
      <c r="A49" s="40"/>
      <c r="B49" s="78"/>
      <c r="C49" s="109"/>
      <c r="D49" s="155"/>
      <c r="E49" s="155"/>
      <c r="F49" s="155"/>
      <c r="G49" s="155"/>
      <c r="H49" s="155"/>
      <c r="I49" s="155"/>
      <c r="J49" s="155"/>
      <c r="K49" s="78"/>
      <c r="L49" s="94" t="s">
        <v>5022</v>
      </c>
      <c r="M49" s="572" t="s">
        <v>5251</v>
      </c>
      <c r="N49" s="573"/>
      <c r="O49" s="573"/>
      <c r="P49" s="573"/>
      <c r="Q49" s="573"/>
      <c r="R49" s="573"/>
      <c r="S49" s="573"/>
      <c r="T49" s="573"/>
      <c r="U49" s="574"/>
      <c r="V49" s="78"/>
      <c r="W49" s="94" t="s">
        <v>5022</v>
      </c>
      <c r="X49" s="658" t="s">
        <v>5252</v>
      </c>
      <c r="Y49" s="658"/>
      <c r="Z49" s="658"/>
      <c r="AA49" s="658"/>
      <c r="AB49" s="658"/>
      <c r="AC49" s="658"/>
      <c r="AD49" s="658"/>
      <c r="AE49" s="95"/>
    </row>
    <row r="50" spans="1:31" ht="60" customHeight="1">
      <c r="A50" s="40"/>
      <c r="B50" s="78"/>
      <c r="C50" s="514" t="s">
        <v>5253</v>
      </c>
      <c r="D50" s="514"/>
      <c r="E50" s="514"/>
      <c r="F50" s="514"/>
      <c r="G50" s="514"/>
      <c r="H50" s="514"/>
      <c r="I50" s="514"/>
      <c r="J50" s="514"/>
      <c r="K50" s="78"/>
      <c r="L50" s="94" t="s">
        <v>5024</v>
      </c>
      <c r="M50" s="572" t="s">
        <v>5254</v>
      </c>
      <c r="N50" s="573"/>
      <c r="O50" s="573"/>
      <c r="P50" s="573"/>
      <c r="Q50" s="573"/>
      <c r="R50" s="573"/>
      <c r="S50" s="573"/>
      <c r="T50" s="573"/>
      <c r="U50" s="574"/>
      <c r="V50" s="78"/>
      <c r="W50" s="94" t="s">
        <v>5024</v>
      </c>
      <c r="X50" s="658" t="s">
        <v>5255</v>
      </c>
      <c r="Y50" s="658"/>
      <c r="Z50" s="658"/>
      <c r="AA50" s="658"/>
      <c r="AB50" s="658"/>
      <c r="AC50" s="658"/>
      <c r="AD50" s="658"/>
      <c r="AE50" s="95"/>
    </row>
    <row r="51" spans="1:31" ht="48" customHeight="1">
      <c r="A51" s="40"/>
      <c r="B51" s="78"/>
      <c r="C51" s="94" t="s">
        <v>5014</v>
      </c>
      <c r="D51" s="658" t="s">
        <v>5256</v>
      </c>
      <c r="E51" s="658"/>
      <c r="F51" s="658"/>
      <c r="G51" s="658"/>
      <c r="H51" s="658"/>
      <c r="I51" s="658"/>
      <c r="J51" s="658"/>
      <c r="K51" s="78"/>
      <c r="L51" s="94" t="s">
        <v>5026</v>
      </c>
      <c r="M51" s="572" t="s">
        <v>5257</v>
      </c>
      <c r="N51" s="573"/>
      <c r="O51" s="573"/>
      <c r="P51" s="573"/>
      <c r="Q51" s="573"/>
      <c r="R51" s="573"/>
      <c r="S51" s="573"/>
      <c r="T51" s="573"/>
      <c r="U51" s="574"/>
      <c r="V51" s="78"/>
      <c r="W51" s="94" t="s">
        <v>5026</v>
      </c>
      <c r="X51" s="658" t="s">
        <v>5258</v>
      </c>
      <c r="Y51" s="658"/>
      <c r="Z51" s="658"/>
      <c r="AA51" s="658"/>
      <c r="AB51" s="658"/>
      <c r="AC51" s="658"/>
      <c r="AD51" s="658"/>
      <c r="AE51" s="95"/>
    </row>
    <row r="52" spans="1:31" ht="48" customHeight="1">
      <c r="A52" s="40"/>
      <c r="B52" s="78"/>
      <c r="C52" s="92" t="s">
        <v>5016</v>
      </c>
      <c r="D52" s="658" t="s">
        <v>5259</v>
      </c>
      <c r="E52" s="658"/>
      <c r="F52" s="658"/>
      <c r="G52" s="658"/>
      <c r="H52" s="658"/>
      <c r="I52" s="658"/>
      <c r="J52" s="658"/>
      <c r="K52" s="78"/>
      <c r="L52" s="94" t="s">
        <v>5028</v>
      </c>
      <c r="M52" s="572" t="s">
        <v>5260</v>
      </c>
      <c r="N52" s="573"/>
      <c r="O52" s="573"/>
      <c r="P52" s="573"/>
      <c r="Q52" s="573"/>
      <c r="R52" s="573"/>
      <c r="S52" s="573"/>
      <c r="T52" s="573"/>
      <c r="U52" s="574"/>
      <c r="V52" s="78"/>
      <c r="W52" s="94" t="s">
        <v>5028</v>
      </c>
      <c r="X52" s="658" t="s">
        <v>5261</v>
      </c>
      <c r="Y52" s="658"/>
      <c r="Z52" s="658"/>
      <c r="AA52" s="658"/>
      <c r="AB52" s="658"/>
      <c r="AC52" s="658"/>
      <c r="AD52" s="658"/>
      <c r="AE52" s="95"/>
    </row>
    <row r="53" spans="1:31" ht="36" customHeight="1">
      <c r="A53" s="40"/>
      <c r="B53" s="78"/>
      <c r="C53" s="94" t="s">
        <v>5018</v>
      </c>
      <c r="D53" s="658" t="s">
        <v>5262</v>
      </c>
      <c r="E53" s="658"/>
      <c r="F53" s="658"/>
      <c r="G53" s="658"/>
      <c r="H53" s="658"/>
      <c r="I53" s="658"/>
      <c r="J53" s="658"/>
      <c r="K53" s="78"/>
      <c r="L53" s="94" t="s">
        <v>5030</v>
      </c>
      <c r="M53" s="572" t="s">
        <v>5263</v>
      </c>
      <c r="N53" s="573"/>
      <c r="O53" s="573"/>
      <c r="P53" s="573"/>
      <c r="Q53" s="573"/>
      <c r="R53" s="573"/>
      <c r="S53" s="573"/>
      <c r="T53" s="573"/>
      <c r="U53" s="574"/>
      <c r="V53" s="78"/>
      <c r="W53" s="94" t="s">
        <v>5030</v>
      </c>
      <c r="X53" s="658" t="s">
        <v>5264</v>
      </c>
      <c r="Y53" s="658"/>
      <c r="Z53" s="658"/>
      <c r="AA53" s="658"/>
      <c r="AB53" s="658"/>
      <c r="AC53" s="658"/>
      <c r="AD53" s="658"/>
      <c r="AE53" s="95"/>
    </row>
    <row r="54" spans="1:31" ht="36" customHeight="1">
      <c r="A54" s="40"/>
      <c r="B54" s="78"/>
      <c r="C54" s="94" t="s">
        <v>5020</v>
      </c>
      <c r="D54" s="658" t="s">
        <v>5265</v>
      </c>
      <c r="E54" s="658"/>
      <c r="F54" s="658"/>
      <c r="G54" s="658"/>
      <c r="H54" s="658"/>
      <c r="I54" s="658"/>
      <c r="J54" s="658"/>
      <c r="K54" s="78"/>
      <c r="L54" s="94" t="s">
        <v>5031</v>
      </c>
      <c r="M54" s="572" t="s">
        <v>5266</v>
      </c>
      <c r="N54" s="573"/>
      <c r="O54" s="573"/>
      <c r="P54" s="573"/>
      <c r="Q54" s="573"/>
      <c r="R54" s="573"/>
      <c r="S54" s="573"/>
      <c r="T54" s="573"/>
      <c r="U54" s="574"/>
      <c r="V54" s="78"/>
      <c r="W54" s="94" t="s">
        <v>5031</v>
      </c>
      <c r="X54" s="658" t="s">
        <v>5267</v>
      </c>
      <c r="Y54" s="658"/>
      <c r="Z54" s="658"/>
      <c r="AA54" s="658"/>
      <c r="AB54" s="658"/>
      <c r="AC54" s="658"/>
      <c r="AD54" s="658"/>
      <c r="AE54" s="95"/>
    </row>
    <row r="55" spans="1:31" ht="36" customHeight="1">
      <c r="A55" s="40"/>
      <c r="B55" s="78"/>
      <c r="C55" s="94" t="s">
        <v>5022</v>
      </c>
      <c r="D55" s="658" t="s">
        <v>5268</v>
      </c>
      <c r="E55" s="658"/>
      <c r="F55" s="658"/>
      <c r="G55" s="658"/>
      <c r="H55" s="658"/>
      <c r="I55" s="658"/>
      <c r="J55" s="658"/>
      <c r="K55" s="78"/>
      <c r="L55" s="94" t="s">
        <v>5033</v>
      </c>
      <c r="M55" s="658" t="s">
        <v>5269</v>
      </c>
      <c r="N55" s="658"/>
      <c r="O55" s="658"/>
      <c r="P55" s="658"/>
      <c r="Q55" s="658"/>
      <c r="R55" s="658"/>
      <c r="S55" s="658"/>
      <c r="T55" s="658"/>
      <c r="U55" s="658"/>
      <c r="V55" s="78"/>
      <c r="W55" s="94" t="s">
        <v>5033</v>
      </c>
      <c r="X55" s="658" t="s">
        <v>5270</v>
      </c>
      <c r="Y55" s="658"/>
      <c r="Z55" s="658"/>
      <c r="AA55" s="658"/>
      <c r="AB55" s="658"/>
      <c r="AC55" s="658"/>
      <c r="AD55" s="658"/>
      <c r="AE55" s="95"/>
    </row>
    <row r="56" spans="1:31" ht="36" customHeight="1">
      <c r="A56" s="40"/>
      <c r="B56" s="78"/>
      <c r="C56" s="94" t="s">
        <v>5024</v>
      </c>
      <c r="D56" s="658" t="s">
        <v>5271</v>
      </c>
      <c r="E56" s="658"/>
      <c r="F56" s="658"/>
      <c r="G56" s="658"/>
      <c r="H56" s="658"/>
      <c r="I56" s="658"/>
      <c r="J56" s="658"/>
      <c r="K56" s="78"/>
      <c r="L56" s="94" t="s">
        <v>5034</v>
      </c>
      <c r="M56" s="658" t="s">
        <v>5272</v>
      </c>
      <c r="N56" s="658"/>
      <c r="O56" s="658"/>
      <c r="P56" s="658"/>
      <c r="Q56" s="658"/>
      <c r="R56" s="658"/>
      <c r="S56" s="658"/>
      <c r="T56" s="658"/>
      <c r="U56" s="658"/>
      <c r="V56" s="78"/>
      <c r="W56" s="94" t="s">
        <v>5034</v>
      </c>
      <c r="X56" s="658" t="s">
        <v>5273</v>
      </c>
      <c r="Y56" s="658"/>
      <c r="Z56" s="658"/>
      <c r="AA56" s="658"/>
      <c r="AB56" s="658"/>
      <c r="AC56" s="658"/>
      <c r="AD56" s="658"/>
      <c r="AE56" s="95"/>
    </row>
    <row r="57" spans="1:31" ht="15" customHeight="1">
      <c r="A57" s="40"/>
      <c r="B57" s="78"/>
      <c r="C57" s="94" t="s">
        <v>5026</v>
      </c>
      <c r="D57" s="658" t="s">
        <v>5274</v>
      </c>
      <c r="E57" s="658"/>
      <c r="F57" s="658"/>
      <c r="G57" s="658"/>
      <c r="H57" s="658"/>
      <c r="I57" s="658"/>
      <c r="J57" s="658"/>
      <c r="K57" s="78"/>
      <c r="L57" s="94" t="s">
        <v>5035</v>
      </c>
      <c r="M57" s="572" t="s">
        <v>5275</v>
      </c>
      <c r="N57" s="573"/>
      <c r="O57" s="573"/>
      <c r="P57" s="573"/>
      <c r="Q57" s="573"/>
      <c r="R57" s="573"/>
      <c r="S57" s="573"/>
      <c r="T57" s="573"/>
      <c r="U57" s="574"/>
      <c r="V57" s="78"/>
      <c r="W57" s="94" t="s">
        <v>5035</v>
      </c>
      <c r="X57" s="658" t="s">
        <v>5276</v>
      </c>
      <c r="Y57" s="658"/>
      <c r="Z57" s="658"/>
      <c r="AA57" s="658"/>
      <c r="AB57" s="658"/>
      <c r="AC57" s="658"/>
      <c r="AD57" s="658"/>
      <c r="AE57" s="95"/>
    </row>
    <row r="58" spans="1:31" ht="15" customHeight="1">
      <c r="A58" s="40"/>
      <c r="B58" s="78"/>
      <c r="C58" s="94" t="s">
        <v>5028</v>
      </c>
      <c r="D58" s="658" t="s">
        <v>5277</v>
      </c>
      <c r="E58" s="658"/>
      <c r="F58" s="658"/>
      <c r="G58" s="658"/>
      <c r="H58" s="658"/>
      <c r="I58" s="658"/>
      <c r="J58" s="658"/>
      <c r="K58" s="78"/>
      <c r="L58" s="94" t="s">
        <v>5036</v>
      </c>
      <c r="M58" s="572" t="s">
        <v>5278</v>
      </c>
      <c r="N58" s="573"/>
      <c r="O58" s="573"/>
      <c r="P58" s="573"/>
      <c r="Q58" s="573"/>
      <c r="R58" s="573"/>
      <c r="S58" s="573"/>
      <c r="T58" s="573"/>
      <c r="U58" s="574"/>
      <c r="V58" s="78"/>
      <c r="W58" s="94" t="s">
        <v>5036</v>
      </c>
      <c r="X58" s="658" t="s">
        <v>5279</v>
      </c>
      <c r="Y58" s="658"/>
      <c r="Z58" s="658"/>
      <c r="AA58" s="658"/>
      <c r="AB58" s="658"/>
      <c r="AC58" s="658"/>
      <c r="AD58" s="658"/>
      <c r="AE58" s="95"/>
    </row>
    <row r="59" spans="1:31" ht="15" customHeight="1">
      <c r="A59" s="40"/>
      <c r="B59" s="78"/>
      <c r="C59" s="94" t="s">
        <v>5030</v>
      </c>
      <c r="D59" s="658" t="s">
        <v>403</v>
      </c>
      <c r="E59" s="658"/>
      <c r="F59" s="658"/>
      <c r="G59" s="658"/>
      <c r="H59" s="658"/>
      <c r="I59" s="658"/>
      <c r="J59" s="658"/>
      <c r="K59" s="78"/>
      <c r="L59" s="94" t="s">
        <v>5037</v>
      </c>
      <c r="M59" s="572" t="s">
        <v>5280</v>
      </c>
      <c r="N59" s="573"/>
      <c r="O59" s="573"/>
      <c r="P59" s="573"/>
      <c r="Q59" s="573"/>
      <c r="R59" s="573"/>
      <c r="S59" s="573"/>
      <c r="T59" s="573"/>
      <c r="U59" s="574"/>
      <c r="V59" s="78"/>
      <c r="W59" s="94" t="s">
        <v>5037</v>
      </c>
      <c r="X59" s="658" t="s">
        <v>5281</v>
      </c>
      <c r="Y59" s="658"/>
      <c r="Z59" s="658"/>
      <c r="AA59" s="658"/>
      <c r="AB59" s="658"/>
      <c r="AC59" s="658"/>
      <c r="AD59" s="658"/>
      <c r="AE59" s="95"/>
    </row>
    <row r="60" spans="1:31" ht="15" customHeight="1">
      <c r="A60" s="40"/>
      <c r="B60" s="78"/>
      <c r="C60" s="101"/>
      <c r="D60" s="22"/>
      <c r="E60" s="22"/>
      <c r="F60" s="22"/>
      <c r="G60" s="22"/>
      <c r="H60" s="22"/>
      <c r="I60" s="22"/>
      <c r="J60" s="22"/>
      <c r="K60" s="78"/>
      <c r="L60" s="94" t="s">
        <v>5038</v>
      </c>
      <c r="M60" s="572" t="s">
        <v>5282</v>
      </c>
      <c r="N60" s="573"/>
      <c r="O60" s="573"/>
      <c r="P60" s="573"/>
      <c r="Q60" s="573"/>
      <c r="R60" s="573"/>
      <c r="S60" s="573"/>
      <c r="T60" s="573"/>
      <c r="U60" s="574"/>
      <c r="V60" s="78"/>
      <c r="W60" s="94" t="s">
        <v>5038</v>
      </c>
      <c r="X60" s="658" t="s">
        <v>5283</v>
      </c>
      <c r="Y60" s="658"/>
      <c r="Z60" s="658"/>
      <c r="AA60" s="658"/>
      <c r="AB60" s="658"/>
      <c r="AC60" s="658"/>
      <c r="AD60" s="658"/>
      <c r="AE60" s="95"/>
    </row>
    <row r="61" spans="1:31" ht="24" customHeight="1">
      <c r="A61" s="40"/>
      <c r="B61" s="78"/>
      <c r="C61" s="514" t="s">
        <v>5284</v>
      </c>
      <c r="D61" s="514"/>
      <c r="E61" s="514"/>
      <c r="F61" s="514"/>
      <c r="G61" s="514"/>
      <c r="H61" s="514"/>
      <c r="I61" s="514"/>
      <c r="J61" s="514"/>
      <c r="K61" s="78"/>
      <c r="L61" s="94" t="s">
        <v>5285</v>
      </c>
      <c r="M61" s="658" t="s">
        <v>403</v>
      </c>
      <c r="N61" s="658"/>
      <c r="O61" s="658"/>
      <c r="P61" s="658"/>
      <c r="Q61" s="658"/>
      <c r="R61" s="658"/>
      <c r="S61" s="658"/>
      <c r="T61" s="658"/>
      <c r="U61" s="658"/>
      <c r="V61" s="78"/>
      <c r="W61" s="94" t="s">
        <v>5039</v>
      </c>
      <c r="X61" s="658" t="s">
        <v>5286</v>
      </c>
      <c r="Y61" s="658"/>
      <c r="Z61" s="658"/>
      <c r="AA61" s="658"/>
      <c r="AB61" s="658"/>
      <c r="AC61" s="658"/>
      <c r="AD61" s="658"/>
      <c r="AE61" s="95"/>
    </row>
    <row r="62" spans="1:31" ht="15" customHeight="1">
      <c r="A62" s="40"/>
      <c r="B62" s="78"/>
      <c r="C62" s="94" t="s">
        <v>5014</v>
      </c>
      <c r="D62" s="658" t="s">
        <v>5287</v>
      </c>
      <c r="E62" s="658"/>
      <c r="F62" s="658"/>
      <c r="G62" s="658"/>
      <c r="H62" s="658"/>
      <c r="I62" s="658"/>
      <c r="J62" s="658"/>
      <c r="K62" s="78"/>
      <c r="L62" s="74"/>
      <c r="M62" s="74"/>
      <c r="N62" s="74"/>
      <c r="O62" s="74"/>
      <c r="P62" s="74"/>
      <c r="Q62" s="74"/>
      <c r="R62" s="74"/>
      <c r="S62" s="74"/>
      <c r="T62" s="74"/>
      <c r="U62" s="74"/>
      <c r="V62" s="78"/>
      <c r="W62" s="94" t="s">
        <v>5040</v>
      </c>
      <c r="X62" s="658" t="s">
        <v>5288</v>
      </c>
      <c r="Y62" s="658"/>
      <c r="Z62" s="658"/>
      <c r="AA62" s="658"/>
      <c r="AB62" s="658"/>
      <c r="AC62" s="658"/>
      <c r="AD62" s="658"/>
      <c r="AE62" s="95"/>
    </row>
    <row r="63" spans="1:31" ht="15" customHeight="1">
      <c r="A63" s="40"/>
      <c r="B63" s="78"/>
      <c r="C63" s="94" t="s">
        <v>5016</v>
      </c>
      <c r="D63" s="658" t="s">
        <v>5289</v>
      </c>
      <c r="E63" s="658"/>
      <c r="F63" s="658"/>
      <c r="G63" s="658"/>
      <c r="H63" s="658"/>
      <c r="I63" s="658"/>
      <c r="J63" s="658"/>
      <c r="K63" s="78"/>
      <c r="L63" s="708" t="s">
        <v>5290</v>
      </c>
      <c r="M63" s="708"/>
      <c r="N63" s="708"/>
      <c r="O63" s="708"/>
      <c r="P63" s="708"/>
      <c r="Q63" s="708"/>
      <c r="R63" s="708"/>
      <c r="S63" s="708"/>
      <c r="T63" s="708"/>
      <c r="U63" s="708"/>
      <c r="V63" s="78"/>
      <c r="W63" s="94" t="s">
        <v>5041</v>
      </c>
      <c r="X63" s="658" t="s">
        <v>5291</v>
      </c>
      <c r="Y63" s="658"/>
      <c r="Z63" s="658"/>
      <c r="AA63" s="658"/>
      <c r="AB63" s="658"/>
      <c r="AC63" s="658"/>
      <c r="AD63" s="658"/>
      <c r="AE63" s="95"/>
    </row>
    <row r="64" spans="1:31" ht="36" customHeight="1">
      <c r="A64" s="40"/>
      <c r="B64" s="78"/>
      <c r="C64" s="94" t="s">
        <v>5018</v>
      </c>
      <c r="D64" s="658" t="s">
        <v>5292</v>
      </c>
      <c r="E64" s="658"/>
      <c r="F64" s="658"/>
      <c r="G64" s="658"/>
      <c r="H64" s="658"/>
      <c r="I64" s="658"/>
      <c r="J64" s="658"/>
      <c r="K64" s="78"/>
      <c r="L64" s="188" t="s">
        <v>5014</v>
      </c>
      <c r="M64" s="572" t="s">
        <v>5293</v>
      </c>
      <c r="N64" s="573"/>
      <c r="O64" s="573"/>
      <c r="P64" s="573"/>
      <c r="Q64" s="573"/>
      <c r="R64" s="573"/>
      <c r="S64" s="573"/>
      <c r="T64" s="573"/>
      <c r="U64" s="574"/>
      <c r="V64" s="78"/>
      <c r="W64" s="94" t="s">
        <v>5042</v>
      </c>
      <c r="X64" s="658" t="s">
        <v>5294</v>
      </c>
      <c r="Y64" s="658"/>
      <c r="Z64" s="658"/>
      <c r="AA64" s="658"/>
      <c r="AB64" s="658"/>
      <c r="AC64" s="658"/>
      <c r="AD64" s="658"/>
      <c r="AE64" s="95"/>
    </row>
    <row r="65" spans="1:31" ht="24" customHeight="1">
      <c r="A65" s="40"/>
      <c r="B65" s="78"/>
      <c r="C65" s="94" t="s">
        <v>5020</v>
      </c>
      <c r="D65" s="658" t="s">
        <v>5295</v>
      </c>
      <c r="E65" s="658"/>
      <c r="F65" s="658"/>
      <c r="G65" s="658"/>
      <c r="H65" s="658"/>
      <c r="I65" s="658"/>
      <c r="J65" s="658"/>
      <c r="K65" s="78"/>
      <c r="L65" s="189" t="s">
        <v>5016</v>
      </c>
      <c r="M65" s="572" t="s">
        <v>5296</v>
      </c>
      <c r="N65" s="573"/>
      <c r="O65" s="573"/>
      <c r="P65" s="573"/>
      <c r="Q65" s="573"/>
      <c r="R65" s="573"/>
      <c r="S65" s="573"/>
      <c r="T65" s="573"/>
      <c r="U65" s="574"/>
      <c r="V65" s="78"/>
      <c r="W65" s="94" t="s">
        <v>5043</v>
      </c>
      <c r="X65" s="658" t="s">
        <v>5297</v>
      </c>
      <c r="Y65" s="658"/>
      <c r="Z65" s="658"/>
      <c r="AA65" s="658"/>
      <c r="AB65" s="658"/>
      <c r="AC65" s="658"/>
      <c r="AD65" s="658"/>
      <c r="AE65" s="95"/>
    </row>
    <row r="66" spans="1:31" ht="24" customHeight="1">
      <c r="A66" s="40"/>
      <c r="B66" s="78"/>
      <c r="C66" s="94" t="s">
        <v>5028</v>
      </c>
      <c r="D66" s="658" t="s">
        <v>5298</v>
      </c>
      <c r="E66" s="658"/>
      <c r="F66" s="658"/>
      <c r="G66" s="658"/>
      <c r="H66" s="658"/>
      <c r="I66" s="658"/>
      <c r="J66" s="658"/>
      <c r="K66" s="78"/>
      <c r="L66" s="189" t="s">
        <v>5018</v>
      </c>
      <c r="M66" s="572" t="s">
        <v>5299</v>
      </c>
      <c r="N66" s="573"/>
      <c r="O66" s="573"/>
      <c r="P66" s="573"/>
      <c r="Q66" s="573"/>
      <c r="R66" s="573"/>
      <c r="S66" s="573"/>
      <c r="T66" s="573"/>
      <c r="U66" s="574"/>
      <c r="V66" s="78"/>
      <c r="W66" s="94" t="s">
        <v>5044</v>
      </c>
      <c r="X66" s="658" t="s">
        <v>5300</v>
      </c>
      <c r="Y66" s="658"/>
      <c r="Z66" s="658"/>
      <c r="AA66" s="658"/>
      <c r="AB66" s="658"/>
      <c r="AC66" s="658"/>
      <c r="AD66" s="658"/>
      <c r="AE66" s="95"/>
    </row>
    <row r="67" spans="1:31" ht="48" customHeight="1">
      <c r="A67" s="40"/>
      <c r="B67" s="78"/>
      <c r="C67" s="94" t="s">
        <v>5030</v>
      </c>
      <c r="D67" s="658" t="s">
        <v>403</v>
      </c>
      <c r="E67" s="658"/>
      <c r="F67" s="658"/>
      <c r="G67" s="658"/>
      <c r="H67" s="658"/>
      <c r="I67" s="658"/>
      <c r="J67" s="658"/>
      <c r="K67" s="78"/>
      <c r="L67" s="189" t="s">
        <v>5020</v>
      </c>
      <c r="M67" s="572" t="s">
        <v>5301</v>
      </c>
      <c r="N67" s="573"/>
      <c r="O67" s="573"/>
      <c r="P67" s="573"/>
      <c r="Q67" s="573"/>
      <c r="R67" s="573"/>
      <c r="S67" s="573"/>
      <c r="T67" s="573"/>
      <c r="U67" s="574"/>
      <c r="V67" s="78"/>
      <c r="W67" s="94" t="s">
        <v>5045</v>
      </c>
      <c r="X67" s="658" t="s">
        <v>5302</v>
      </c>
      <c r="Y67" s="658"/>
      <c r="Z67" s="658"/>
      <c r="AA67" s="658"/>
      <c r="AB67" s="658"/>
      <c r="AC67" s="658"/>
      <c r="AD67" s="658"/>
      <c r="AE67" s="95"/>
    </row>
    <row r="68" spans="1:31" ht="24" customHeight="1">
      <c r="A68" s="40"/>
      <c r="B68" s="78"/>
      <c r="C68" s="101"/>
      <c r="D68" s="42"/>
      <c r="E68" s="42"/>
      <c r="F68" s="42"/>
      <c r="G68" s="42"/>
      <c r="H68" s="42"/>
      <c r="I68" s="42"/>
      <c r="J68" s="42"/>
      <c r="K68" s="78"/>
      <c r="L68" s="189" t="s">
        <v>5022</v>
      </c>
      <c r="M68" s="572" t="s">
        <v>5303</v>
      </c>
      <c r="N68" s="573"/>
      <c r="O68" s="573"/>
      <c r="P68" s="573"/>
      <c r="Q68" s="573"/>
      <c r="R68" s="573"/>
      <c r="S68" s="573"/>
      <c r="T68" s="573"/>
      <c r="U68" s="574"/>
      <c r="V68" s="78"/>
      <c r="W68" s="94" t="s">
        <v>5046</v>
      </c>
      <c r="X68" s="658" t="s">
        <v>5304</v>
      </c>
      <c r="Y68" s="658"/>
      <c r="Z68" s="658"/>
      <c r="AA68" s="658"/>
      <c r="AB68" s="658"/>
      <c r="AC68" s="658"/>
      <c r="AD68" s="658"/>
      <c r="AE68" s="95"/>
    </row>
    <row r="69" spans="1:31" ht="36" customHeight="1">
      <c r="A69" s="40"/>
      <c r="B69" s="78"/>
      <c r="C69" s="514" t="s">
        <v>5305</v>
      </c>
      <c r="D69" s="709"/>
      <c r="E69" s="709"/>
      <c r="F69" s="709"/>
      <c r="G69" s="709"/>
      <c r="H69" s="709"/>
      <c r="I69" s="709"/>
      <c r="J69" s="709"/>
      <c r="K69" s="78"/>
      <c r="L69" s="189" t="s">
        <v>5024</v>
      </c>
      <c r="M69" s="572" t="s">
        <v>5306</v>
      </c>
      <c r="N69" s="573"/>
      <c r="O69" s="573"/>
      <c r="P69" s="573"/>
      <c r="Q69" s="573"/>
      <c r="R69" s="573"/>
      <c r="S69" s="573"/>
      <c r="T69" s="573"/>
      <c r="U69" s="574"/>
      <c r="V69" s="78"/>
      <c r="W69" s="94" t="s">
        <v>5047</v>
      </c>
      <c r="X69" s="658" t="s">
        <v>5307</v>
      </c>
      <c r="Y69" s="658"/>
      <c r="Z69" s="658"/>
      <c r="AA69" s="658"/>
      <c r="AB69" s="658"/>
      <c r="AC69" s="658"/>
      <c r="AD69" s="658"/>
      <c r="AE69" s="95"/>
    </row>
    <row r="70" spans="1:31" ht="24" customHeight="1">
      <c r="A70" s="40"/>
      <c r="B70" s="78"/>
      <c r="C70" s="94" t="s">
        <v>5014</v>
      </c>
      <c r="D70" s="658" t="s">
        <v>5308</v>
      </c>
      <c r="E70" s="658"/>
      <c r="F70" s="658"/>
      <c r="G70" s="658"/>
      <c r="H70" s="658"/>
      <c r="I70" s="658"/>
      <c r="J70" s="658"/>
      <c r="K70" s="78"/>
      <c r="L70" s="189" t="s">
        <v>5026</v>
      </c>
      <c r="M70" s="572" t="s">
        <v>5309</v>
      </c>
      <c r="N70" s="573"/>
      <c r="O70" s="573"/>
      <c r="P70" s="573"/>
      <c r="Q70" s="573"/>
      <c r="R70" s="573"/>
      <c r="S70" s="573"/>
      <c r="T70" s="573"/>
      <c r="U70" s="574"/>
      <c r="V70" s="78"/>
      <c r="W70" s="94" t="s">
        <v>5048</v>
      </c>
      <c r="X70" s="658" t="s">
        <v>5256</v>
      </c>
      <c r="Y70" s="658"/>
      <c r="Z70" s="658"/>
      <c r="AA70" s="658"/>
      <c r="AB70" s="658"/>
      <c r="AC70" s="658"/>
      <c r="AD70" s="658"/>
      <c r="AE70" s="95"/>
    </row>
    <row r="71" spans="1:31" ht="48" customHeight="1">
      <c r="A71" s="40"/>
      <c r="B71" s="78"/>
      <c r="C71" s="94" t="s">
        <v>5016</v>
      </c>
      <c r="D71" s="658" t="s">
        <v>5310</v>
      </c>
      <c r="E71" s="658"/>
      <c r="F71" s="658"/>
      <c r="G71" s="658"/>
      <c r="H71" s="658"/>
      <c r="I71" s="658"/>
      <c r="J71" s="658"/>
      <c r="K71" s="78"/>
      <c r="L71" s="189" t="s">
        <v>5028</v>
      </c>
      <c r="M71" s="572" t="s">
        <v>5311</v>
      </c>
      <c r="N71" s="573"/>
      <c r="O71" s="573"/>
      <c r="P71" s="573"/>
      <c r="Q71" s="573"/>
      <c r="R71" s="573"/>
      <c r="S71" s="573"/>
      <c r="T71" s="573"/>
      <c r="U71" s="574"/>
      <c r="V71" s="78"/>
      <c r="W71" s="94" t="s">
        <v>5285</v>
      </c>
      <c r="X71" s="658" t="s">
        <v>403</v>
      </c>
      <c r="Y71" s="658"/>
      <c r="Z71" s="658"/>
      <c r="AA71" s="658"/>
      <c r="AB71" s="658"/>
      <c r="AC71" s="658"/>
      <c r="AD71" s="658"/>
      <c r="AE71" s="95"/>
    </row>
    <row r="72" spans="1:31" ht="36" customHeight="1">
      <c r="A72" s="72"/>
      <c r="B72" s="1"/>
      <c r="C72" s="94" t="s">
        <v>5018</v>
      </c>
      <c r="D72" s="658" t="s">
        <v>5312</v>
      </c>
      <c r="E72" s="658"/>
      <c r="F72" s="658"/>
      <c r="G72" s="658"/>
      <c r="H72" s="658"/>
      <c r="I72" s="658"/>
      <c r="J72" s="658"/>
      <c r="K72" s="78"/>
      <c r="L72" s="189" t="s">
        <v>5030</v>
      </c>
      <c r="M72" s="572" t="s">
        <v>5313</v>
      </c>
      <c r="N72" s="573"/>
      <c r="O72" s="573"/>
      <c r="P72" s="573"/>
      <c r="Q72" s="573"/>
      <c r="R72" s="573"/>
      <c r="S72" s="573"/>
      <c r="T72" s="573"/>
      <c r="U72" s="574"/>
      <c r="V72" s="1"/>
      <c r="W72" s="1"/>
      <c r="X72" s="1"/>
      <c r="Y72" s="1"/>
      <c r="Z72" s="1"/>
      <c r="AA72" s="1"/>
      <c r="AB72" s="1"/>
      <c r="AC72" s="1"/>
      <c r="AD72" s="1"/>
      <c r="AE72" s="1"/>
    </row>
    <row r="73" spans="1:31" ht="36" customHeight="1">
      <c r="A73" s="72"/>
      <c r="B73" s="1"/>
      <c r="C73" s="94" t="s">
        <v>5020</v>
      </c>
      <c r="D73" s="658" t="s">
        <v>5314</v>
      </c>
      <c r="E73" s="658"/>
      <c r="F73" s="658"/>
      <c r="G73" s="658"/>
      <c r="H73" s="658"/>
      <c r="I73" s="658"/>
      <c r="J73" s="658"/>
      <c r="K73" s="78"/>
      <c r="L73" s="94" t="s">
        <v>5031</v>
      </c>
      <c r="M73" s="572" t="s">
        <v>5315</v>
      </c>
      <c r="N73" s="573"/>
      <c r="O73" s="573"/>
      <c r="P73" s="573"/>
      <c r="Q73" s="573"/>
      <c r="R73" s="573"/>
      <c r="S73" s="573"/>
      <c r="T73" s="573"/>
      <c r="U73" s="574"/>
      <c r="V73" s="1"/>
      <c r="W73" s="1"/>
      <c r="X73" s="1"/>
      <c r="Y73" s="1"/>
      <c r="Z73" s="1"/>
      <c r="AA73" s="1"/>
      <c r="AB73" s="1"/>
      <c r="AC73" s="1"/>
      <c r="AD73" s="1"/>
      <c r="AE73" s="1"/>
    </row>
    <row r="74" spans="1:31" ht="15" customHeight="1">
      <c r="A74" s="72"/>
      <c r="B74" s="1"/>
      <c r="C74" s="189" t="s">
        <v>5022</v>
      </c>
      <c r="D74" s="658" t="s">
        <v>5316</v>
      </c>
      <c r="E74" s="658"/>
      <c r="F74" s="658"/>
      <c r="G74" s="658"/>
      <c r="H74" s="658"/>
      <c r="I74" s="658"/>
      <c r="J74" s="658"/>
      <c r="K74" s="78"/>
      <c r="L74" s="94" t="s">
        <v>5033</v>
      </c>
      <c r="M74" s="572" t="s">
        <v>5317</v>
      </c>
      <c r="N74" s="573"/>
      <c r="O74" s="573"/>
      <c r="P74" s="573"/>
      <c r="Q74" s="573"/>
      <c r="R74" s="573"/>
      <c r="S74" s="573"/>
      <c r="T74" s="573"/>
      <c r="U74" s="574"/>
      <c r="V74" s="1"/>
      <c r="W74" s="1"/>
      <c r="X74" s="1"/>
      <c r="Y74" s="1"/>
      <c r="Z74" s="1"/>
      <c r="AA74" s="1"/>
      <c r="AB74" s="1"/>
      <c r="AC74" s="1"/>
      <c r="AD74" s="1"/>
      <c r="AE74" s="1"/>
    </row>
    <row r="75" spans="1:31" ht="24" customHeight="1">
      <c r="A75" s="72"/>
      <c r="B75" s="1"/>
      <c r="C75" s="189" t="s">
        <v>5024</v>
      </c>
      <c r="D75" s="658" t="s">
        <v>5318</v>
      </c>
      <c r="E75" s="658"/>
      <c r="F75" s="658"/>
      <c r="G75" s="658"/>
      <c r="H75" s="658"/>
      <c r="I75" s="658"/>
      <c r="J75" s="658"/>
      <c r="K75" s="78"/>
      <c r="L75" s="94" t="s">
        <v>5034</v>
      </c>
      <c r="M75" s="572" t="s">
        <v>5319</v>
      </c>
      <c r="N75" s="573"/>
      <c r="O75" s="573"/>
      <c r="P75" s="573"/>
      <c r="Q75" s="573"/>
      <c r="R75" s="573"/>
      <c r="S75" s="573"/>
      <c r="T75" s="573"/>
      <c r="U75" s="574"/>
      <c r="V75" s="1"/>
      <c r="W75" s="1"/>
      <c r="X75" s="1"/>
      <c r="Y75" s="1"/>
      <c r="Z75" s="1"/>
      <c r="AA75" s="1"/>
      <c r="AB75" s="1"/>
      <c r="AC75" s="1"/>
      <c r="AD75" s="1"/>
      <c r="AE75" s="1"/>
    </row>
    <row r="76" spans="1:31" ht="24" customHeight="1">
      <c r="A76" s="72"/>
      <c r="B76" s="1"/>
      <c r="C76" s="94" t="s">
        <v>5026</v>
      </c>
      <c r="D76" s="658" t="s">
        <v>5320</v>
      </c>
      <c r="E76" s="658"/>
      <c r="F76" s="658"/>
      <c r="G76" s="658"/>
      <c r="H76" s="658"/>
      <c r="I76" s="658"/>
      <c r="J76" s="658"/>
      <c r="K76" s="1"/>
      <c r="L76" s="94" t="s">
        <v>5285</v>
      </c>
      <c r="M76" s="572" t="s">
        <v>403</v>
      </c>
      <c r="N76" s="573"/>
      <c r="O76" s="573"/>
      <c r="P76" s="573"/>
      <c r="Q76" s="573"/>
      <c r="R76" s="573"/>
      <c r="S76" s="573"/>
      <c r="T76" s="573"/>
      <c r="U76" s="574"/>
      <c r="V76" s="1"/>
      <c r="W76" s="1"/>
      <c r="X76" s="1"/>
      <c r="Y76" s="1"/>
      <c r="Z76" s="1"/>
      <c r="AA76" s="1"/>
      <c r="AB76" s="1"/>
      <c r="AC76" s="1"/>
      <c r="AD76" s="1"/>
      <c r="AE76" s="1"/>
    </row>
    <row r="77" spans="1:31" ht="15" customHeight="1">
      <c r="A77" s="72"/>
      <c r="B77" s="1"/>
      <c r="C77" s="94" t="s">
        <v>5030</v>
      </c>
      <c r="D77" s="658" t="s">
        <v>403</v>
      </c>
      <c r="E77" s="658"/>
      <c r="F77" s="658"/>
      <c r="G77" s="658"/>
      <c r="H77" s="658"/>
      <c r="I77" s="658"/>
      <c r="J77" s="658"/>
      <c r="K77" s="1"/>
      <c r="L77" s="1"/>
      <c r="M77" s="1"/>
      <c r="N77" s="1"/>
      <c r="O77" s="1"/>
      <c r="P77" s="1"/>
      <c r="Q77" s="1"/>
      <c r="R77" s="1"/>
      <c r="S77" s="1"/>
      <c r="T77" s="1"/>
      <c r="U77" s="1"/>
      <c r="V77" s="1"/>
      <c r="W77" s="1"/>
      <c r="X77" s="1"/>
      <c r="Y77" s="1"/>
      <c r="Z77" s="1"/>
      <c r="AA77" s="1"/>
      <c r="AB77" s="1"/>
      <c r="AC77" s="1"/>
      <c r="AD77" s="1"/>
      <c r="AE77" s="1"/>
    </row>
    <row r="78" spans="1:31" ht="15" customHeight="1">
      <c r="A78" s="7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24" customHeight="1">
      <c r="A79" s="40"/>
      <c r="B79" s="98"/>
      <c r="C79" s="531" t="s">
        <v>5147</v>
      </c>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89"/>
    </row>
    <row r="80" spans="1:31" ht="60" customHeight="1">
      <c r="A80" s="40"/>
      <c r="B80" s="98"/>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102"/>
    </row>
    <row r="81" spans="1:31" ht="15" customHeight="1">
      <c r="A81" s="72"/>
      <c r="B81" s="583" t="str">
        <f>IF(AG40&gt;0,"Favor de ingresar toda la información requerida en la pregunta y/o verifique que no tenga información en celdas sombreadas","")</f>
        <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1"/>
    </row>
    <row r="82" spans="1:31" ht="15" customHeight="1">
      <c r="A82" s="72"/>
      <c r="B82" s="568" t="str">
        <f>IF(AH40&gt;0,"Alerta: debido a que cuenta con registros NS, debe proporcionar una justificación en el area de comentarios al final de la pregunta",IF(AJ40&gt;0,"Alerta: debido a que cuenta con registros NA, debe proporcionar una justificación en el area de comentarios al final de la pregunta",""))</f>
        <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1"/>
    </row>
    <row r="83" spans="1:31" ht="15" customHeight="1">
      <c r="A83" s="72"/>
      <c r="B83" s="571" t="str">
        <f>IF(AI40&gt;0,"Los ingresos brutos mensuales deben anotarse en pesos mexicanos (no debe agregar la frase “miles o millones de pesos”)",IF(AU40&gt;0,"Los ingresos brutos mensuales no deben llevar decimales",""))</f>
        <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1"/>
    </row>
    <row r="84" spans="1:31" ht="15" customHeight="1">
      <c r="A84" s="72"/>
      <c r="B84" s="583" t="str">
        <f>IF(AK40&gt;0,"Registró el código 1 en la col. Nivel de Escolaridad debe de seleccionar el código 8 en la col. Estatus.",IF(AL40&gt;0,"Registró el código 2, 3 o 4 en la col. Nivel de Escolaridad no puede seleccionar el código 4 en la col. Estatus.",IF(AM40&gt;0,"Registró el código 9 en la col. Nivel de Escolaridad debe de seleccionar el código 9 en la col. Estatus.","")))</f>
        <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1"/>
    </row>
    <row r="85" spans="1:31" ht="15" customHeight="1">
      <c r="A85" s="72"/>
      <c r="B85" s="571" t="str">
        <f>IF(AN40&gt;0,"Verifique la información registrada ya que la antigüedad en el cargo debe de ser menor a la antigüedad en el servicio público",IF(BA41&gt;0,"El nombre debe registrarse en mayúsculas, sin comillas ni signos de acentuación, puntuación, paréntesis y abreviaturas",""))</f>
        <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1"/>
    </row>
    <row r="86" spans="1:31" ht="15" customHeight="1" thickBot="1">
      <c r="A86" s="72"/>
      <c r="B86" s="568" t="str">
        <f>IF(AO40&gt;0,"Alerta: debe de proporcionar una justificación de acuerdo a lo establecido en la instrucción 12","")</f>
        <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1"/>
    </row>
    <row r="87" spans="1:31" ht="15" customHeight="1" thickBot="1">
      <c r="A87" s="82" t="s">
        <v>5069</v>
      </c>
      <c r="B87" s="599" t="s">
        <v>5321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1"/>
      <c r="AE87" s="73"/>
    </row>
    <row r="88" spans="1:31" ht="15" customHeight="1">
      <c r="A88" s="72"/>
      <c r="B88" s="710" t="s">
        <v>5322</v>
      </c>
      <c r="C88" s="711"/>
      <c r="D88" s="711"/>
      <c r="E88" s="711"/>
      <c r="F88" s="711"/>
      <c r="G88" s="711"/>
      <c r="H88" s="711"/>
      <c r="I88" s="711"/>
      <c r="J88" s="711"/>
      <c r="K88" s="711"/>
      <c r="L88" s="711"/>
      <c r="M88" s="711"/>
      <c r="N88" s="711"/>
      <c r="O88" s="711"/>
      <c r="P88" s="711"/>
      <c r="Q88" s="711"/>
      <c r="R88" s="711"/>
      <c r="S88" s="711"/>
      <c r="T88" s="711"/>
      <c r="U88" s="711"/>
      <c r="V88" s="711"/>
      <c r="W88" s="711"/>
      <c r="X88" s="711"/>
      <c r="Y88" s="711"/>
      <c r="Z88" s="711"/>
      <c r="AA88" s="711"/>
      <c r="AB88" s="711"/>
      <c r="AC88" s="711"/>
      <c r="AD88" s="712"/>
      <c r="AE88" s="73"/>
    </row>
    <row r="89" spans="1:31" ht="36" customHeight="1">
      <c r="A89" s="40"/>
      <c r="B89" s="103"/>
      <c r="C89" s="531" t="s">
        <v>5323</v>
      </c>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2"/>
      <c r="AE89" s="89"/>
    </row>
    <row r="90" spans="1:31" ht="36" customHeight="1">
      <c r="A90" s="72"/>
      <c r="B90" s="104"/>
      <c r="C90" s="535" t="s">
        <v>5324</v>
      </c>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6"/>
      <c r="AE90" s="73"/>
    </row>
    <row r="91" spans="1:31" ht="15" customHeight="1">
      <c r="A91" s="72"/>
      <c r="B91" s="713" t="s">
        <v>5073</v>
      </c>
      <c r="C91" s="714"/>
      <c r="D91" s="714"/>
      <c r="E91" s="714"/>
      <c r="F91" s="714"/>
      <c r="G91" s="714"/>
      <c r="H91" s="714"/>
      <c r="I91" s="714"/>
      <c r="J91" s="714"/>
      <c r="K91" s="714"/>
      <c r="L91" s="714"/>
      <c r="M91" s="714"/>
      <c r="N91" s="714"/>
      <c r="O91" s="714"/>
      <c r="P91" s="714"/>
      <c r="Q91" s="714"/>
      <c r="R91" s="714"/>
      <c r="S91" s="714"/>
      <c r="T91" s="714"/>
      <c r="U91" s="714"/>
      <c r="V91" s="714"/>
      <c r="W91" s="714"/>
      <c r="X91" s="714"/>
      <c r="Y91" s="714"/>
      <c r="Z91" s="714"/>
      <c r="AA91" s="714"/>
      <c r="AB91" s="714"/>
      <c r="AC91" s="714"/>
      <c r="AD91" s="715"/>
      <c r="AE91" s="73"/>
    </row>
    <row r="92" spans="1:31" ht="24" customHeight="1">
      <c r="A92" s="40"/>
      <c r="B92" s="105"/>
      <c r="C92" s="531" t="s">
        <v>5325</v>
      </c>
      <c r="D92" s="651"/>
      <c r="E92" s="651"/>
      <c r="F92" s="651"/>
      <c r="G92" s="651"/>
      <c r="H92" s="651"/>
      <c r="I92" s="651"/>
      <c r="J92" s="651"/>
      <c r="K92" s="651"/>
      <c r="L92" s="651"/>
      <c r="M92" s="651"/>
      <c r="N92" s="651"/>
      <c r="O92" s="651"/>
      <c r="P92" s="651"/>
      <c r="Q92" s="651"/>
      <c r="R92" s="651"/>
      <c r="S92" s="651"/>
      <c r="T92" s="651"/>
      <c r="U92" s="651"/>
      <c r="V92" s="651"/>
      <c r="W92" s="651"/>
      <c r="X92" s="651"/>
      <c r="Y92" s="651"/>
      <c r="Z92" s="651"/>
      <c r="AA92" s="651"/>
      <c r="AB92" s="651"/>
      <c r="AC92" s="651"/>
      <c r="AD92" s="716"/>
      <c r="AE92" s="89"/>
    </row>
    <row r="93" spans="1:31" ht="60" customHeight="1">
      <c r="A93" s="72"/>
      <c r="B93" s="75"/>
      <c r="C93" s="531" t="s">
        <v>5326</v>
      </c>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2"/>
      <c r="AE93" s="73"/>
    </row>
    <row r="94" spans="1:31" ht="48" customHeight="1">
      <c r="A94" s="72"/>
      <c r="B94" s="75"/>
      <c r="C94" s="593" t="s">
        <v>5327</v>
      </c>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605"/>
      <c r="AE94" s="73"/>
    </row>
    <row r="95" spans="1:31" ht="24" customHeight="1">
      <c r="A95" s="40"/>
      <c r="B95" s="106"/>
      <c r="C95" s="531" t="s">
        <v>5328</v>
      </c>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2"/>
      <c r="AE95" s="89"/>
    </row>
    <row r="96" spans="1:31" ht="24" customHeight="1">
      <c r="A96" s="40"/>
      <c r="B96" s="106"/>
      <c r="C96" s="593" t="s">
        <v>5329</v>
      </c>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605"/>
      <c r="AE96" s="89"/>
    </row>
    <row r="97" spans="1:37" ht="36" customHeight="1">
      <c r="A97" s="40"/>
      <c r="B97" s="106"/>
      <c r="C97" s="593" t="s">
        <v>5330</v>
      </c>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605"/>
      <c r="AE97" s="89"/>
    </row>
    <row r="98" spans="1:37" ht="60" customHeight="1">
      <c r="A98" s="72"/>
      <c r="B98" s="213"/>
      <c r="C98" s="609" t="s">
        <v>5331</v>
      </c>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10"/>
    </row>
    <row r="99" spans="1:37" ht="15" customHeight="1">
      <c r="A99" s="7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7" ht="24" customHeight="1">
      <c r="A100" s="72" t="s">
        <v>5332</v>
      </c>
      <c r="B100" s="585" t="s">
        <v>5333</v>
      </c>
      <c r="C100" s="585"/>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73"/>
    </row>
    <row r="101" spans="1:37" ht="24" customHeight="1">
      <c r="A101" s="72"/>
      <c r="B101" s="73"/>
      <c r="C101" s="593" t="s">
        <v>5334</v>
      </c>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73"/>
      <c r="AK101" s="744" t="s">
        <v>5335</v>
      </c>
    </row>
    <row r="102" spans="1:37" ht="15" customHeight="1">
      <c r="A102" s="7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K102" s="744"/>
    </row>
    <row r="103" spans="1:37" ht="24" customHeight="1">
      <c r="A103" s="40"/>
      <c r="B103" s="91"/>
      <c r="C103" s="684" t="s">
        <v>5336</v>
      </c>
      <c r="D103" s="685"/>
      <c r="E103" s="685"/>
      <c r="F103" s="685"/>
      <c r="G103" s="685"/>
      <c r="H103" s="685"/>
      <c r="I103" s="685"/>
      <c r="J103" s="685"/>
      <c r="K103" s="685"/>
      <c r="L103" s="686"/>
      <c r="M103" s="514" t="s">
        <v>5337</v>
      </c>
      <c r="N103" s="514"/>
      <c r="O103" s="514"/>
      <c r="P103" s="514"/>
      <c r="Q103" s="514"/>
      <c r="R103" s="514"/>
      <c r="S103" s="514"/>
      <c r="T103" s="514"/>
      <c r="U103" s="514"/>
      <c r="V103" s="514"/>
      <c r="W103" s="514"/>
      <c r="X103" s="514"/>
      <c r="Y103" s="514"/>
      <c r="Z103" s="514"/>
      <c r="AA103" s="514"/>
      <c r="AB103" s="514"/>
      <c r="AC103" s="514"/>
      <c r="AD103" s="514"/>
      <c r="AE103" s="91"/>
      <c r="AK103" s="744"/>
    </row>
    <row r="104" spans="1:37">
      <c r="A104" s="40"/>
      <c r="B104" s="91"/>
      <c r="C104" s="687"/>
      <c r="D104" s="688"/>
      <c r="E104" s="688"/>
      <c r="F104" s="688"/>
      <c r="G104" s="688"/>
      <c r="H104" s="688"/>
      <c r="I104" s="688"/>
      <c r="J104" s="688"/>
      <c r="K104" s="688"/>
      <c r="L104" s="689"/>
      <c r="M104" s="511" t="s">
        <v>5161</v>
      </c>
      <c r="N104" s="512"/>
      <c r="O104" s="512"/>
      <c r="P104" s="512"/>
      <c r="Q104" s="512"/>
      <c r="R104" s="513"/>
      <c r="S104" s="515" t="s">
        <v>5338</v>
      </c>
      <c r="T104" s="516"/>
      <c r="U104" s="516"/>
      <c r="V104" s="516"/>
      <c r="W104" s="516"/>
      <c r="X104" s="517"/>
      <c r="Y104" s="515" t="s">
        <v>5339</v>
      </c>
      <c r="Z104" s="516"/>
      <c r="AA104" s="516"/>
      <c r="AB104" s="516"/>
      <c r="AC104" s="516"/>
      <c r="AD104" s="517"/>
      <c r="AE104" s="91"/>
      <c r="AG104" s="256" t="s">
        <v>5102</v>
      </c>
      <c r="AH104" s="222" t="s">
        <v>5107</v>
      </c>
      <c r="AI104" s="223" t="s">
        <v>5340</v>
      </c>
      <c r="AJ104" s="224" t="s">
        <v>5341</v>
      </c>
      <c r="AK104" s="744"/>
    </row>
    <row r="105" spans="1:37">
      <c r="A105" s="40"/>
      <c r="B105" s="91"/>
      <c r="C105" s="94" t="s">
        <v>5014</v>
      </c>
      <c r="D105" s="572" t="s">
        <v>5342</v>
      </c>
      <c r="E105" s="573"/>
      <c r="F105" s="573"/>
      <c r="G105" s="573"/>
      <c r="H105" s="573"/>
      <c r="I105" s="573"/>
      <c r="J105" s="573"/>
      <c r="K105" s="573"/>
      <c r="L105" s="574"/>
      <c r="M105" s="577"/>
      <c r="N105" s="578"/>
      <c r="O105" s="578"/>
      <c r="P105" s="578"/>
      <c r="Q105" s="578"/>
      <c r="R105" s="579"/>
      <c r="S105" s="577"/>
      <c r="T105" s="578"/>
      <c r="U105" s="578"/>
      <c r="V105" s="578"/>
      <c r="W105" s="578"/>
      <c r="X105" s="579"/>
      <c r="Y105" s="577"/>
      <c r="Z105" s="578"/>
      <c r="AA105" s="578"/>
      <c r="AB105" s="578"/>
      <c r="AC105" s="578"/>
      <c r="AD105" s="579"/>
      <c r="AE105" s="91"/>
      <c r="AG105" s="1">
        <f>IF(COUNTA(M105:AD111)=0,0,IF(COUNTA(M105:AD111)=21,0,1))</f>
        <v>0</v>
      </c>
      <c r="AH105" s="23">
        <f>COUNTIF(S105:AD105,"NS")</f>
        <v>0</v>
      </c>
      <c r="AI105" s="23">
        <f>SUM(S105:AD105)</f>
        <v>0</v>
      </c>
      <c r="AJ105" s="23">
        <f>IF(COUNTIF(M105:AD105,"NA")=3,0,IF(OR(AND(M105=0,AH105&gt;0),AND(M105="ns",AI105&gt;0),AND(M105="ns",AH105=0,AI105=0)),1,IF(OR(AND(M105&gt;0,AH105=2),AND(M105="ns",AH105=2),AND(M105="ns",AI105=0,AH105&gt;0),M105=AI105),0,1)))</f>
        <v>0</v>
      </c>
      <c r="AK105">
        <f>IF(SUM(M111:AD111)&gt;0,1,0)</f>
        <v>0</v>
      </c>
    </row>
    <row r="106" spans="1:37">
      <c r="A106" s="40"/>
      <c r="B106" s="91"/>
      <c r="C106" s="94" t="s">
        <v>5016</v>
      </c>
      <c r="D106" s="572" t="s">
        <v>5343</v>
      </c>
      <c r="E106" s="573"/>
      <c r="F106" s="573"/>
      <c r="G106" s="573"/>
      <c r="H106" s="573"/>
      <c r="I106" s="573"/>
      <c r="J106" s="573"/>
      <c r="K106" s="573"/>
      <c r="L106" s="574"/>
      <c r="M106" s="577"/>
      <c r="N106" s="578"/>
      <c r="O106" s="578"/>
      <c r="P106" s="578"/>
      <c r="Q106" s="578"/>
      <c r="R106" s="579"/>
      <c r="S106" s="577"/>
      <c r="T106" s="578"/>
      <c r="U106" s="578"/>
      <c r="V106" s="578"/>
      <c r="W106" s="578"/>
      <c r="X106" s="579"/>
      <c r="Y106" s="577"/>
      <c r="Z106" s="578"/>
      <c r="AA106" s="578"/>
      <c r="AB106" s="578"/>
      <c r="AC106" s="578"/>
      <c r="AD106" s="579"/>
      <c r="AE106" s="91"/>
      <c r="AH106" s="23">
        <f t="shared" ref="AH106:AH111" si="0">COUNTIF(S106:AD106,"NS")</f>
        <v>0</v>
      </c>
      <c r="AI106" s="23">
        <f t="shared" ref="AI106:AI111" si="1">SUM(S106:AD106)</f>
        <v>0</v>
      </c>
      <c r="AJ106" s="23">
        <f t="shared" ref="AJ106:AJ111" si="2">IF(COUNTIF(M106:AD106,"NA")=3,0,IF(OR(AND(M106=0,AH106&gt;0),AND(M106="ns",AI106&gt;0),AND(M106="ns",AH106=0,AI106=0)),1,IF(OR(AND(M106&gt;0,AH106=2),AND(M106="ns",AH106=2),AND(M106="ns",AI106=0,AH106&gt;0),M106=AI106),0,1)))</f>
        <v>0</v>
      </c>
    </row>
    <row r="107" spans="1:37">
      <c r="A107" s="40"/>
      <c r="B107" s="91"/>
      <c r="C107" s="94" t="s">
        <v>5018</v>
      </c>
      <c r="D107" s="572" t="s">
        <v>5344</v>
      </c>
      <c r="E107" s="573"/>
      <c r="F107" s="573"/>
      <c r="G107" s="573"/>
      <c r="H107" s="573"/>
      <c r="I107" s="573"/>
      <c r="J107" s="573"/>
      <c r="K107" s="573"/>
      <c r="L107" s="574"/>
      <c r="M107" s="577"/>
      <c r="N107" s="578"/>
      <c r="O107" s="578"/>
      <c r="P107" s="578"/>
      <c r="Q107" s="578"/>
      <c r="R107" s="579"/>
      <c r="S107" s="577"/>
      <c r="T107" s="578"/>
      <c r="U107" s="578"/>
      <c r="V107" s="578"/>
      <c r="W107" s="578"/>
      <c r="X107" s="579"/>
      <c r="Y107" s="577"/>
      <c r="Z107" s="578"/>
      <c r="AA107" s="578"/>
      <c r="AB107" s="578"/>
      <c r="AC107" s="578"/>
      <c r="AD107" s="579"/>
      <c r="AE107" s="91"/>
      <c r="AH107" s="23">
        <f t="shared" si="0"/>
        <v>0</v>
      </c>
      <c r="AI107" s="23">
        <f t="shared" si="1"/>
        <v>0</v>
      </c>
      <c r="AJ107" s="23">
        <f t="shared" si="2"/>
        <v>0</v>
      </c>
    </row>
    <row r="108" spans="1:37" ht="15" customHeight="1">
      <c r="A108" s="40"/>
      <c r="B108" s="91"/>
      <c r="C108" s="94" t="s">
        <v>5020</v>
      </c>
      <c r="D108" s="717" t="s">
        <v>5345</v>
      </c>
      <c r="E108" s="718"/>
      <c r="F108" s="718"/>
      <c r="G108" s="718"/>
      <c r="H108" s="718"/>
      <c r="I108" s="718"/>
      <c r="J108" s="718"/>
      <c r="K108" s="718"/>
      <c r="L108" s="718"/>
      <c r="M108" s="577"/>
      <c r="N108" s="578"/>
      <c r="O108" s="578"/>
      <c r="P108" s="578"/>
      <c r="Q108" s="578"/>
      <c r="R108" s="579"/>
      <c r="S108" s="577"/>
      <c r="T108" s="578"/>
      <c r="U108" s="578"/>
      <c r="V108" s="578"/>
      <c r="W108" s="578"/>
      <c r="X108" s="579"/>
      <c r="Y108" s="577"/>
      <c r="Z108" s="578"/>
      <c r="AA108" s="578"/>
      <c r="AB108" s="578"/>
      <c r="AC108" s="578"/>
      <c r="AD108" s="579"/>
      <c r="AE108" s="91"/>
      <c r="AH108" s="23">
        <f t="shared" si="0"/>
        <v>0</v>
      </c>
      <c r="AI108" s="23">
        <f t="shared" si="1"/>
        <v>0</v>
      </c>
      <c r="AJ108" s="23">
        <f t="shared" si="2"/>
        <v>0</v>
      </c>
    </row>
    <row r="109" spans="1:37" ht="15" customHeight="1">
      <c r="A109" s="40"/>
      <c r="B109" s="91"/>
      <c r="C109" s="94" t="s">
        <v>5022</v>
      </c>
      <c r="D109" s="717" t="s">
        <v>5346</v>
      </c>
      <c r="E109" s="718"/>
      <c r="F109" s="718"/>
      <c r="G109" s="718"/>
      <c r="H109" s="718"/>
      <c r="I109" s="718"/>
      <c r="J109" s="718"/>
      <c r="K109" s="718"/>
      <c r="L109" s="718"/>
      <c r="M109" s="577"/>
      <c r="N109" s="578"/>
      <c r="O109" s="578"/>
      <c r="P109" s="578"/>
      <c r="Q109" s="578"/>
      <c r="R109" s="579"/>
      <c r="S109" s="577"/>
      <c r="T109" s="578"/>
      <c r="U109" s="578"/>
      <c r="V109" s="578"/>
      <c r="W109" s="578"/>
      <c r="X109" s="579"/>
      <c r="Y109" s="577"/>
      <c r="Z109" s="578"/>
      <c r="AA109" s="578"/>
      <c r="AB109" s="578"/>
      <c r="AC109" s="578"/>
      <c r="AD109" s="579"/>
      <c r="AE109" s="91"/>
      <c r="AH109" s="23">
        <f t="shared" si="0"/>
        <v>0</v>
      </c>
      <c r="AI109" s="23">
        <f t="shared" si="1"/>
        <v>0</v>
      </c>
      <c r="AJ109" s="23">
        <f t="shared" si="2"/>
        <v>0</v>
      </c>
    </row>
    <row r="110" spans="1:37" ht="15" customHeight="1">
      <c r="A110" s="40"/>
      <c r="B110" s="91"/>
      <c r="C110" s="94" t="s">
        <v>5024</v>
      </c>
      <c r="D110" s="717" t="s">
        <v>5347</v>
      </c>
      <c r="E110" s="718"/>
      <c r="F110" s="718"/>
      <c r="G110" s="718"/>
      <c r="H110" s="718"/>
      <c r="I110" s="718"/>
      <c r="J110" s="718"/>
      <c r="K110" s="718"/>
      <c r="L110" s="718"/>
      <c r="M110" s="577"/>
      <c r="N110" s="578"/>
      <c r="O110" s="578"/>
      <c r="P110" s="578"/>
      <c r="Q110" s="578"/>
      <c r="R110" s="579"/>
      <c r="S110" s="577"/>
      <c r="T110" s="578"/>
      <c r="U110" s="578"/>
      <c r="V110" s="578"/>
      <c r="W110" s="578"/>
      <c r="X110" s="579"/>
      <c r="Y110" s="577"/>
      <c r="Z110" s="578"/>
      <c r="AA110" s="578"/>
      <c r="AB110" s="578"/>
      <c r="AC110" s="578"/>
      <c r="AD110" s="579"/>
      <c r="AE110" s="91"/>
      <c r="AH110" s="23">
        <f t="shared" si="0"/>
        <v>0</v>
      </c>
      <c r="AI110" s="23">
        <f t="shared" si="1"/>
        <v>0</v>
      </c>
      <c r="AJ110" s="23">
        <f t="shared" si="2"/>
        <v>0</v>
      </c>
    </row>
    <row r="111" spans="1:37" ht="24" customHeight="1">
      <c r="A111" s="40"/>
      <c r="B111" s="91"/>
      <c r="C111" s="94" t="s">
        <v>5026</v>
      </c>
      <c r="D111" s="717" t="s">
        <v>5348</v>
      </c>
      <c r="E111" s="718"/>
      <c r="F111" s="718"/>
      <c r="G111" s="718"/>
      <c r="H111" s="718"/>
      <c r="I111" s="718"/>
      <c r="J111" s="718"/>
      <c r="K111" s="718"/>
      <c r="L111" s="719"/>
      <c r="M111" s="577"/>
      <c r="N111" s="578"/>
      <c r="O111" s="578"/>
      <c r="P111" s="578"/>
      <c r="Q111" s="578"/>
      <c r="R111" s="579"/>
      <c r="S111" s="577"/>
      <c r="T111" s="578"/>
      <c r="U111" s="578"/>
      <c r="V111" s="578"/>
      <c r="W111" s="578"/>
      <c r="X111" s="579"/>
      <c r="Y111" s="577"/>
      <c r="Z111" s="578"/>
      <c r="AA111" s="578"/>
      <c r="AB111" s="578"/>
      <c r="AC111" s="578"/>
      <c r="AD111" s="579"/>
      <c r="AE111" s="91"/>
      <c r="AH111" s="23">
        <f t="shared" si="0"/>
        <v>0</v>
      </c>
      <c r="AI111" s="23">
        <f t="shared" si="1"/>
        <v>0</v>
      </c>
      <c r="AJ111" s="23">
        <f t="shared" si="2"/>
        <v>0</v>
      </c>
    </row>
    <row r="112" spans="1:37" ht="15" customHeight="1">
      <c r="A112" s="40"/>
      <c r="B112" s="91"/>
      <c r="C112" s="22"/>
      <c r="D112" s="22"/>
      <c r="E112" s="22"/>
      <c r="F112" s="22"/>
      <c r="G112" s="22"/>
      <c r="H112" s="22"/>
      <c r="I112" s="22"/>
      <c r="J112" s="22"/>
      <c r="K112" s="22"/>
      <c r="L112" s="108" t="s">
        <v>5189</v>
      </c>
      <c r="M112" s="722">
        <f>IF(AND(SUM(M105:R111)=0,COUNTIF(M105:R111,"NS")&gt;0),"NS",
IF(AND(SUM(M105:R111)=0,COUNTIF(M105:R111,0)&gt;0),0,
IF(AND(SUM(M105:R111)=0,COUNTIF(M105:R111,"NA")&gt;0),"NA",
SUM(M105:R111))))</f>
        <v>0</v>
      </c>
      <c r="N112" s="723"/>
      <c r="O112" s="723"/>
      <c r="P112" s="723"/>
      <c r="Q112" s="723"/>
      <c r="R112" s="724"/>
      <c r="S112" s="722">
        <f t="shared" ref="S112" si="3">IF(AND(SUM(S105:X111)=0,COUNTIF(S105:X111,"NS")&gt;0),"NS",
IF(AND(SUM(S105:X111)=0,COUNTIF(S105:X111,0)&gt;0),0,
IF(AND(SUM(S105:X111)=0,COUNTIF(S105:X111,"NA")&gt;0),"NA",
SUM(S105:X111))))</f>
        <v>0</v>
      </c>
      <c r="T112" s="723"/>
      <c r="U112" s="723"/>
      <c r="V112" s="723"/>
      <c r="W112" s="723"/>
      <c r="X112" s="724"/>
      <c r="Y112" s="722">
        <f t="shared" ref="Y112" si="4">IF(AND(SUM(Y105:AD111)=0,COUNTIF(Y105:AD111,"NS")&gt;0),"NS",
IF(AND(SUM(Y105:AD111)=0,COUNTIF(Y105:AD111,0)&gt;0),0,
IF(AND(SUM(Y105:AD111)=0,COUNTIF(Y105:AD111,"NA")&gt;0),"NA",
SUM(Y105:AD111))))</f>
        <v>0</v>
      </c>
      <c r="Z112" s="723"/>
      <c r="AA112" s="723"/>
      <c r="AB112" s="723"/>
      <c r="AC112" s="723"/>
      <c r="AD112" s="724"/>
      <c r="AE112" s="91"/>
      <c r="AH112" s="222">
        <f>SUM(AH105:AH111)</f>
        <v>0</v>
      </c>
      <c r="AI112" s="223">
        <f>SUM(AI105:AI111)</f>
        <v>0</v>
      </c>
      <c r="AJ112" s="224">
        <f>SUM(AJ105:AJ111)</f>
        <v>0</v>
      </c>
    </row>
    <row r="113" spans="1:63" ht="15" customHeight="1">
      <c r="A113" s="40"/>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row>
    <row r="114" spans="1:63" ht="45" customHeight="1">
      <c r="A114" s="40"/>
      <c r="B114" s="91"/>
      <c r="C114" s="678" t="s">
        <v>5349</v>
      </c>
      <c r="D114" s="678"/>
      <c r="E114" s="678"/>
      <c r="F114" s="707"/>
      <c r="G114" s="575"/>
      <c r="H114" s="520"/>
      <c r="I114" s="520"/>
      <c r="J114" s="520"/>
      <c r="K114" s="520"/>
      <c r="L114" s="520"/>
      <c r="M114" s="520"/>
      <c r="N114" s="520"/>
      <c r="O114" s="520"/>
      <c r="P114" s="520"/>
      <c r="Q114" s="520"/>
      <c r="R114" s="520"/>
      <c r="S114" s="520"/>
      <c r="T114" s="520"/>
      <c r="U114" s="520"/>
      <c r="V114" s="520"/>
      <c r="W114" s="520"/>
      <c r="X114" s="520"/>
      <c r="Y114" s="520"/>
      <c r="Z114" s="520"/>
      <c r="AA114" s="520"/>
      <c r="AB114" s="520"/>
      <c r="AC114" s="520"/>
      <c r="AD114" s="576"/>
      <c r="AE114" s="91"/>
    </row>
    <row r="115" spans="1:63" ht="15" customHeight="1">
      <c r="A115" s="40"/>
      <c r="B115" s="571" t="str">
        <f>IF(AND(AK105&gt;0,G114=""),"Ha registrado un valor numérico mayor a cero en el numeral 7 debe anotar el nombre de dicho(s) cargo(s) y/o función(es) desempeñada(s)","")</f>
        <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row>
    <row r="116" spans="1:63" ht="24" customHeight="1">
      <c r="A116" s="40"/>
      <c r="B116" s="91"/>
      <c r="C116" s="531" t="s">
        <v>5147</v>
      </c>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91"/>
    </row>
    <row r="117" spans="1:63" ht="60" customHeight="1">
      <c r="A117" s="40"/>
      <c r="B117" s="91"/>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91"/>
    </row>
    <row r="118" spans="1:63" ht="15" customHeight="1">
      <c r="A118" s="40"/>
      <c r="B118" s="571" t="str">
        <f>IF(AG105&gt;0,"Favor de ingresar toda la información requerida en la pregunta ","")</f>
        <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42"/>
    </row>
    <row r="119" spans="1:63" ht="15" customHeight="1">
      <c r="A119" s="72"/>
      <c r="B119" s="568" t="str">
        <f>IF(AH112&gt;0,"Alerta: debido a que cuenta con registros NS, debe proporcionar una justificación en el area de comentarios al final de la pregunta","")</f>
        <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1"/>
    </row>
    <row r="120" spans="1:63" ht="15" customHeight="1">
      <c r="A120" s="72"/>
      <c r="B120" s="571" t="str">
        <f>IF(AJ112&gt;0,"Favor de revisar la suma y consistencia de totales y/o subtotales por celdas (numéricos y NS)","")</f>
        <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1"/>
    </row>
    <row r="121" spans="1:63" ht="15" customHeight="1">
      <c r="A121" s="7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63" ht="15" customHeight="1">
      <c r="A122" s="7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63" ht="15" customHeight="1">
      <c r="A123" s="7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63" ht="24" customHeight="1">
      <c r="A124" s="40" t="s">
        <v>5350</v>
      </c>
      <c r="B124" s="582" t="s">
        <v>5351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73"/>
    </row>
    <row r="125" spans="1:63" ht="24" customHeight="1">
      <c r="A125" s="40"/>
      <c r="B125" s="96"/>
      <c r="C125" s="531" t="s">
        <v>5352</v>
      </c>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73"/>
    </row>
    <row r="126" spans="1:63" ht="15" customHeight="1">
      <c r="A126" s="7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BF126" s="262"/>
    </row>
    <row r="127" spans="1:63" ht="24" customHeight="1">
      <c r="A127" s="72"/>
      <c r="B127" s="73"/>
      <c r="C127" s="617" t="s">
        <v>5353</v>
      </c>
      <c r="D127" s="618"/>
      <c r="E127" s="618"/>
      <c r="F127" s="619"/>
      <c r="G127" s="704" t="s">
        <v>5354</v>
      </c>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6"/>
      <c r="AE127" s="73"/>
      <c r="BF127" s="262"/>
    </row>
    <row r="128" spans="1:63" ht="120" customHeight="1">
      <c r="A128" s="72"/>
      <c r="B128" s="73"/>
      <c r="C128" s="700"/>
      <c r="D128" s="701"/>
      <c r="E128" s="701"/>
      <c r="F128" s="702"/>
      <c r="G128" s="721" t="s">
        <v>5161</v>
      </c>
      <c r="H128" s="662" t="s">
        <v>5338</v>
      </c>
      <c r="I128" s="662" t="s">
        <v>5339</v>
      </c>
      <c r="J128" s="662" t="s">
        <v>5342</v>
      </c>
      <c r="K128" s="662"/>
      <c r="L128" s="662"/>
      <c r="M128" s="662" t="s">
        <v>5343</v>
      </c>
      <c r="N128" s="662"/>
      <c r="O128" s="662"/>
      <c r="P128" s="662" t="s">
        <v>5344</v>
      </c>
      <c r="Q128" s="662"/>
      <c r="R128" s="662"/>
      <c r="S128" s="662" t="s">
        <v>5345</v>
      </c>
      <c r="T128" s="662"/>
      <c r="U128" s="662"/>
      <c r="V128" s="662" t="s">
        <v>5346</v>
      </c>
      <c r="W128" s="662"/>
      <c r="X128" s="662"/>
      <c r="Y128" s="662" t="s">
        <v>5347</v>
      </c>
      <c r="Z128" s="662"/>
      <c r="AA128" s="662"/>
      <c r="AB128" s="662" t="s">
        <v>5355</v>
      </c>
      <c r="AC128" s="662"/>
      <c r="AD128" s="662"/>
      <c r="AE128" s="73"/>
      <c r="BF128" s="262"/>
      <c r="BG128" s="675" t="s">
        <v>5356</v>
      </c>
      <c r="BH128" s="675"/>
      <c r="BI128" s="676" t="s">
        <v>5357</v>
      </c>
      <c r="BJ128" s="676"/>
      <c r="BK128" s="676"/>
    </row>
    <row r="129" spans="1:63" ht="48" customHeight="1">
      <c r="A129" s="72"/>
      <c r="B129" s="73"/>
      <c r="C129" s="620"/>
      <c r="D129" s="621"/>
      <c r="E129" s="621"/>
      <c r="F129" s="622"/>
      <c r="G129" s="721"/>
      <c r="H129" s="662"/>
      <c r="I129" s="662"/>
      <c r="J129" s="110" t="s">
        <v>5358</v>
      </c>
      <c r="K129" s="111" t="s">
        <v>5338</v>
      </c>
      <c r="L129" s="111" t="s">
        <v>5339</v>
      </c>
      <c r="M129" s="110" t="s">
        <v>5358</v>
      </c>
      <c r="N129" s="111" t="s">
        <v>5338</v>
      </c>
      <c r="O129" s="111" t="s">
        <v>5339</v>
      </c>
      <c r="P129" s="110" t="s">
        <v>5358</v>
      </c>
      <c r="Q129" s="111" t="s">
        <v>5338</v>
      </c>
      <c r="R129" s="111" t="s">
        <v>5339</v>
      </c>
      <c r="S129" s="110" t="s">
        <v>5358</v>
      </c>
      <c r="T129" s="111" t="s">
        <v>5338</v>
      </c>
      <c r="U129" s="111" t="s">
        <v>5339</v>
      </c>
      <c r="V129" s="110" t="s">
        <v>5358</v>
      </c>
      <c r="W129" s="111" t="s">
        <v>5338</v>
      </c>
      <c r="X129" s="111" t="s">
        <v>5339</v>
      </c>
      <c r="Y129" s="110" t="s">
        <v>5358</v>
      </c>
      <c r="Z129" s="111" t="s">
        <v>5338</v>
      </c>
      <c r="AA129" s="111" t="s">
        <v>5339</v>
      </c>
      <c r="AB129" s="110" t="s">
        <v>5358</v>
      </c>
      <c r="AC129" s="111" t="s">
        <v>5338</v>
      </c>
      <c r="AD129" s="111" t="s">
        <v>5339</v>
      </c>
      <c r="AE129" s="73"/>
      <c r="AG129" s="221" t="s">
        <v>5102</v>
      </c>
      <c r="AH129" s="228" t="s">
        <v>5166</v>
      </c>
      <c r="AI129" s="257" t="s">
        <v>5359</v>
      </c>
      <c r="AJ129" s="226" t="s">
        <v>5360</v>
      </c>
      <c r="AK129" s="228" t="s">
        <v>5169</v>
      </c>
      <c r="AL129" s="257" t="s">
        <v>5361</v>
      </c>
      <c r="AM129" s="226" t="s">
        <v>5362</v>
      </c>
      <c r="AN129" s="228" t="s">
        <v>5363</v>
      </c>
      <c r="AO129" s="257" t="s">
        <v>5364</v>
      </c>
      <c r="AP129" s="226" t="s">
        <v>5365</v>
      </c>
      <c r="AQ129" s="228" t="s">
        <v>5366</v>
      </c>
      <c r="AR129" s="257" t="s">
        <v>5367</v>
      </c>
      <c r="AS129" s="226" t="s">
        <v>5368</v>
      </c>
      <c r="AT129" s="228" t="s">
        <v>5369</v>
      </c>
      <c r="AU129" s="257" t="s">
        <v>5370</v>
      </c>
      <c r="AV129" s="226" t="s">
        <v>5371</v>
      </c>
      <c r="AW129" s="228" t="s">
        <v>5372</v>
      </c>
      <c r="AX129" s="257" t="s">
        <v>5373</v>
      </c>
      <c r="AY129" s="226" t="s">
        <v>5374</v>
      </c>
      <c r="AZ129" s="228" t="s">
        <v>5375</v>
      </c>
      <c r="BA129" s="257" t="s">
        <v>5376</v>
      </c>
      <c r="BB129" s="226" t="s">
        <v>5377</v>
      </c>
      <c r="BC129" s="228" t="s">
        <v>5378</v>
      </c>
      <c r="BD129" s="257" t="s">
        <v>5379</v>
      </c>
      <c r="BE129" s="226" t="s">
        <v>5380</v>
      </c>
      <c r="BF129" s="261" t="s">
        <v>5381</v>
      </c>
      <c r="BG129" s="675"/>
      <c r="BH129" s="675"/>
      <c r="BI129" s="263" t="s">
        <v>5382</v>
      </c>
      <c r="BJ129" s="264" t="s">
        <v>5383</v>
      </c>
      <c r="BK129" s="265" t="s">
        <v>5384</v>
      </c>
    </row>
    <row r="130" spans="1:63">
      <c r="A130" s="40"/>
      <c r="B130" s="91"/>
      <c r="C130" s="94" t="s">
        <v>5014</v>
      </c>
      <c r="D130" s="572" t="s">
        <v>5385</v>
      </c>
      <c r="E130" s="720"/>
      <c r="F130" s="720"/>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91"/>
      <c r="AG130" s="89">
        <f>IF(COUNTA(G130:AD135)=144,0,IF(COUNTA(G130:AD135)=0,0,1))</f>
        <v>0</v>
      </c>
      <c r="AH130" s="1">
        <f>COUNTIF(H130:I130,"NS")</f>
        <v>0</v>
      </c>
      <c r="AI130" s="1">
        <f>SUM(H130:I130)</f>
        <v>0</v>
      </c>
      <c r="AJ130" s="1">
        <f>IF(COUNTIF(G130:I130,"NA")=3,0,IF(COUNTA(G130:I130)=0,0,IF(OR(AND(G130=0,AH130&gt;0),AND(G130="ns",AI130&gt;0),AND(G130="ns",AH130=0,AI130=0)),1,IF(OR(AND(G130&gt;0,AH130=2),AND(G130="ns",AH130=2),AND(G130="ns",AI130=0,AH130&gt;0),G130=AI130),0,1))))</f>
        <v>0</v>
      </c>
      <c r="AK130" s="1">
        <f>COUNTIF(K130:L130,"NS")</f>
        <v>0</v>
      </c>
      <c r="AL130" s="1">
        <f>SUM(K130:L130)</f>
        <v>0</v>
      </c>
      <c r="AM130" s="1">
        <f>IF(COUNTIF(J130:L130,"NA")=3,0,IF(COUNTA(J130:L130)=0,0,IF(OR(AND(J130=0,AK130&gt;0),AND(J130="ns",AL130&gt;0),AND(J130="ns",AK130=0,AL130=0)),1,IF(OR(AND(J130&gt;0,AK130=2),AND(J130="ns",AK130=2),AND(J130="ns",AL130=0,AK130&gt;0),J130=AL130),0,1))))</f>
        <v>0</v>
      </c>
      <c r="AN130" s="1">
        <f>COUNTIF(N130:O130,"NS")</f>
        <v>0</v>
      </c>
      <c r="AO130" s="1">
        <f>SUM(N130:O130)</f>
        <v>0</v>
      </c>
      <c r="AP130" s="1">
        <f>IF(COUNTIF(M130:O130,"NA")=3,0,IF(COUNTA(M130:O130)=0,0,IF(OR(AND(M130=0,AN130&gt;0),AND(M130="ns",AO130&gt;0),AND(M130="ns",AN130=0,AO130=0)),1,IF(OR(AND(M130&gt;0,AN130=2),AND(M130="ns",AN130=2),AND(M130="ns",AO130=0,AN130&gt;0),M130=AO130),0,1))))</f>
        <v>0</v>
      </c>
      <c r="AQ130" s="1">
        <f>COUNTIF(Q130:R130,"NS")</f>
        <v>0</v>
      </c>
      <c r="AR130" s="1">
        <f>SUM(Q130:R130)</f>
        <v>0</v>
      </c>
      <c r="AS130" s="1">
        <f>IF(COUNTIF(P130:R130,"NA")=3,0,IF(COUNTA(P130:R130)=0,0,IF(OR(AND(P130=0,AQ130&gt;0),AND(P130="ns",AR130&gt;0),AND(P130="ns",AQ130=0,AR130=0)),1,IF(OR(AND(P130&gt;0,AQ130=2),AND(P130="ns",AQ130=2),AND(P130="ns",AR130=0,AQ130&gt;0),P130=AR130),0,1))))</f>
        <v>0</v>
      </c>
      <c r="AT130" s="1">
        <f>COUNTIF(T130:U130,"NS")</f>
        <v>0</v>
      </c>
      <c r="AU130" s="1">
        <f>SUM(T130:U130)</f>
        <v>0</v>
      </c>
      <c r="AV130" s="1">
        <f>IF(COUNTIF(S130:U130,"NA")=3,0,IF(COUNTA(S130:U130)=0,0,IF(OR(AND(S130=0,AT130&gt;0),AND(S130="ns",AU130&gt;0),AND(S130="ns",AT130=0,AU130=0)),1,IF(OR(AND(S130&gt;0,AT130=2),AND(S130="ns",AT130=2),AND(S130="ns",AU130=0,AT130&gt;0),S130=AU130),0,1))))</f>
        <v>0</v>
      </c>
      <c r="AW130" s="1">
        <f>COUNTIF(W130:X130,"NS")</f>
        <v>0</v>
      </c>
      <c r="AX130" s="1">
        <f>SUM(W130:X130)</f>
        <v>0</v>
      </c>
      <c r="AY130" s="1">
        <f>IF(COUNTIF(V130:X130,"NA")=3,0,IF(COUNTA(V130:X130)=0,0,IF(OR(AND(V130=0,AW130&gt;0),AND(V130="ns",AX130&gt;0),AND(V130="ns",AW130=0,AX130=0)),1,IF(OR(AND(V130&gt;0,AW130=2),AND(V130="ns",AW130=2),AND(V130="ns",AX130=0,AW130&gt;0),V130=AX130),0,1))))</f>
        <v>0</v>
      </c>
      <c r="AZ130" s="1">
        <f>COUNTIF(Z130:AA130,"NS")</f>
        <v>0</v>
      </c>
      <c r="BA130" s="1">
        <f>SUM(Z130:AA130)</f>
        <v>0</v>
      </c>
      <c r="BB130" s="1">
        <f>IF(COUNTIF(Y130:AA130,"NA")=3,0,IF(COUNTA(Y130:AA130)=0,0,IF(OR(AND(Y130=0,AZ130&gt;0),AND(Y130="ns",BA130&gt;0),AND(Y130="ns",AZ130=0,BA130=0)),1,IF(OR(AND(Y130&gt;0,AZ130=2),AND(Y130="ns",AZ130=2),AND(Y130="ns",BA130=0,AZ130&gt;0),Y130=BA130),0,1))))</f>
        <v>0</v>
      </c>
      <c r="BC130" s="1">
        <f>COUNTIF(AC130:AD130,"NS")</f>
        <v>0</v>
      </c>
      <c r="BD130" s="1">
        <f>SUM(AC130:AD130)</f>
        <v>0</v>
      </c>
      <c r="BE130" s="1">
        <f>IF(COUNTIF(AB130:AD130,"NA")=3,0,IF(COUNTA(AB130:AD130)=0,0,IF(OR(AND(AB130=0,BC130&gt;0),AND(AB130="ns",BD130&gt;0),AND(AB130="ns",BC130=0,BD130=0)),1,IF(OR(AND(AB130&gt;0,BC130=2),AND(AB130="ns",BC130=2),AND(AB130="ns",BD130=0,BC130&gt;0),AB130=BD130),0,1))))</f>
        <v>0</v>
      </c>
      <c r="BF130">
        <f>IF(SUM(G134:AD134)&gt;0,1,0)</f>
        <v>0</v>
      </c>
      <c r="BG130" s="672" t="s">
        <v>5382</v>
      </c>
      <c r="BH130" s="672"/>
      <c r="BI130" s="266">
        <f>IF(AND(G136="NS",$M$112="NS"),0,IF(AND(G136="NA",$M$112="NA"),0,IF(G136=$M$112,0,1)))</f>
        <v>0</v>
      </c>
      <c r="BJ130" s="266">
        <f>IF(AND(H136="NS",$S$112="NS"),0,IF(AND(H136="NA",$S$112="NA"),0,IF(H136=$S$112,0,1)))</f>
        <v>0</v>
      </c>
      <c r="BK130" s="266">
        <f>IF(AND(I136="NS",$Y$112="NS"),0,IF(AND(I136="NA",$Y$112="NA"),0,IF(I136=$Y$112,0,1)))</f>
        <v>0</v>
      </c>
    </row>
    <row r="131" spans="1:63">
      <c r="A131" s="40"/>
      <c r="B131" s="91"/>
      <c r="C131" s="94" t="s">
        <v>5016</v>
      </c>
      <c r="D131" s="572" t="s">
        <v>5386</v>
      </c>
      <c r="E131" s="720"/>
      <c r="F131" s="720"/>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91"/>
      <c r="AH131" s="1">
        <f t="shared" ref="AH131:AH135" si="5">COUNTIF(H131:I131,"NS")</f>
        <v>0</v>
      </c>
      <c r="AI131" s="1">
        <f t="shared" ref="AI131:AI135" si="6">SUM(H131:I131)</f>
        <v>0</v>
      </c>
      <c r="AJ131" s="1">
        <f t="shared" ref="AJ131:AJ135" si="7">IF(COUNTIF(G131:I131,"NA")=3,0,IF(COUNTA(G131:I131)=0,0,IF(OR(AND(G131=0,AH131&gt;0),AND(G131="ns",AI131&gt;0),AND(G131="ns",AH131=0,AI131=0)),1,IF(OR(AND(G131&gt;0,AH131=2),AND(G131="ns",AH131=2),AND(G131="ns",AI131=0,AH131&gt;0),G131=AI131),0,1))))</f>
        <v>0</v>
      </c>
      <c r="AK131" s="1">
        <f t="shared" ref="AK131:AK135" si="8">COUNTIF(K131:L131,"NS")</f>
        <v>0</v>
      </c>
      <c r="AL131" s="1">
        <f t="shared" ref="AL131:AL135" si="9">SUM(K131:L131)</f>
        <v>0</v>
      </c>
      <c r="AM131" s="1">
        <f t="shared" ref="AM131:AM135" si="10">IF(COUNTIF(J131:L131,"NA")=3,0,IF(COUNTA(J131:L131)=0,0,IF(OR(AND(J131=0,AK131&gt;0),AND(J131="ns",AL131&gt;0),AND(J131="ns",AK131=0,AL131=0)),1,IF(OR(AND(J131&gt;0,AK131=2),AND(J131="ns",AK131=2),AND(J131="ns",AL131=0,AK131&gt;0),J131=AL131),0,1))))</f>
        <v>0</v>
      </c>
      <c r="AN131" s="1">
        <f t="shared" ref="AN131:AN135" si="11">COUNTIF(N131:O131,"NS")</f>
        <v>0</v>
      </c>
      <c r="AO131" s="1">
        <f t="shared" ref="AO131:AO135" si="12">SUM(N131:O131)</f>
        <v>0</v>
      </c>
      <c r="AP131" s="1">
        <f t="shared" ref="AP131:AP135" si="13">IF(COUNTIF(M131:O131,"NA")=3,0,IF(COUNTA(M131:O131)=0,0,IF(OR(AND(M131=0,AN131&gt;0),AND(M131="ns",AO131&gt;0),AND(M131="ns",AN131=0,AO131=0)),1,IF(OR(AND(M131&gt;0,AN131=2),AND(M131="ns",AN131=2),AND(M131="ns",AO131=0,AN131&gt;0),M131=AO131),0,1))))</f>
        <v>0</v>
      </c>
      <c r="AQ131" s="1">
        <f t="shared" ref="AQ131:AQ135" si="14">COUNTIF(Q131:R131,"NS")</f>
        <v>0</v>
      </c>
      <c r="AR131" s="1">
        <f t="shared" ref="AR131:AR135" si="15">SUM(Q131:R131)</f>
        <v>0</v>
      </c>
      <c r="AS131" s="1">
        <f t="shared" ref="AS131:AS135" si="16">IF(COUNTIF(P131:R131,"NA")=3,0,IF(COUNTA(P131:R131)=0,0,IF(OR(AND(P131=0,AQ131&gt;0),AND(P131="ns",AR131&gt;0),AND(P131="ns",AQ131=0,AR131=0)),1,IF(OR(AND(P131&gt;0,AQ131=2),AND(P131="ns",AQ131=2),AND(P131="ns",AR131=0,AQ131&gt;0),P131=AR131),0,1))))</f>
        <v>0</v>
      </c>
      <c r="AT131" s="1">
        <f t="shared" ref="AT131:AT135" si="17">COUNTIF(T131:U131,"NS")</f>
        <v>0</v>
      </c>
      <c r="AU131" s="1">
        <f t="shared" ref="AU131:AU135" si="18">SUM(T131:U131)</f>
        <v>0</v>
      </c>
      <c r="AV131" s="1">
        <f t="shared" ref="AV131:AV135" si="19">IF(COUNTIF(S131:U131,"NA")=3,0,IF(COUNTA(S131:U131)=0,0,IF(OR(AND(S131=0,AT131&gt;0),AND(S131="ns",AU131&gt;0),AND(S131="ns",AT131=0,AU131=0)),1,IF(OR(AND(S131&gt;0,AT131=2),AND(S131="ns",AT131=2),AND(S131="ns",AU131=0,AT131&gt;0),S131=AU131),0,1))))</f>
        <v>0</v>
      </c>
      <c r="AW131" s="1">
        <f t="shared" ref="AW131:AW135" si="20">COUNTIF(W131:X131,"NS")</f>
        <v>0</v>
      </c>
      <c r="AX131" s="1">
        <f t="shared" ref="AX131:AX135" si="21">SUM(W131:X131)</f>
        <v>0</v>
      </c>
      <c r="AY131" s="1">
        <f t="shared" ref="AY131:AY135" si="22">IF(COUNTIF(V131:X131,"NA")=3,0,IF(COUNTA(V131:X131)=0,0,IF(OR(AND(V131=0,AW131&gt;0),AND(V131="ns",AX131&gt;0),AND(V131="ns",AW131=0,AX131=0)),1,IF(OR(AND(V131&gt;0,AW131=2),AND(V131="ns",AW131=2),AND(V131="ns",AX131=0,AW131&gt;0),V131=AX131),0,1))))</f>
        <v>0</v>
      </c>
      <c r="AZ131" s="1">
        <f t="shared" ref="AZ131:AZ135" si="23">COUNTIF(Z131:AA131,"NS")</f>
        <v>0</v>
      </c>
      <c r="BA131" s="1">
        <f t="shared" ref="BA131:BA135" si="24">SUM(Z131:AA131)</f>
        <v>0</v>
      </c>
      <c r="BB131" s="1">
        <f t="shared" ref="BB131:BB135" si="25">IF(COUNTIF(Y131:AA131,"NA")=3,0,IF(COUNTA(Y131:AA131)=0,0,IF(OR(AND(Y131=0,AZ131&gt;0),AND(Y131="ns",BA131&gt;0),AND(Y131="ns",AZ131=0,BA131=0)),1,IF(OR(AND(Y131&gt;0,AZ131=2),AND(Y131="ns",AZ131=2),AND(Y131="ns",BA131=0,AZ131&gt;0),Y131=BA131),0,1))))</f>
        <v>0</v>
      </c>
      <c r="BC131" s="1">
        <f t="shared" ref="BC131:BC135" si="26">COUNTIF(AC131:AD131,"NS")</f>
        <v>0</v>
      </c>
      <c r="BD131" s="1">
        <f t="shared" ref="BD131:BD135" si="27">SUM(AC131:AD131)</f>
        <v>0</v>
      </c>
      <c r="BE131" s="1">
        <f t="shared" ref="BE131:BE135" si="28">IF(COUNTIF(AB131:AD131,"NA")=3,0,IF(COUNTA(AB131:AD131)=0,0,IF(OR(AND(AB131=0,BC131&gt;0),AND(AB131="ns",BD131&gt;0),AND(AB131="ns",BC131=0,BD131=0)),1,IF(OR(AND(AB131&gt;0,BC131=2),AND(AB131="ns",BC131=2),AND(AB131="ns",BD131=0,BC131&gt;0),AB131=BD131),0,1))))</f>
        <v>0</v>
      </c>
      <c r="BG131" s="673" t="s">
        <v>5387</v>
      </c>
      <c r="BH131" s="673"/>
      <c r="BI131">
        <f>IF(AND(J136="NS",$M$105="NS"),0,IF(AND(J136="NA",$M$105="NA"),0,IF(J136=$M$105,0,1)))</f>
        <v>0</v>
      </c>
      <c r="BJ131">
        <f>IF(AND(K136="NS",$S$105="NS"),0,IF(AND(K136="NA",$S$105="NA"),0,IF(K136=$S$105,0,1)))</f>
        <v>0</v>
      </c>
      <c r="BK131">
        <f>IF(AND(L136="NS",$Y$105="NS"),0,IF(AND(L136="NA",$Y$105="NA"),0,IF(L136=$Y$105,0,1)))</f>
        <v>0</v>
      </c>
    </row>
    <row r="132" spans="1:63">
      <c r="A132" s="40"/>
      <c r="B132" s="91"/>
      <c r="C132" s="94" t="s">
        <v>5018</v>
      </c>
      <c r="D132" s="572" t="s">
        <v>5388</v>
      </c>
      <c r="E132" s="720"/>
      <c r="F132" s="720"/>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91"/>
      <c r="AH132" s="1">
        <f t="shared" si="5"/>
        <v>0</v>
      </c>
      <c r="AI132" s="1">
        <f t="shared" si="6"/>
        <v>0</v>
      </c>
      <c r="AJ132" s="1">
        <f t="shared" si="7"/>
        <v>0</v>
      </c>
      <c r="AK132" s="1">
        <f t="shared" si="8"/>
        <v>0</v>
      </c>
      <c r="AL132" s="1">
        <f t="shared" si="9"/>
        <v>0</v>
      </c>
      <c r="AM132" s="1">
        <f t="shared" si="10"/>
        <v>0</v>
      </c>
      <c r="AN132" s="1">
        <f t="shared" si="11"/>
        <v>0</v>
      </c>
      <c r="AO132" s="1">
        <f t="shared" si="12"/>
        <v>0</v>
      </c>
      <c r="AP132" s="1">
        <f t="shared" si="13"/>
        <v>0</v>
      </c>
      <c r="AQ132" s="1">
        <f t="shared" si="14"/>
        <v>0</v>
      </c>
      <c r="AR132" s="1">
        <f t="shared" si="15"/>
        <v>0</v>
      </c>
      <c r="AS132" s="1">
        <f t="shared" si="16"/>
        <v>0</v>
      </c>
      <c r="AT132" s="1">
        <f t="shared" si="17"/>
        <v>0</v>
      </c>
      <c r="AU132" s="1">
        <f t="shared" si="18"/>
        <v>0</v>
      </c>
      <c r="AV132" s="1">
        <f t="shared" si="19"/>
        <v>0</v>
      </c>
      <c r="AW132" s="1">
        <f t="shared" si="20"/>
        <v>0</v>
      </c>
      <c r="AX132" s="1">
        <f t="shared" si="21"/>
        <v>0</v>
      </c>
      <c r="AY132" s="1">
        <f t="shared" si="22"/>
        <v>0</v>
      </c>
      <c r="AZ132" s="1">
        <f t="shared" si="23"/>
        <v>0</v>
      </c>
      <c r="BA132" s="1">
        <f t="shared" si="24"/>
        <v>0</v>
      </c>
      <c r="BB132" s="1">
        <f t="shared" si="25"/>
        <v>0</v>
      </c>
      <c r="BC132" s="1">
        <f t="shared" si="26"/>
        <v>0</v>
      </c>
      <c r="BD132" s="1">
        <f t="shared" si="27"/>
        <v>0</v>
      </c>
      <c r="BE132" s="1">
        <f t="shared" si="28"/>
        <v>0</v>
      </c>
      <c r="BG132" s="672" t="s">
        <v>5389</v>
      </c>
      <c r="BH132" s="672"/>
      <c r="BI132">
        <f>IF(AND(M136="NS",$M$106="NS"),0,IF(AND(M136="NA",$M$106="NA"),0,IF(M136=$M$106,0,1)))</f>
        <v>0</v>
      </c>
      <c r="BJ132">
        <f>IF(AND(N136="NS",$S$106="NS"),0,IF(AND(N136="NA",$S$106="NA"),0,IF(N136=$S$106,0,1)))</f>
        <v>0</v>
      </c>
      <c r="BK132">
        <f>IF(AND(O136="NS",$Y$106="NS"),0,IF(AND(O136="NA",$Y$106="NA"),0,IF(O136=$Y$106,0,1)))</f>
        <v>0</v>
      </c>
    </row>
    <row r="133" spans="1:63" ht="15" customHeight="1">
      <c r="A133" s="40"/>
      <c r="B133" s="91"/>
      <c r="C133" s="94" t="s">
        <v>5020</v>
      </c>
      <c r="D133" s="572" t="s">
        <v>5390</v>
      </c>
      <c r="E133" s="720"/>
      <c r="F133" s="720"/>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91"/>
      <c r="AH133" s="1">
        <f t="shared" si="5"/>
        <v>0</v>
      </c>
      <c r="AI133" s="1">
        <f t="shared" si="6"/>
        <v>0</v>
      </c>
      <c r="AJ133" s="1">
        <f t="shared" si="7"/>
        <v>0</v>
      </c>
      <c r="AK133" s="1">
        <f t="shared" si="8"/>
        <v>0</v>
      </c>
      <c r="AL133" s="1">
        <f t="shared" si="9"/>
        <v>0</v>
      </c>
      <c r="AM133" s="1">
        <f t="shared" si="10"/>
        <v>0</v>
      </c>
      <c r="AN133" s="1">
        <f t="shared" si="11"/>
        <v>0</v>
      </c>
      <c r="AO133" s="1">
        <f t="shared" si="12"/>
        <v>0</v>
      </c>
      <c r="AP133" s="1">
        <f t="shared" si="13"/>
        <v>0</v>
      </c>
      <c r="AQ133" s="1">
        <f t="shared" si="14"/>
        <v>0</v>
      </c>
      <c r="AR133" s="1">
        <f t="shared" si="15"/>
        <v>0</v>
      </c>
      <c r="AS133" s="1">
        <f t="shared" si="16"/>
        <v>0</v>
      </c>
      <c r="AT133" s="1">
        <f t="shared" si="17"/>
        <v>0</v>
      </c>
      <c r="AU133" s="1">
        <f t="shared" si="18"/>
        <v>0</v>
      </c>
      <c r="AV133" s="1">
        <f t="shared" si="19"/>
        <v>0</v>
      </c>
      <c r="AW133" s="1">
        <f t="shared" si="20"/>
        <v>0</v>
      </c>
      <c r="AX133" s="1">
        <f t="shared" si="21"/>
        <v>0</v>
      </c>
      <c r="AY133" s="1">
        <f t="shared" si="22"/>
        <v>0</v>
      </c>
      <c r="AZ133" s="1">
        <f t="shared" si="23"/>
        <v>0</v>
      </c>
      <c r="BA133" s="1">
        <f t="shared" si="24"/>
        <v>0</v>
      </c>
      <c r="BB133" s="1">
        <f t="shared" si="25"/>
        <v>0</v>
      </c>
      <c r="BC133" s="1">
        <f t="shared" si="26"/>
        <v>0</v>
      </c>
      <c r="BD133" s="1">
        <f t="shared" si="27"/>
        <v>0</v>
      </c>
      <c r="BE133" s="1">
        <f t="shared" si="28"/>
        <v>0</v>
      </c>
      <c r="BG133" s="673" t="s">
        <v>5391</v>
      </c>
      <c r="BH133" s="673"/>
      <c r="BI133">
        <f>IF(AND(P136="NS",$M$107="NS"),0,IF(AND(P136="NA",$M$107="NA"),0,IF(P136=$M$107,0,1)))</f>
        <v>0</v>
      </c>
      <c r="BJ133">
        <f>IF(AND(Q136="NS",$S$107="NS"),0,IF(AND(Q136="NA",$S$107="NA"),0,IF(Q136=$S$107,0,1)))</f>
        <v>0</v>
      </c>
      <c r="BK133">
        <f>IF(AND(R136="NS",$Y$107="NS"),0,IF(AND(R136="NA",$Y$107="NA"),0,IF(R136=$Y$107,0,1)))</f>
        <v>0</v>
      </c>
    </row>
    <row r="134" spans="1:63" ht="48" customHeight="1">
      <c r="A134" s="40"/>
      <c r="B134" s="91"/>
      <c r="C134" s="94" t="s">
        <v>5022</v>
      </c>
      <c r="D134" s="572" t="s">
        <v>5392</v>
      </c>
      <c r="E134" s="720"/>
      <c r="F134" s="720"/>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91"/>
      <c r="AH134" s="1">
        <f t="shared" si="5"/>
        <v>0</v>
      </c>
      <c r="AI134" s="1">
        <f t="shared" si="6"/>
        <v>0</v>
      </c>
      <c r="AJ134" s="1">
        <f t="shared" si="7"/>
        <v>0</v>
      </c>
      <c r="AK134" s="1">
        <f t="shared" si="8"/>
        <v>0</v>
      </c>
      <c r="AL134" s="1">
        <f t="shared" si="9"/>
        <v>0</v>
      </c>
      <c r="AM134" s="1">
        <f t="shared" si="10"/>
        <v>0</v>
      </c>
      <c r="AN134" s="1">
        <f t="shared" si="11"/>
        <v>0</v>
      </c>
      <c r="AO134" s="1">
        <f t="shared" si="12"/>
        <v>0</v>
      </c>
      <c r="AP134" s="1">
        <f t="shared" si="13"/>
        <v>0</v>
      </c>
      <c r="AQ134" s="1">
        <f t="shared" si="14"/>
        <v>0</v>
      </c>
      <c r="AR134" s="1">
        <f t="shared" si="15"/>
        <v>0</v>
      </c>
      <c r="AS134" s="1">
        <f t="shared" si="16"/>
        <v>0</v>
      </c>
      <c r="AT134" s="1">
        <f t="shared" si="17"/>
        <v>0</v>
      </c>
      <c r="AU134" s="1">
        <f t="shared" si="18"/>
        <v>0</v>
      </c>
      <c r="AV134" s="1">
        <f t="shared" si="19"/>
        <v>0</v>
      </c>
      <c r="AW134" s="1">
        <f t="shared" si="20"/>
        <v>0</v>
      </c>
      <c r="AX134" s="1">
        <f t="shared" si="21"/>
        <v>0</v>
      </c>
      <c r="AY134" s="1">
        <f t="shared" si="22"/>
        <v>0</v>
      </c>
      <c r="AZ134" s="1">
        <f t="shared" si="23"/>
        <v>0</v>
      </c>
      <c r="BA134" s="1">
        <f t="shared" si="24"/>
        <v>0</v>
      </c>
      <c r="BB134" s="1">
        <f t="shared" si="25"/>
        <v>0</v>
      </c>
      <c r="BC134" s="1">
        <f t="shared" si="26"/>
        <v>0</v>
      </c>
      <c r="BD134" s="1">
        <f t="shared" si="27"/>
        <v>0</v>
      </c>
      <c r="BE134" s="1">
        <f t="shared" si="28"/>
        <v>0</v>
      </c>
      <c r="BG134" s="672" t="s">
        <v>5393</v>
      </c>
      <c r="BH134" s="672"/>
      <c r="BI134">
        <f>IF(AND(S136="NS",$M$108="NS"),0,IF(AND(S136="NA",$M$108="NA"),0,IF(S136=$M$108,0,1)))</f>
        <v>0</v>
      </c>
      <c r="BJ134">
        <f>IF(AND(T136="NS",$S$108="NS"),0,IF(AND(T136="NA",$S$108="NA"),0,IF(T136=$S$108,0,1)))</f>
        <v>0</v>
      </c>
      <c r="BK134">
        <f>IF(AND(U136="NS",$Y$108="NS"),0,IF(AND(U136="NA",$Y$108="NA"),0,IF(U136=$Y$108,0,1)))</f>
        <v>0</v>
      </c>
    </row>
    <row r="135" spans="1:63" ht="24" customHeight="1">
      <c r="A135" s="40"/>
      <c r="B135" s="91"/>
      <c r="C135" s="94" t="s">
        <v>5024</v>
      </c>
      <c r="D135" s="572" t="s">
        <v>403</v>
      </c>
      <c r="E135" s="720"/>
      <c r="F135" s="720"/>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91"/>
      <c r="AH135" s="1">
        <f t="shared" si="5"/>
        <v>0</v>
      </c>
      <c r="AI135" s="1">
        <f t="shared" si="6"/>
        <v>0</v>
      </c>
      <c r="AJ135" s="1">
        <f t="shared" si="7"/>
        <v>0</v>
      </c>
      <c r="AK135" s="1">
        <f t="shared" si="8"/>
        <v>0</v>
      </c>
      <c r="AL135" s="1">
        <f t="shared" si="9"/>
        <v>0</v>
      </c>
      <c r="AM135" s="1">
        <f t="shared" si="10"/>
        <v>0</v>
      </c>
      <c r="AN135" s="1">
        <f t="shared" si="11"/>
        <v>0</v>
      </c>
      <c r="AO135" s="1">
        <f t="shared" si="12"/>
        <v>0</v>
      </c>
      <c r="AP135" s="1">
        <f t="shared" si="13"/>
        <v>0</v>
      </c>
      <c r="AQ135" s="1">
        <f t="shared" si="14"/>
        <v>0</v>
      </c>
      <c r="AR135" s="1">
        <f t="shared" si="15"/>
        <v>0</v>
      </c>
      <c r="AS135" s="1">
        <f t="shared" si="16"/>
        <v>0</v>
      </c>
      <c r="AT135" s="1">
        <f t="shared" si="17"/>
        <v>0</v>
      </c>
      <c r="AU135" s="1">
        <f t="shared" si="18"/>
        <v>0</v>
      </c>
      <c r="AV135" s="1">
        <f t="shared" si="19"/>
        <v>0</v>
      </c>
      <c r="AW135" s="1">
        <f t="shared" si="20"/>
        <v>0</v>
      </c>
      <c r="AX135" s="1">
        <f t="shared" si="21"/>
        <v>0</v>
      </c>
      <c r="AY135" s="1">
        <f t="shared" si="22"/>
        <v>0</v>
      </c>
      <c r="AZ135" s="1">
        <f t="shared" si="23"/>
        <v>0</v>
      </c>
      <c r="BA135" s="1">
        <f t="shared" si="24"/>
        <v>0</v>
      </c>
      <c r="BB135" s="1">
        <f t="shared" si="25"/>
        <v>0</v>
      </c>
      <c r="BC135" s="1">
        <f t="shared" si="26"/>
        <v>0</v>
      </c>
      <c r="BD135" s="1">
        <f t="shared" si="27"/>
        <v>0</v>
      </c>
      <c r="BE135" s="1">
        <f t="shared" si="28"/>
        <v>0</v>
      </c>
      <c r="BG135" s="673" t="s">
        <v>5394</v>
      </c>
      <c r="BH135" s="673"/>
      <c r="BI135">
        <f>IF(AND(V136="NS",$M$109="NS"),0,IF(AND(V136="NA",$M$109="NA"),0,IF(V136=$M$109,0,1)))</f>
        <v>0</v>
      </c>
      <c r="BJ135">
        <f>IF(AND(W136="NS",$S$109="NS"),0,IF(AND(W136="NA",$S$109="NA"),0,IF(W136=$S$109,0,1)))</f>
        <v>0</v>
      </c>
      <c r="BK135">
        <f>IF(AND(X136="NS",$Y$109="NS"),0,IF(AND(X136="NA",$Y$109="NA"),0,IF(X136=$Y$109,0,1)))</f>
        <v>0</v>
      </c>
    </row>
    <row r="136" spans="1:63" ht="15" customHeight="1">
      <c r="A136" s="40"/>
      <c r="B136" s="91"/>
      <c r="C136" s="101"/>
      <c r="D136" s="22"/>
      <c r="E136" s="22"/>
      <c r="F136" s="108" t="s">
        <v>5189</v>
      </c>
      <c r="G136" s="112">
        <f>IF(AND(SUM(G130:G135)=0,COUNTIF(G130:G135,"NS")&gt;0),"NS",
IF(AND(SUM(G130:G135)=0,COUNTIF(G130:G135,0)&gt;0),0,
IF(AND(SUM(G130:G135)=0,COUNTIF(G130:G135,"NA")&gt;0),"NA",
SUM(G130:G135))))</f>
        <v>0</v>
      </c>
      <c r="H136" s="112">
        <f t="shared" ref="H136:AD136" si="29">IF(AND(SUM(H130:H135)=0,COUNTIF(H130:H135,"NS")&gt;0),"NS",
IF(AND(SUM(H130:H135)=0,COUNTIF(H130:H135,0)&gt;0),0,
IF(AND(SUM(H130:H135)=0,COUNTIF(H130:H135,"NA")&gt;0),"NA",
SUM(H130:H135))))</f>
        <v>0</v>
      </c>
      <c r="I136" s="112">
        <f t="shared" si="29"/>
        <v>0</v>
      </c>
      <c r="J136" s="112">
        <f t="shared" si="29"/>
        <v>0</v>
      </c>
      <c r="K136" s="112">
        <f t="shared" si="29"/>
        <v>0</v>
      </c>
      <c r="L136" s="112">
        <f t="shared" si="29"/>
        <v>0</v>
      </c>
      <c r="M136" s="112">
        <f t="shared" si="29"/>
        <v>0</v>
      </c>
      <c r="N136" s="112">
        <f t="shared" si="29"/>
        <v>0</v>
      </c>
      <c r="O136" s="112">
        <f t="shared" si="29"/>
        <v>0</v>
      </c>
      <c r="P136" s="112">
        <f t="shared" si="29"/>
        <v>0</v>
      </c>
      <c r="Q136" s="112">
        <f t="shared" si="29"/>
        <v>0</v>
      </c>
      <c r="R136" s="112">
        <f t="shared" si="29"/>
        <v>0</v>
      </c>
      <c r="S136" s="112">
        <f t="shared" si="29"/>
        <v>0</v>
      </c>
      <c r="T136" s="112">
        <f t="shared" si="29"/>
        <v>0</v>
      </c>
      <c r="U136" s="112">
        <f t="shared" si="29"/>
        <v>0</v>
      </c>
      <c r="V136" s="112">
        <f t="shared" si="29"/>
        <v>0</v>
      </c>
      <c r="W136" s="112">
        <f t="shared" si="29"/>
        <v>0</v>
      </c>
      <c r="X136" s="112">
        <f t="shared" si="29"/>
        <v>0</v>
      </c>
      <c r="Y136" s="112">
        <f t="shared" si="29"/>
        <v>0</v>
      </c>
      <c r="Z136" s="112">
        <f t="shared" si="29"/>
        <v>0</v>
      </c>
      <c r="AA136" s="112">
        <f t="shared" si="29"/>
        <v>0</v>
      </c>
      <c r="AB136" s="112">
        <f t="shared" si="29"/>
        <v>0</v>
      </c>
      <c r="AC136" s="112">
        <f t="shared" si="29"/>
        <v>0</v>
      </c>
      <c r="AD136" s="112">
        <f t="shared" si="29"/>
        <v>0</v>
      </c>
      <c r="AE136" s="91"/>
      <c r="AH136" s="222">
        <f>SUM(AH130:AH135)</f>
        <v>0</v>
      </c>
      <c r="AI136" s="89"/>
      <c r="AJ136" s="224">
        <f>SUM(AJ130:AJ135)</f>
        <v>0</v>
      </c>
      <c r="AK136" s="222">
        <f t="shared" ref="AK136" si="30">SUM(AK130:AK135)</f>
        <v>0</v>
      </c>
      <c r="AL136" s="89"/>
      <c r="AM136" s="224">
        <f t="shared" ref="AM136:AN136" si="31">SUM(AM130:AM135)</f>
        <v>0</v>
      </c>
      <c r="AN136" s="222">
        <f t="shared" si="31"/>
        <v>0</v>
      </c>
      <c r="AO136" s="89"/>
      <c r="AP136" s="224">
        <f t="shared" ref="AP136:AQ136" si="32">SUM(AP130:AP135)</f>
        <v>0</v>
      </c>
      <c r="AQ136" s="222">
        <f t="shared" si="32"/>
        <v>0</v>
      </c>
      <c r="AR136" s="89"/>
      <c r="AS136" s="224">
        <f t="shared" ref="AS136:AT136" si="33">SUM(AS130:AS135)</f>
        <v>0</v>
      </c>
      <c r="AT136" s="222">
        <f t="shared" si="33"/>
        <v>0</v>
      </c>
      <c r="AU136" s="89"/>
      <c r="AV136" s="224">
        <f t="shared" ref="AV136:AW136" si="34">SUM(AV130:AV135)</f>
        <v>0</v>
      </c>
      <c r="AW136" s="222">
        <f t="shared" si="34"/>
        <v>0</v>
      </c>
      <c r="AX136" s="89"/>
      <c r="AY136" s="224">
        <f t="shared" ref="AY136:AZ136" si="35">SUM(AY130:AY135)</f>
        <v>0</v>
      </c>
      <c r="AZ136" s="222">
        <f t="shared" si="35"/>
        <v>0</v>
      </c>
      <c r="BA136" s="89"/>
      <c r="BB136" s="224">
        <f t="shared" ref="BB136:BC136" si="36">SUM(BB130:BB135)</f>
        <v>0</v>
      </c>
      <c r="BC136" s="222">
        <f t="shared" si="36"/>
        <v>0</v>
      </c>
      <c r="BD136" s="89"/>
      <c r="BE136" s="224">
        <f>SUM(BE130:BE135)</f>
        <v>0</v>
      </c>
      <c r="BG136" s="672" t="s">
        <v>5395</v>
      </c>
      <c r="BH136" s="672"/>
      <c r="BI136">
        <f>IF(AND(Y136="NS",$M$110="NS"),0,IF(AND(Y136="NA",$M$110="NA"),0,IF(Y136=$M$110,0,1)))</f>
        <v>0</v>
      </c>
      <c r="BJ136">
        <f>IF(AND(Z136="NS",$S$110="NS"),0,IF(AND(Z136="NA",$S$110="NA"),0,IF(Z136=$S$110,0,1)))</f>
        <v>0</v>
      </c>
      <c r="BK136">
        <f>IF(AND(AA136="NS",$Y$110="NS"),0,IF(AND(AA136="NA",$Y$110="NA"),0,IF(AA136=$Y$110,0,1)))</f>
        <v>0</v>
      </c>
    </row>
    <row r="137" spans="1:63">
      <c r="A137" s="40"/>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BG137" s="673" t="s">
        <v>5396</v>
      </c>
      <c r="BH137" s="673"/>
      <c r="BI137">
        <f>IF(AND(AB136="NS",$M$111="NS"),0,IF(AND(AB136="NA",$M$111="NA"),0,IF(AB136=$M$111,0,1)))</f>
        <v>0</v>
      </c>
      <c r="BJ137">
        <f>IF(AND(AC136="NS",$S$111="NS"),0,IF(AND(AC136="NA",$S$111="NA"),0,IF(AC136=$S$111,0,1)))</f>
        <v>0</v>
      </c>
      <c r="BK137">
        <f>IF(AND(AD136="NS",$Y$111="NS"),0,IF(AND(AD136="NA",$Y$111="NA"),0,IF(AD136=$Y$111,0,1)))</f>
        <v>0</v>
      </c>
    </row>
    <row r="138" spans="1:63" ht="45" customHeight="1">
      <c r="A138" s="40"/>
      <c r="B138" s="93"/>
      <c r="C138" s="745" t="s">
        <v>5397</v>
      </c>
      <c r="D138" s="745"/>
      <c r="E138" s="746"/>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527"/>
      <c r="AC138" s="527"/>
      <c r="AD138" s="527"/>
      <c r="AE138" s="93"/>
      <c r="AK138" s="258" t="s">
        <v>5398</v>
      </c>
      <c r="AL138" s="1">
        <f>SUM(AJ136,AM136,AP136,AS136,AV136,AY136,BB136,BE136)</f>
        <v>0</v>
      </c>
      <c r="AM138" s="258" t="s">
        <v>5399</v>
      </c>
      <c r="AN138" s="1">
        <f>SUM(AH136,AK136,AN136,AQ136,AT136,AW136,AZ136,BC136)</f>
        <v>0</v>
      </c>
      <c r="AO138" s="1"/>
      <c r="AP138" s="1"/>
      <c r="BG138" s="268"/>
      <c r="BH138" s="268"/>
      <c r="BK138" s="267">
        <f>SUM(BI130:BK137)</f>
        <v>0</v>
      </c>
    </row>
    <row r="139" spans="1:63" ht="15" customHeight="1">
      <c r="A139" s="40"/>
      <c r="B139" s="571" t="str">
        <f>IF(AND(BF130&gt;0,F138=""),"Ha registrado un valor numérico mayor a cero en el numeral 5 debe anotar el nombre de dicho(s) régimen(s) de contratación","")</f>
        <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K139" s="259" t="s">
        <v>5400</v>
      </c>
      <c r="AL139" s="260">
        <f>IF(AN138&gt;0,IF(SUM(G136)&gt;=SUM(J136,M136,P136,S136,V136,Y136,AB136),0,1),IF(SUM(G136)&lt;&gt;SUM(J136,M136,P136,S136,V136,Y136,AB136),1,0))</f>
        <v>0</v>
      </c>
      <c r="AM139" s="259" t="s">
        <v>5401</v>
      </c>
      <c r="AN139" s="260">
        <f>IF(AN138&gt;0,IF(SUM(H136)&gt;=SUM(K136,N136,Q136,T136,W136,Z136,AC136),0,1),IF(SUM(H136)&lt;&gt;SUM(K136,N136,Q136,T136,W136,Z136,AC136),1,0))</f>
        <v>0</v>
      </c>
      <c r="AO139" s="259" t="s">
        <v>5402</v>
      </c>
      <c r="AP139" s="260">
        <f>IF(AN138&gt;0,IF(SUM(I136)&gt;=SUM(L136,O136,R136,U136,X136,AA136,AD136),0,1),IF(SUM(I136)&lt;&gt;SUM(L136,O136,R136,U136,X136,AA136,AD136),1,0))</f>
        <v>0</v>
      </c>
    </row>
    <row r="140" spans="1:63" ht="24" customHeight="1">
      <c r="A140" s="40"/>
      <c r="B140" s="91"/>
      <c r="C140" s="531" t="s">
        <v>5147</v>
      </c>
      <c r="D140" s="531"/>
      <c r="E140" s="531"/>
      <c r="F140" s="531"/>
      <c r="G140" s="531"/>
      <c r="H140" s="531"/>
      <c r="I140" s="531"/>
      <c r="J140" s="531"/>
      <c r="K140" s="531"/>
      <c r="L140" s="531"/>
      <c r="M140" s="531"/>
      <c r="N140" s="531"/>
      <c r="O140" s="531"/>
      <c r="P140" s="531"/>
      <c r="Q140" s="531"/>
      <c r="R140" s="531"/>
      <c r="S140" s="531"/>
      <c r="T140" s="531"/>
      <c r="U140" s="531"/>
      <c r="V140" s="531"/>
      <c r="W140" s="531"/>
      <c r="X140" s="531"/>
      <c r="Y140" s="531"/>
      <c r="Z140" s="531"/>
      <c r="AA140" s="531"/>
      <c r="AB140" s="531"/>
      <c r="AC140" s="531"/>
      <c r="AD140" s="531"/>
      <c r="AE140" s="91"/>
    </row>
    <row r="141" spans="1:63" ht="60" customHeight="1">
      <c r="A141" s="40"/>
      <c r="B141" s="9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91"/>
    </row>
    <row r="142" spans="1:63" ht="15" customHeight="1">
      <c r="A142" s="40"/>
      <c r="B142" s="571" t="str">
        <f>IF(AG130&gt;0,"Favor de ingresar toda la información requerida en la pregunta ","")</f>
        <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42"/>
    </row>
    <row r="143" spans="1:63" ht="15" customHeight="1">
      <c r="A143" s="72"/>
      <c r="B143" s="568" t="str">
        <f>IF(AN138&gt;0,"Alerta: debido a que cuenta con registros NS, debe proporcionar una justificación en el area de comentarios al final de la pregunta","")</f>
        <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1"/>
    </row>
    <row r="144" spans="1:63" ht="15" customHeight="1">
      <c r="A144" s="72"/>
      <c r="B144" s="571" t="str">
        <f>IF(OR(AL138&gt;0,AL139&gt;0,AN139&gt;0,AP139&gt;0),"Favor de revisar la suma y consistencia de totales y/o subtotales por filas (numéricos y NS)","")</f>
        <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1"/>
    </row>
    <row r="145" spans="1:63" ht="15" customHeight="1">
      <c r="A145" s="72"/>
      <c r="B145" s="571" t="str">
        <f>IF(BK138&gt;0,"Favor de revisar la instrucción general 2 del apartado II.2, ya que no se cumplen los criterios establecidos","")</f>
        <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1"/>
    </row>
    <row r="146" spans="1:63" ht="15" customHeight="1">
      <c r="A146" s="7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63" ht="15" customHeight="1">
      <c r="A147" s="7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63" ht="24" customHeight="1">
      <c r="A148" s="40" t="s">
        <v>5403</v>
      </c>
      <c r="B148" s="585" t="s">
        <v>5404</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73"/>
    </row>
    <row r="149" spans="1:63" ht="15" customHeight="1">
      <c r="A149" s="7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63" ht="24" customHeight="1">
      <c r="A150" s="72"/>
      <c r="B150" s="73"/>
      <c r="C150" s="617" t="s">
        <v>5405</v>
      </c>
      <c r="D150" s="618"/>
      <c r="E150" s="618"/>
      <c r="F150" s="619"/>
      <c r="G150" s="704" t="s">
        <v>5354</v>
      </c>
      <c r="H150" s="705"/>
      <c r="I150" s="705"/>
      <c r="J150" s="705"/>
      <c r="K150" s="705"/>
      <c r="L150" s="705"/>
      <c r="M150" s="705"/>
      <c r="N150" s="705"/>
      <c r="O150" s="705"/>
      <c r="P150" s="705"/>
      <c r="Q150" s="705"/>
      <c r="R150" s="705"/>
      <c r="S150" s="705"/>
      <c r="T150" s="705"/>
      <c r="U150" s="705"/>
      <c r="V150" s="705"/>
      <c r="W150" s="705"/>
      <c r="X150" s="705"/>
      <c r="Y150" s="705"/>
      <c r="Z150" s="705"/>
      <c r="AA150" s="705"/>
      <c r="AB150" s="705"/>
      <c r="AC150" s="705"/>
      <c r="AD150" s="706"/>
      <c r="AE150" s="73"/>
    </row>
    <row r="151" spans="1:63" ht="120" customHeight="1">
      <c r="A151" s="72"/>
      <c r="B151" s="73"/>
      <c r="C151" s="700"/>
      <c r="D151" s="701"/>
      <c r="E151" s="701"/>
      <c r="F151" s="702"/>
      <c r="G151" s="721" t="s">
        <v>5161</v>
      </c>
      <c r="H151" s="662" t="s">
        <v>5338</v>
      </c>
      <c r="I151" s="662" t="s">
        <v>5339</v>
      </c>
      <c r="J151" s="662" t="s">
        <v>5342</v>
      </c>
      <c r="K151" s="662"/>
      <c r="L151" s="662"/>
      <c r="M151" s="662" t="s">
        <v>5343</v>
      </c>
      <c r="N151" s="662"/>
      <c r="O151" s="662"/>
      <c r="P151" s="662" t="s">
        <v>5344</v>
      </c>
      <c r="Q151" s="662"/>
      <c r="R151" s="662"/>
      <c r="S151" s="662" t="s">
        <v>5345</v>
      </c>
      <c r="T151" s="662"/>
      <c r="U151" s="662"/>
      <c r="V151" s="662" t="s">
        <v>5346</v>
      </c>
      <c r="W151" s="662"/>
      <c r="X151" s="662"/>
      <c r="Y151" s="662" t="s">
        <v>5347</v>
      </c>
      <c r="Z151" s="662"/>
      <c r="AA151" s="662"/>
      <c r="AB151" s="662" t="s">
        <v>5355</v>
      </c>
      <c r="AC151" s="662"/>
      <c r="AD151" s="662"/>
      <c r="AE151" s="73"/>
      <c r="BG151" s="675" t="s">
        <v>5356</v>
      </c>
      <c r="BH151" s="675"/>
      <c r="BI151" s="676" t="s">
        <v>5357</v>
      </c>
      <c r="BJ151" s="676"/>
      <c r="BK151" s="676"/>
    </row>
    <row r="152" spans="1:63" ht="48" customHeight="1">
      <c r="A152" s="72"/>
      <c r="B152" s="73"/>
      <c r="C152" s="620"/>
      <c r="D152" s="621"/>
      <c r="E152" s="621"/>
      <c r="F152" s="622"/>
      <c r="G152" s="721"/>
      <c r="H152" s="662"/>
      <c r="I152" s="662"/>
      <c r="J152" s="110" t="s">
        <v>5358</v>
      </c>
      <c r="K152" s="111" t="s">
        <v>5338</v>
      </c>
      <c r="L152" s="111" t="s">
        <v>5339</v>
      </c>
      <c r="M152" s="110" t="s">
        <v>5358</v>
      </c>
      <c r="N152" s="111" t="s">
        <v>5338</v>
      </c>
      <c r="O152" s="111" t="s">
        <v>5339</v>
      </c>
      <c r="P152" s="110" t="s">
        <v>5358</v>
      </c>
      <c r="Q152" s="111" t="s">
        <v>5338</v>
      </c>
      <c r="R152" s="111" t="s">
        <v>5339</v>
      </c>
      <c r="S152" s="110" t="s">
        <v>5358</v>
      </c>
      <c r="T152" s="111" t="s">
        <v>5338</v>
      </c>
      <c r="U152" s="111" t="s">
        <v>5339</v>
      </c>
      <c r="V152" s="110" t="s">
        <v>5358</v>
      </c>
      <c r="W152" s="111" t="s">
        <v>5338</v>
      </c>
      <c r="X152" s="111" t="s">
        <v>5339</v>
      </c>
      <c r="Y152" s="110" t="s">
        <v>5358</v>
      </c>
      <c r="Z152" s="111" t="s">
        <v>5338</v>
      </c>
      <c r="AA152" s="111" t="s">
        <v>5339</v>
      </c>
      <c r="AB152" s="110" t="s">
        <v>5358</v>
      </c>
      <c r="AC152" s="111" t="s">
        <v>5338</v>
      </c>
      <c r="AD152" s="111" t="s">
        <v>5339</v>
      </c>
      <c r="AE152" s="73"/>
      <c r="AG152" s="221" t="s">
        <v>5102</v>
      </c>
      <c r="AH152" s="228" t="s">
        <v>5166</v>
      </c>
      <c r="AI152" s="257" t="s">
        <v>5359</v>
      </c>
      <c r="AJ152" s="226" t="s">
        <v>5360</v>
      </c>
      <c r="AK152" s="228" t="s">
        <v>5169</v>
      </c>
      <c r="AL152" s="257" t="s">
        <v>5361</v>
      </c>
      <c r="AM152" s="226" t="s">
        <v>5362</v>
      </c>
      <c r="AN152" s="228" t="s">
        <v>5363</v>
      </c>
      <c r="AO152" s="257" t="s">
        <v>5364</v>
      </c>
      <c r="AP152" s="226" t="s">
        <v>5365</v>
      </c>
      <c r="AQ152" s="228" t="s">
        <v>5366</v>
      </c>
      <c r="AR152" s="257" t="s">
        <v>5367</v>
      </c>
      <c r="AS152" s="226" t="s">
        <v>5368</v>
      </c>
      <c r="AT152" s="228" t="s">
        <v>5369</v>
      </c>
      <c r="AU152" s="257" t="s">
        <v>5370</v>
      </c>
      <c r="AV152" s="226" t="s">
        <v>5371</v>
      </c>
      <c r="AW152" s="228" t="s">
        <v>5372</v>
      </c>
      <c r="AX152" s="257" t="s">
        <v>5373</v>
      </c>
      <c r="AY152" s="226" t="s">
        <v>5374</v>
      </c>
      <c r="AZ152" s="228" t="s">
        <v>5375</v>
      </c>
      <c r="BA152" s="257" t="s">
        <v>5376</v>
      </c>
      <c r="BB152" s="226" t="s">
        <v>5377</v>
      </c>
      <c r="BC152" s="228" t="s">
        <v>5378</v>
      </c>
      <c r="BD152" s="257" t="s">
        <v>5379</v>
      </c>
      <c r="BE152" s="226" t="s">
        <v>5380</v>
      </c>
      <c r="BG152" s="675"/>
      <c r="BH152" s="675"/>
      <c r="BI152" s="263" t="s">
        <v>5382</v>
      </c>
      <c r="BJ152" s="264" t="s">
        <v>5383</v>
      </c>
      <c r="BK152" s="265" t="s">
        <v>5384</v>
      </c>
    </row>
    <row r="153" spans="1:63" ht="96" customHeight="1">
      <c r="A153" s="40"/>
      <c r="B153" s="91"/>
      <c r="C153" s="99" t="s">
        <v>5014</v>
      </c>
      <c r="D153" s="572" t="s">
        <v>5406</v>
      </c>
      <c r="E153" s="573"/>
      <c r="F153" s="574"/>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c r="AE153" s="91"/>
      <c r="AG153" s="89">
        <f>IF(COUNTA(G153:AD158)=144,0,IF(COUNTA(G153:AD158)=0,0,1))</f>
        <v>0</v>
      </c>
      <c r="AH153" s="1">
        <f>COUNTIF(H153:I153,"NS")</f>
        <v>0</v>
      </c>
      <c r="AI153" s="1">
        <f>SUM(H153:I153)</f>
        <v>0</v>
      </c>
      <c r="AJ153" s="1">
        <f>IF(COUNTIF(G153:I153,"NA")=3,0,IF(COUNTA(G153:I153)=0,0,IF(OR(AND(G153=0,AH153&gt;0),AND(G153="ns",AI153&gt;0),AND(G153="ns",AH153=0,AI153=0)),1,IF(OR(AND(G153&gt;0,AH153=2),AND(G153="ns",AH153=2),AND(G153="ns",AI153=0,AH153&gt;0),G153=AI153),0,1))))</f>
        <v>0</v>
      </c>
      <c r="AK153" s="1">
        <f>COUNTIF(K153:L153,"NS")</f>
        <v>0</v>
      </c>
      <c r="AL153" s="1">
        <f>SUM(K153:L153)</f>
        <v>0</v>
      </c>
      <c r="AM153" s="1">
        <f>IF(COUNTIF(J153:L153,"NA")=3,0,IF(COUNTA(J153:L153)=0,0,IF(OR(AND(J153=0,AK153&gt;0),AND(J153="ns",AL153&gt;0),AND(J153="ns",AK153=0,AL153=0)),1,IF(OR(AND(J153&gt;0,AK153=2),AND(J153="ns",AK153=2),AND(J153="ns",AL153=0,AK153&gt;0),J153=AL153),0,1))))</f>
        <v>0</v>
      </c>
      <c r="AN153" s="1">
        <f>COUNTIF(N153:O153,"NS")</f>
        <v>0</v>
      </c>
      <c r="AO153" s="1">
        <f>SUM(N153:O153)</f>
        <v>0</v>
      </c>
      <c r="AP153" s="1">
        <f>IF(COUNTIF(M153:O153,"NA")=3,0,IF(COUNTA(M153:O153)=0,0,IF(OR(AND(M153=0,AN153&gt;0),AND(M153="ns",AO153&gt;0),AND(M153="ns",AN153=0,AO153=0)),1,IF(OR(AND(M153&gt;0,AN153=2),AND(M153="ns",AN153=2),AND(M153="ns",AO153=0,AN153&gt;0),M153=AO153),0,1))))</f>
        <v>0</v>
      </c>
      <c r="AQ153" s="1">
        <f>COUNTIF(Q153:R153,"NS")</f>
        <v>0</v>
      </c>
      <c r="AR153" s="1">
        <f>SUM(Q153:R153)</f>
        <v>0</v>
      </c>
      <c r="AS153" s="1">
        <f>IF(COUNTIF(P153:R153,"NA")=3,0,IF(COUNTA(P153:R153)=0,0,IF(OR(AND(P153=0,AQ153&gt;0),AND(P153="ns",AR153&gt;0),AND(P153="ns",AQ153=0,AR153=0)),1,IF(OR(AND(P153&gt;0,AQ153=2),AND(P153="ns",AQ153=2),AND(P153="ns",AR153=0,AQ153&gt;0),P153=AR153),0,1))))</f>
        <v>0</v>
      </c>
      <c r="AT153" s="1">
        <f>COUNTIF(T153:U153,"NS")</f>
        <v>0</v>
      </c>
      <c r="AU153" s="1">
        <f>SUM(T153:U153)</f>
        <v>0</v>
      </c>
      <c r="AV153" s="1">
        <f>IF(COUNTIF(S153:U153,"NA")=3,0,IF(COUNTA(S153:U153)=0,0,IF(OR(AND(S153=0,AT153&gt;0),AND(S153="ns",AU153&gt;0),AND(S153="ns",AT153=0,AU153=0)),1,IF(OR(AND(S153&gt;0,AT153=2),AND(S153="ns",AT153=2),AND(S153="ns",AU153=0,AT153&gt;0),S153=AU153),0,1))))</f>
        <v>0</v>
      </c>
      <c r="AW153" s="1">
        <f>COUNTIF(W153:X153,"NS")</f>
        <v>0</v>
      </c>
      <c r="AX153" s="1">
        <f>SUM(W153:X153)</f>
        <v>0</v>
      </c>
      <c r="AY153" s="1">
        <f>IF(COUNTIF(V153:X153,"NA")=3,0,IF(COUNTA(V153:X153)=0,0,IF(OR(AND(V153=0,AW153&gt;0),AND(V153="ns",AX153&gt;0),AND(V153="ns",AW153=0,AX153=0)),1,IF(OR(AND(V153&gt;0,AW153=2),AND(V153="ns",AW153=2),AND(V153="ns",AX153=0,AW153&gt;0),V153=AX153),0,1))))</f>
        <v>0</v>
      </c>
      <c r="AZ153" s="1">
        <f>COUNTIF(Z153:AA153,"NS")</f>
        <v>0</v>
      </c>
      <c r="BA153" s="1">
        <f>SUM(Z153:AA153)</f>
        <v>0</v>
      </c>
      <c r="BB153" s="1">
        <f>IF(COUNTIF(Y153:AA153,"NA")=3,0,IF(COUNTA(Y153:AA153)=0,0,IF(OR(AND(Y153=0,AZ153&gt;0),AND(Y153="ns",BA153&gt;0),AND(Y153="ns",AZ153=0,BA153=0)),1,IF(OR(AND(Y153&gt;0,AZ153=2),AND(Y153="ns",AZ153=2),AND(Y153="ns",BA153=0,AZ153&gt;0),Y153=BA153),0,1))))</f>
        <v>0</v>
      </c>
      <c r="BC153" s="1">
        <f>COUNTIF(AC153:AD153,"NS")</f>
        <v>0</v>
      </c>
      <c r="BD153" s="1">
        <f>SUM(AC153:AD153)</f>
        <v>0</v>
      </c>
      <c r="BE153" s="1">
        <f>IF(COUNTIF(AB153:AD153,"NA")=3,0,IF(COUNTA(AB153:AD153)=0,0,IF(OR(AND(AB153=0,BC153&gt;0),AND(AB153="ns",BD153&gt;0),AND(AB153="ns",BC153=0,BD153=0)),1,IF(OR(AND(AB153&gt;0,BC153=2),AND(AB153="ns",BC153=2),AND(AB153="ns",BD153=0,BC153&gt;0),AB153=BD153),0,1))))</f>
        <v>0</v>
      </c>
      <c r="BG153" s="672" t="s">
        <v>5382</v>
      </c>
      <c r="BH153" s="672"/>
      <c r="BI153" s="266">
        <f>IF(AND(G159="NS",$M$112="NS"),0,IF(AND(G159="NA",$M$112="NA"),0,IF(G159=$M$112,0,1)))</f>
        <v>0</v>
      </c>
      <c r="BJ153" s="266">
        <f>IF(AND(H159="NS",$S$112="NS"),0,IF(AND(H159="NA",$S$112="NA"),0,IF(H159=$S$112,0,1)))</f>
        <v>0</v>
      </c>
      <c r="BK153" s="266">
        <f>IF(AND(I159="NS",$Y$112="NS"),0,IF(AND(I159="NA",$Y$112="NA"),0,IF(I159=$Y$112,0,1)))</f>
        <v>0</v>
      </c>
    </row>
    <row r="154" spans="1:63" ht="72" customHeight="1">
      <c r="A154" s="40"/>
      <c r="B154" s="91"/>
      <c r="C154" s="113" t="s">
        <v>5016</v>
      </c>
      <c r="D154" s="572" t="s">
        <v>5407</v>
      </c>
      <c r="E154" s="573"/>
      <c r="F154" s="574"/>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c r="AE154" s="91"/>
      <c r="AH154" s="1">
        <f t="shared" ref="AH154:AH158" si="37">COUNTIF(H154:I154,"NS")</f>
        <v>0</v>
      </c>
      <c r="AI154" s="1">
        <f t="shared" ref="AI154:AI158" si="38">SUM(H154:I154)</f>
        <v>0</v>
      </c>
      <c r="AJ154" s="1">
        <f t="shared" ref="AJ154:AJ158" si="39">IF(COUNTIF(G154:I154,"NA")=3,0,IF(COUNTA(G154:I154)=0,0,IF(OR(AND(G154=0,AH154&gt;0),AND(G154="ns",AI154&gt;0),AND(G154="ns",AH154=0,AI154=0)),1,IF(OR(AND(G154&gt;0,AH154=2),AND(G154="ns",AH154=2),AND(G154="ns",AI154=0,AH154&gt;0),G154=AI154),0,1))))</f>
        <v>0</v>
      </c>
      <c r="AK154" s="1">
        <f t="shared" ref="AK154:AK158" si="40">COUNTIF(K154:L154,"NS")</f>
        <v>0</v>
      </c>
      <c r="AL154" s="1">
        <f t="shared" ref="AL154:AL158" si="41">SUM(K154:L154)</f>
        <v>0</v>
      </c>
      <c r="AM154" s="1">
        <f t="shared" ref="AM154:AM158" si="42">IF(COUNTIF(J154:L154,"NA")=3,0,IF(COUNTA(J154:L154)=0,0,IF(OR(AND(J154=0,AK154&gt;0),AND(J154="ns",AL154&gt;0),AND(J154="ns",AK154=0,AL154=0)),1,IF(OR(AND(J154&gt;0,AK154=2),AND(J154="ns",AK154=2),AND(J154="ns",AL154=0,AK154&gt;0),J154=AL154),0,1))))</f>
        <v>0</v>
      </c>
      <c r="AN154" s="1">
        <f t="shared" ref="AN154:AN158" si="43">COUNTIF(N154:O154,"NS")</f>
        <v>0</v>
      </c>
      <c r="AO154" s="1">
        <f t="shared" ref="AO154:AO158" si="44">SUM(N154:O154)</f>
        <v>0</v>
      </c>
      <c r="AP154" s="1">
        <f t="shared" ref="AP154:AP158" si="45">IF(COUNTIF(M154:O154,"NA")=3,0,IF(COUNTA(M154:O154)=0,0,IF(OR(AND(M154=0,AN154&gt;0),AND(M154="ns",AO154&gt;0),AND(M154="ns",AN154=0,AO154=0)),1,IF(OR(AND(M154&gt;0,AN154=2),AND(M154="ns",AN154=2),AND(M154="ns",AO154=0,AN154&gt;0),M154=AO154),0,1))))</f>
        <v>0</v>
      </c>
      <c r="AQ154" s="1">
        <f t="shared" ref="AQ154:AQ158" si="46">COUNTIF(Q154:R154,"NS")</f>
        <v>0</v>
      </c>
      <c r="AR154" s="1">
        <f t="shared" ref="AR154:AR158" si="47">SUM(Q154:R154)</f>
        <v>0</v>
      </c>
      <c r="AS154" s="1">
        <f t="shared" ref="AS154:AS158" si="48">IF(COUNTIF(P154:R154,"NA")=3,0,IF(COUNTA(P154:R154)=0,0,IF(OR(AND(P154=0,AQ154&gt;0),AND(P154="ns",AR154&gt;0),AND(P154="ns",AQ154=0,AR154=0)),1,IF(OR(AND(P154&gt;0,AQ154=2),AND(P154="ns",AQ154=2),AND(P154="ns",AR154=0,AQ154&gt;0),P154=AR154),0,1))))</f>
        <v>0</v>
      </c>
      <c r="AT154" s="1">
        <f t="shared" ref="AT154:AT158" si="49">COUNTIF(T154:U154,"NS")</f>
        <v>0</v>
      </c>
      <c r="AU154" s="1">
        <f t="shared" ref="AU154:AU158" si="50">SUM(T154:U154)</f>
        <v>0</v>
      </c>
      <c r="AV154" s="1">
        <f t="shared" ref="AV154:AV158" si="51">IF(COUNTIF(S154:U154,"NA")=3,0,IF(COUNTA(S154:U154)=0,0,IF(OR(AND(S154=0,AT154&gt;0),AND(S154="ns",AU154&gt;0),AND(S154="ns",AT154=0,AU154=0)),1,IF(OR(AND(S154&gt;0,AT154=2),AND(S154="ns",AT154=2),AND(S154="ns",AU154=0,AT154&gt;0),S154=AU154),0,1))))</f>
        <v>0</v>
      </c>
      <c r="AW154" s="1">
        <f t="shared" ref="AW154:AW158" si="52">COUNTIF(W154:X154,"NS")</f>
        <v>0</v>
      </c>
      <c r="AX154" s="1">
        <f t="shared" ref="AX154:AX158" si="53">SUM(W154:X154)</f>
        <v>0</v>
      </c>
      <c r="AY154" s="1">
        <f t="shared" ref="AY154:AY158" si="54">IF(COUNTIF(V154:X154,"NA")=3,0,IF(COUNTA(V154:X154)=0,0,IF(OR(AND(V154=0,AW154&gt;0),AND(V154="ns",AX154&gt;0),AND(V154="ns",AW154=0,AX154=0)),1,IF(OR(AND(V154&gt;0,AW154=2),AND(V154="ns",AW154=2),AND(V154="ns",AX154=0,AW154&gt;0),V154=AX154),0,1))))</f>
        <v>0</v>
      </c>
      <c r="AZ154" s="1">
        <f t="shared" ref="AZ154:AZ158" si="55">COUNTIF(Z154:AA154,"NS")</f>
        <v>0</v>
      </c>
      <c r="BA154" s="1">
        <f t="shared" ref="BA154:BA158" si="56">SUM(Z154:AA154)</f>
        <v>0</v>
      </c>
      <c r="BB154" s="1">
        <f t="shared" ref="BB154:BB158" si="57">IF(COUNTIF(Y154:AA154,"NA")=3,0,IF(COUNTA(Y154:AA154)=0,0,IF(OR(AND(Y154=0,AZ154&gt;0),AND(Y154="ns",BA154&gt;0),AND(Y154="ns",AZ154=0,BA154=0)),1,IF(OR(AND(Y154&gt;0,AZ154=2),AND(Y154="ns",AZ154=2),AND(Y154="ns",BA154=0,AZ154&gt;0),Y154=BA154),0,1))))</f>
        <v>0</v>
      </c>
      <c r="BC154" s="1">
        <f t="shared" ref="BC154:BC158" si="58">COUNTIF(AC154:AD154,"NS")</f>
        <v>0</v>
      </c>
      <c r="BD154" s="1">
        <f t="shared" ref="BD154:BD158" si="59">SUM(AC154:AD154)</f>
        <v>0</v>
      </c>
      <c r="BE154" s="1">
        <f t="shared" ref="BE154:BE157" si="60">IF(COUNTIF(AB154:AD154,"NA")=3,0,IF(COUNTA(AB154:AD154)=0,0,IF(OR(AND(AB154=0,BC154&gt;0),AND(AB154="ns",BD154&gt;0),AND(AB154="ns",BC154=0,BD154=0)),1,IF(OR(AND(AB154&gt;0,BC154=2),AND(AB154="ns",BC154=2),AND(AB154="ns",BD154=0,BC154&gt;0),AB154=BD154),0,1))))</f>
        <v>0</v>
      </c>
      <c r="BG154" s="673" t="s">
        <v>5387</v>
      </c>
      <c r="BH154" s="673"/>
      <c r="BI154">
        <f>IF(AND(J159="NS",$M$105="NS"),0,IF(AND(J159="NA",$M$105="NA"),0,IF(J159=$M$105,0,1)))</f>
        <v>0</v>
      </c>
      <c r="BJ154">
        <f>IF(AND(K159="NS",$S$105="NS"),0,IF(AND(K159="NA",$S$105="NA"),0,IF(K159=$S$105,0,1)))</f>
        <v>0</v>
      </c>
      <c r="BK154">
        <f>IF(AND(L159="NS",$Y$105="NS"),0,IF(AND(L159="NA",$Y$105="NA"),0,IF(L159=$Y$105,0,1)))</f>
        <v>0</v>
      </c>
    </row>
    <row r="155" spans="1:63" ht="48" customHeight="1">
      <c r="A155" s="40"/>
      <c r="B155" s="91"/>
      <c r="C155" s="113" t="s">
        <v>5018</v>
      </c>
      <c r="D155" s="572" t="s">
        <v>5408</v>
      </c>
      <c r="E155" s="573"/>
      <c r="F155" s="574"/>
      <c r="G155" s="483"/>
      <c r="H155" s="483"/>
      <c r="I155" s="483"/>
      <c r="J155" s="483"/>
      <c r="K155" s="483"/>
      <c r="L155" s="483"/>
      <c r="M155" s="483"/>
      <c r="N155" s="483"/>
      <c r="O155" s="483"/>
      <c r="P155" s="483"/>
      <c r="Q155" s="483"/>
      <c r="R155" s="483"/>
      <c r="S155" s="483"/>
      <c r="T155" s="483"/>
      <c r="U155" s="483"/>
      <c r="V155" s="483"/>
      <c r="W155" s="483"/>
      <c r="X155" s="483"/>
      <c r="Y155" s="483"/>
      <c r="Z155" s="483"/>
      <c r="AA155" s="483"/>
      <c r="AB155" s="483"/>
      <c r="AC155" s="483"/>
      <c r="AD155" s="483"/>
      <c r="AE155" s="91"/>
      <c r="AH155" s="1">
        <f t="shared" si="37"/>
        <v>0</v>
      </c>
      <c r="AI155" s="1">
        <f t="shared" si="38"/>
        <v>0</v>
      </c>
      <c r="AJ155" s="1">
        <f t="shared" si="39"/>
        <v>0</v>
      </c>
      <c r="AK155" s="1">
        <f t="shared" si="40"/>
        <v>0</v>
      </c>
      <c r="AL155" s="1">
        <f t="shared" si="41"/>
        <v>0</v>
      </c>
      <c r="AM155" s="1">
        <f t="shared" si="42"/>
        <v>0</v>
      </c>
      <c r="AN155" s="1">
        <f t="shared" si="43"/>
        <v>0</v>
      </c>
      <c r="AO155" s="1">
        <f t="shared" si="44"/>
        <v>0</v>
      </c>
      <c r="AP155" s="1">
        <f t="shared" si="45"/>
        <v>0</v>
      </c>
      <c r="AQ155" s="1">
        <f t="shared" si="46"/>
        <v>0</v>
      </c>
      <c r="AR155" s="1">
        <f t="shared" si="47"/>
        <v>0</v>
      </c>
      <c r="AS155" s="1">
        <f t="shared" si="48"/>
        <v>0</v>
      </c>
      <c r="AT155" s="1">
        <f t="shared" si="49"/>
        <v>0</v>
      </c>
      <c r="AU155" s="1">
        <f t="shared" si="50"/>
        <v>0</v>
      </c>
      <c r="AV155" s="1">
        <f t="shared" si="51"/>
        <v>0</v>
      </c>
      <c r="AW155" s="1">
        <f t="shared" si="52"/>
        <v>0</v>
      </c>
      <c r="AX155" s="1">
        <f t="shared" si="53"/>
        <v>0</v>
      </c>
      <c r="AY155" s="1">
        <f t="shared" si="54"/>
        <v>0</v>
      </c>
      <c r="AZ155" s="1">
        <f t="shared" si="55"/>
        <v>0</v>
      </c>
      <c r="BA155" s="1">
        <f t="shared" si="56"/>
        <v>0</v>
      </c>
      <c r="BB155" s="1">
        <f t="shared" si="57"/>
        <v>0</v>
      </c>
      <c r="BC155" s="1">
        <f t="shared" si="58"/>
        <v>0</v>
      </c>
      <c r="BD155" s="1">
        <f t="shared" si="59"/>
        <v>0</v>
      </c>
      <c r="BE155" s="1">
        <f t="shared" si="60"/>
        <v>0</v>
      </c>
      <c r="BG155" s="672" t="s">
        <v>5389</v>
      </c>
      <c r="BH155" s="672"/>
      <c r="BI155">
        <f>IF(AND(M159="NS",$M$106="NS"),0,IF(AND(M159="NA",$M$106="NA"),0,IF(M159=$M$106,0,1)))</f>
        <v>0</v>
      </c>
      <c r="BJ155">
        <f>IF(AND(N159="NS",$S$106="NS"),0,IF(AND(N159="NA",$S$106="NA"),0,IF(N159=$S$106,0,1)))</f>
        <v>0</v>
      </c>
      <c r="BK155">
        <f>IF(AND(O159="NS",$Y$106="NS"),0,IF(AND(O159="NA",$Y$106="NA"),0,IF(O159=$Y$106,0,1)))</f>
        <v>0</v>
      </c>
    </row>
    <row r="156" spans="1:63" ht="48" customHeight="1">
      <c r="A156" s="40"/>
      <c r="B156" s="91"/>
      <c r="C156" s="113" t="s">
        <v>5020</v>
      </c>
      <c r="D156" s="572" t="s">
        <v>5409</v>
      </c>
      <c r="E156" s="573"/>
      <c r="F156" s="574"/>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91"/>
      <c r="AH156" s="1">
        <f t="shared" si="37"/>
        <v>0</v>
      </c>
      <c r="AI156" s="1">
        <f t="shared" si="38"/>
        <v>0</v>
      </c>
      <c r="AJ156" s="1">
        <f t="shared" si="39"/>
        <v>0</v>
      </c>
      <c r="AK156" s="1">
        <f t="shared" si="40"/>
        <v>0</v>
      </c>
      <c r="AL156" s="1">
        <f t="shared" si="41"/>
        <v>0</v>
      </c>
      <c r="AM156" s="1">
        <f t="shared" si="42"/>
        <v>0</v>
      </c>
      <c r="AN156" s="1">
        <f t="shared" si="43"/>
        <v>0</v>
      </c>
      <c r="AO156" s="1">
        <f t="shared" si="44"/>
        <v>0</v>
      </c>
      <c r="AP156" s="1">
        <f t="shared" si="45"/>
        <v>0</v>
      </c>
      <c r="AQ156" s="1">
        <f t="shared" si="46"/>
        <v>0</v>
      </c>
      <c r="AR156" s="1">
        <f t="shared" si="47"/>
        <v>0</v>
      </c>
      <c r="AS156" s="1">
        <f t="shared" si="48"/>
        <v>0</v>
      </c>
      <c r="AT156" s="1">
        <f t="shared" si="49"/>
        <v>0</v>
      </c>
      <c r="AU156" s="1">
        <f t="shared" si="50"/>
        <v>0</v>
      </c>
      <c r="AV156" s="1">
        <f t="shared" si="51"/>
        <v>0</v>
      </c>
      <c r="AW156" s="1">
        <f t="shared" si="52"/>
        <v>0</v>
      </c>
      <c r="AX156" s="1">
        <f t="shared" si="53"/>
        <v>0</v>
      </c>
      <c r="AY156" s="1">
        <f t="shared" si="54"/>
        <v>0</v>
      </c>
      <c r="AZ156" s="1">
        <f t="shared" si="55"/>
        <v>0</v>
      </c>
      <c r="BA156" s="1">
        <f t="shared" si="56"/>
        <v>0</v>
      </c>
      <c r="BB156" s="1">
        <f t="shared" si="57"/>
        <v>0</v>
      </c>
      <c r="BC156" s="1">
        <f t="shared" si="58"/>
        <v>0</v>
      </c>
      <c r="BD156" s="1">
        <f t="shared" si="59"/>
        <v>0</v>
      </c>
      <c r="BE156" s="1">
        <f t="shared" si="60"/>
        <v>0</v>
      </c>
      <c r="BG156" s="673" t="s">
        <v>5391</v>
      </c>
      <c r="BH156" s="673"/>
      <c r="BI156">
        <f>IF(AND(P159="NS",$M$107="NS"),0,IF(AND(P159="NA",$M$107="NA"),0,IF(P159=$M$107,0,1)))</f>
        <v>0</v>
      </c>
      <c r="BJ156">
        <f>IF(AND(Q159="NS",$S$107="NS"),0,IF(AND(Q159="NA",$S$107="NA"),0,IF(Q159=$S$107,0,1)))</f>
        <v>0</v>
      </c>
      <c r="BK156">
        <f>IF(AND(R159="NS",$Y$107="NS"),0,IF(AND(R159="NA",$Y$107="NA"),0,IF(R159=$Y$107,0,1)))</f>
        <v>0</v>
      </c>
    </row>
    <row r="157" spans="1:63" ht="36" customHeight="1">
      <c r="A157" s="40"/>
      <c r="B157" s="91"/>
      <c r="C157" s="113" t="s">
        <v>5022</v>
      </c>
      <c r="D157" s="572" t="s">
        <v>5410</v>
      </c>
      <c r="E157" s="573"/>
      <c r="F157" s="574"/>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c r="AE157" s="91"/>
      <c r="AH157" s="1">
        <f t="shared" si="37"/>
        <v>0</v>
      </c>
      <c r="AI157" s="1">
        <f t="shared" si="38"/>
        <v>0</v>
      </c>
      <c r="AJ157" s="1">
        <f t="shared" si="39"/>
        <v>0</v>
      </c>
      <c r="AK157" s="1">
        <f t="shared" si="40"/>
        <v>0</v>
      </c>
      <c r="AL157" s="1">
        <f t="shared" si="41"/>
        <v>0</v>
      </c>
      <c r="AM157" s="1">
        <f t="shared" si="42"/>
        <v>0</v>
      </c>
      <c r="AN157" s="1">
        <f t="shared" si="43"/>
        <v>0</v>
      </c>
      <c r="AO157" s="1">
        <f t="shared" si="44"/>
        <v>0</v>
      </c>
      <c r="AP157" s="1">
        <f t="shared" si="45"/>
        <v>0</v>
      </c>
      <c r="AQ157" s="1">
        <f t="shared" si="46"/>
        <v>0</v>
      </c>
      <c r="AR157" s="1">
        <f t="shared" si="47"/>
        <v>0</v>
      </c>
      <c r="AS157" s="1">
        <f t="shared" si="48"/>
        <v>0</v>
      </c>
      <c r="AT157" s="1">
        <f t="shared" si="49"/>
        <v>0</v>
      </c>
      <c r="AU157" s="1">
        <f t="shared" si="50"/>
        <v>0</v>
      </c>
      <c r="AV157" s="1">
        <f t="shared" si="51"/>
        <v>0</v>
      </c>
      <c r="AW157" s="1">
        <f t="shared" si="52"/>
        <v>0</v>
      </c>
      <c r="AX157" s="1">
        <f t="shared" si="53"/>
        <v>0</v>
      </c>
      <c r="AY157" s="1">
        <f t="shared" si="54"/>
        <v>0</v>
      </c>
      <c r="AZ157" s="1">
        <f t="shared" si="55"/>
        <v>0</v>
      </c>
      <c r="BA157" s="1">
        <f t="shared" si="56"/>
        <v>0</v>
      </c>
      <c r="BB157" s="1">
        <f t="shared" si="57"/>
        <v>0</v>
      </c>
      <c r="BC157" s="1">
        <f t="shared" si="58"/>
        <v>0</v>
      </c>
      <c r="BD157" s="1">
        <f t="shared" si="59"/>
        <v>0</v>
      </c>
      <c r="BE157" s="1">
        <f t="shared" si="60"/>
        <v>0</v>
      </c>
      <c r="BG157" s="672" t="s">
        <v>5393</v>
      </c>
      <c r="BH157" s="672"/>
      <c r="BI157">
        <f>IF(AND(S159="NS",$M$108="NS"),0,IF(AND(S159="NA",$M$108="NA"),0,IF(S159=$M$108,0,1)))</f>
        <v>0</v>
      </c>
      <c r="BJ157">
        <f>IF(AND(T159="NS",$S$108="NS"),0,IF(AND(T159="NA",$S$108="NA"),0,IF(T159=$S$108,0,1)))</f>
        <v>0</v>
      </c>
      <c r="BK157">
        <f>IF(AND(U159="NS",$Y$108="NS"),0,IF(AND(U159="NA",$Y$108="NA"),0,IF(U159=$Y$108,0,1)))</f>
        <v>0</v>
      </c>
    </row>
    <row r="158" spans="1:63" ht="24" customHeight="1">
      <c r="A158" s="40"/>
      <c r="B158" s="91"/>
      <c r="C158" s="113" t="s">
        <v>5024</v>
      </c>
      <c r="D158" s="572" t="s">
        <v>403</v>
      </c>
      <c r="E158" s="573"/>
      <c r="F158" s="574"/>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91"/>
      <c r="AH158" s="1">
        <f t="shared" si="37"/>
        <v>0</v>
      </c>
      <c r="AI158" s="1">
        <f t="shared" si="38"/>
        <v>0</v>
      </c>
      <c r="AJ158" s="1">
        <f t="shared" si="39"/>
        <v>0</v>
      </c>
      <c r="AK158" s="1">
        <f t="shared" si="40"/>
        <v>0</v>
      </c>
      <c r="AL158" s="1">
        <f t="shared" si="41"/>
        <v>0</v>
      </c>
      <c r="AM158" s="1">
        <f t="shared" si="42"/>
        <v>0</v>
      </c>
      <c r="AN158" s="1">
        <f t="shared" si="43"/>
        <v>0</v>
      </c>
      <c r="AO158" s="1">
        <f t="shared" si="44"/>
        <v>0</v>
      </c>
      <c r="AP158" s="1">
        <f t="shared" si="45"/>
        <v>0</v>
      </c>
      <c r="AQ158" s="1">
        <f t="shared" si="46"/>
        <v>0</v>
      </c>
      <c r="AR158" s="1">
        <f t="shared" si="47"/>
        <v>0</v>
      </c>
      <c r="AS158" s="1">
        <f t="shared" si="48"/>
        <v>0</v>
      </c>
      <c r="AT158" s="1">
        <f t="shared" si="49"/>
        <v>0</v>
      </c>
      <c r="AU158" s="1">
        <f t="shared" si="50"/>
        <v>0</v>
      </c>
      <c r="AV158" s="1">
        <f t="shared" si="51"/>
        <v>0</v>
      </c>
      <c r="AW158" s="1">
        <f t="shared" si="52"/>
        <v>0</v>
      </c>
      <c r="AX158" s="1">
        <f t="shared" si="53"/>
        <v>0</v>
      </c>
      <c r="AY158" s="1">
        <f t="shared" si="54"/>
        <v>0</v>
      </c>
      <c r="AZ158" s="1">
        <f t="shared" si="55"/>
        <v>0</v>
      </c>
      <c r="BA158" s="1">
        <f t="shared" si="56"/>
        <v>0</v>
      </c>
      <c r="BB158" s="1">
        <f t="shared" si="57"/>
        <v>0</v>
      </c>
      <c r="BC158" s="1">
        <f t="shared" si="58"/>
        <v>0</v>
      </c>
      <c r="BD158" s="1">
        <f t="shared" si="59"/>
        <v>0</v>
      </c>
      <c r="BE158" s="1">
        <f>IF(COUNTIF(AB158:AD158,"NA")=3,0,IF(COUNTA(AB158:AD158)=0,0,IF(OR(AND(AB158=0,BC158&gt;0),AND(AB158="ns",BD158&gt;0),AND(AB158="ns",BC158=0,BD158=0)),1,IF(OR(AND(AB158&gt;0,BC158=2),AND(AB158="ns",BC158=2),AND(AB158="ns",BD158=0,BC158&gt;0),AB158=BD158),0,1))))</f>
        <v>0</v>
      </c>
      <c r="BG158" s="673" t="s">
        <v>5394</v>
      </c>
      <c r="BH158" s="673"/>
      <c r="BI158">
        <f>IF(AND(V159="NS",$M$109="NS"),0,IF(AND(V159="NA",$M$109="NA"),0,IF(V159=$M$109,0,1)))</f>
        <v>0</v>
      </c>
      <c r="BJ158">
        <f>IF(AND(W159="NS",$S$109="NS"),0,IF(AND(W159="NA",$S$109="NA"),0,IF(W159=$S$109,0,1)))</f>
        <v>0</v>
      </c>
      <c r="BK158">
        <f>IF(AND(X159="NS",$Y$109="NS"),0,IF(AND(X159="NA",$Y$109="NA"),0,IF(X159=$Y$109,0,1)))</f>
        <v>0</v>
      </c>
    </row>
    <row r="159" spans="1:63" ht="15" customHeight="1">
      <c r="A159" s="40"/>
      <c r="B159" s="91"/>
      <c r="C159" s="98"/>
      <c r="D159" s="98"/>
      <c r="E159" s="98"/>
      <c r="F159" s="108" t="s">
        <v>5189</v>
      </c>
      <c r="G159" s="112">
        <f>IF(AND(SUM(G153:G158)=0,COUNTIF(G153:G158,"NS")&gt;0),"NS",
IF(AND(SUM(G153:G158)=0,COUNTIF(G153:G158,0)&gt;0),0,
IF(AND(SUM(G153:G158)=0,COUNTIF(G153:G158,"NA")&gt;0),"NA",
SUM(G153:G158))))</f>
        <v>0</v>
      </c>
      <c r="H159" s="112">
        <f t="shared" ref="H159:AC159" si="61">IF(AND(SUM(H153:H158)=0,COUNTIF(H153:H158,"NS")&gt;0),"NS",
IF(AND(SUM(H153:H158)=0,COUNTIF(H153:H158,0)&gt;0),0,
IF(AND(SUM(H153:H158)=0,COUNTIF(H153:H158,"NA")&gt;0),"NA",
SUM(H153:H158))))</f>
        <v>0</v>
      </c>
      <c r="I159" s="112">
        <f t="shared" si="61"/>
        <v>0</v>
      </c>
      <c r="J159" s="112">
        <f t="shared" si="61"/>
        <v>0</v>
      </c>
      <c r="K159" s="112">
        <f t="shared" si="61"/>
        <v>0</v>
      </c>
      <c r="L159" s="112">
        <f t="shared" si="61"/>
        <v>0</v>
      </c>
      <c r="M159" s="112">
        <f t="shared" si="61"/>
        <v>0</v>
      </c>
      <c r="N159" s="112">
        <f t="shared" si="61"/>
        <v>0</v>
      </c>
      <c r="O159" s="112">
        <f t="shared" si="61"/>
        <v>0</v>
      </c>
      <c r="P159" s="112">
        <f t="shared" si="61"/>
        <v>0</v>
      </c>
      <c r="Q159" s="112">
        <f t="shared" si="61"/>
        <v>0</v>
      </c>
      <c r="R159" s="112">
        <f t="shared" si="61"/>
        <v>0</v>
      </c>
      <c r="S159" s="112">
        <f t="shared" si="61"/>
        <v>0</v>
      </c>
      <c r="T159" s="112">
        <f t="shared" si="61"/>
        <v>0</v>
      </c>
      <c r="U159" s="112">
        <f t="shared" si="61"/>
        <v>0</v>
      </c>
      <c r="V159" s="112">
        <f t="shared" si="61"/>
        <v>0</v>
      </c>
      <c r="W159" s="112">
        <f t="shared" si="61"/>
        <v>0</v>
      </c>
      <c r="X159" s="112">
        <f t="shared" si="61"/>
        <v>0</v>
      </c>
      <c r="Y159" s="112">
        <f t="shared" si="61"/>
        <v>0</v>
      </c>
      <c r="Z159" s="112">
        <f t="shared" si="61"/>
        <v>0</v>
      </c>
      <c r="AA159" s="112">
        <f t="shared" si="61"/>
        <v>0</v>
      </c>
      <c r="AB159" s="112">
        <f t="shared" si="61"/>
        <v>0</v>
      </c>
      <c r="AC159" s="112">
        <f t="shared" si="61"/>
        <v>0</v>
      </c>
      <c r="AD159" s="112">
        <f>IF(AND(SUM(AD153:AD158)=0,COUNTIF(AD153:AD158,"NS")&gt;0),"NS",
IF(AND(SUM(AD153:AD158)=0,COUNTIF(AD153:AD158,0)&gt;0),0,
IF(AND(SUM(AD153:AD158)=0,COUNTIF(AD153:AD158,"NA")&gt;0),"NA",
SUM(AD153:AD158))))</f>
        <v>0</v>
      </c>
      <c r="AE159" s="91"/>
      <c r="AH159" s="222">
        <f>SUM(AH153:AH158)</f>
        <v>0</v>
      </c>
      <c r="AI159" s="89"/>
      <c r="AJ159" s="224">
        <f>SUM(AJ153:AJ158)</f>
        <v>0</v>
      </c>
      <c r="AK159" s="222">
        <f t="shared" ref="AK159" si="62">SUM(AK153:AK158)</f>
        <v>0</v>
      </c>
      <c r="AL159" s="89"/>
      <c r="AM159" s="224">
        <f t="shared" ref="AM159" si="63">SUM(AM153:AM158)</f>
        <v>0</v>
      </c>
      <c r="AN159" s="222">
        <f t="shared" ref="AN159" si="64">SUM(AN153:AN158)</f>
        <v>0</v>
      </c>
      <c r="AO159" s="89"/>
      <c r="AP159" s="224">
        <f t="shared" ref="AP159" si="65">SUM(AP153:AP158)</f>
        <v>0</v>
      </c>
      <c r="AQ159" s="222">
        <f t="shared" ref="AQ159" si="66">SUM(AQ153:AQ158)</f>
        <v>0</v>
      </c>
      <c r="AR159" s="89"/>
      <c r="AS159" s="224">
        <f t="shared" ref="AS159" si="67">SUM(AS153:AS158)</f>
        <v>0</v>
      </c>
      <c r="AT159" s="222">
        <f t="shared" ref="AT159" si="68">SUM(AT153:AT158)</f>
        <v>0</v>
      </c>
      <c r="AU159" s="89"/>
      <c r="AV159" s="224">
        <f t="shared" ref="AV159" si="69">SUM(AV153:AV158)</f>
        <v>0</v>
      </c>
      <c r="AW159" s="222">
        <f t="shared" ref="AW159" si="70">SUM(AW153:AW158)</f>
        <v>0</v>
      </c>
      <c r="AX159" s="89"/>
      <c r="AY159" s="224">
        <f t="shared" ref="AY159" si="71">SUM(AY153:AY158)</f>
        <v>0</v>
      </c>
      <c r="AZ159" s="222">
        <f t="shared" ref="AZ159" si="72">SUM(AZ153:AZ158)</f>
        <v>0</v>
      </c>
      <c r="BA159" s="89"/>
      <c r="BB159" s="224">
        <f t="shared" ref="BB159" si="73">SUM(BB153:BB158)</f>
        <v>0</v>
      </c>
      <c r="BC159" s="222">
        <f t="shared" ref="BC159" si="74">SUM(BC153:BC158)</f>
        <v>0</v>
      </c>
      <c r="BD159" s="89"/>
      <c r="BE159" s="224">
        <f>SUM(BE153:BE158)</f>
        <v>0</v>
      </c>
      <c r="BG159" s="672" t="s">
        <v>5395</v>
      </c>
      <c r="BH159" s="672"/>
      <c r="BI159">
        <f>IF(AND(Y159="NS",$M$110="NS"),0,IF(AND(Y159="NA",$M$110="NA"),0,IF(Y159=$M$110,0,1)))</f>
        <v>0</v>
      </c>
      <c r="BJ159">
        <f>IF(AND(Z159="NS",$S$110="NS"),0,IF(AND(Z159="NA",$S$110="NA"),0,IF(Z159=$S$110,0,1)))</f>
        <v>0</v>
      </c>
      <c r="BK159">
        <f>IF(AND(AA159="NS",$Y$110="NS"),0,IF(AND(AA159="NA",$Y$110="NA"),0,IF(AA159=$Y$110,0,1)))</f>
        <v>0</v>
      </c>
    </row>
    <row r="160" spans="1:63" ht="15" customHeight="1">
      <c r="A160" s="40"/>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BG160" s="673" t="s">
        <v>5396</v>
      </c>
      <c r="BH160" s="673"/>
      <c r="BI160">
        <f>IF(AND(AB159="NS",$M$111="NS"),0,IF(AND(AB159="NA",$M$111="NA"),0,IF(AB159=$M$111,0,1)))</f>
        <v>0</v>
      </c>
      <c r="BJ160">
        <f>IF(AND(AC159="NS",$S$111="NS"),0,IF(AND(AC159="NA",$S$111="NA"),0,IF(AC159=$S$111,0,1)))</f>
        <v>0</v>
      </c>
      <c r="BK160">
        <f>IF(AND(AD159="NS",$Y$111="NS"),0,IF(AND(AD159="NA",$Y$111="NA"),0,IF(AD159=$Y$111,0,1)))</f>
        <v>0</v>
      </c>
    </row>
    <row r="161" spans="1:63" ht="24" customHeight="1">
      <c r="A161" s="40"/>
      <c r="B161" s="91"/>
      <c r="C161" s="531" t="s">
        <v>5147</v>
      </c>
      <c r="D161" s="531"/>
      <c r="E161" s="531"/>
      <c r="F161" s="531"/>
      <c r="G161" s="531"/>
      <c r="H161" s="531"/>
      <c r="I161" s="531"/>
      <c r="J161" s="531"/>
      <c r="K161" s="531"/>
      <c r="L161" s="531"/>
      <c r="M161" s="531"/>
      <c r="N161" s="531"/>
      <c r="O161" s="531"/>
      <c r="P161" s="531"/>
      <c r="Q161" s="531"/>
      <c r="R161" s="531"/>
      <c r="S161" s="531"/>
      <c r="T161" s="531"/>
      <c r="U161" s="531"/>
      <c r="V161" s="531"/>
      <c r="W161" s="531"/>
      <c r="X161" s="531"/>
      <c r="Y161" s="531"/>
      <c r="Z161" s="531"/>
      <c r="AA161" s="531"/>
      <c r="AB161" s="531"/>
      <c r="AC161" s="531"/>
      <c r="AD161" s="531"/>
      <c r="AE161" s="91"/>
      <c r="AK161" s="258" t="s">
        <v>5398</v>
      </c>
      <c r="AL161" s="1">
        <f>SUM(AJ159,AM159,AP159,AS159,AV159,AY159,BB159,BE159)</f>
        <v>0</v>
      </c>
      <c r="AM161" s="258" t="s">
        <v>5399</v>
      </c>
      <c r="AN161" s="1">
        <f>SUM(AH159,AK159,AN159,AQ159,AT159,AW159,AZ159,BC159)</f>
        <v>0</v>
      </c>
      <c r="AO161" s="1"/>
      <c r="AP161" s="1"/>
      <c r="BG161" s="268"/>
      <c r="BH161" s="268"/>
      <c r="BK161" s="267">
        <f>SUM(BI153:BK160)</f>
        <v>0</v>
      </c>
    </row>
    <row r="162" spans="1:63" ht="60" customHeight="1">
      <c r="A162" s="40"/>
      <c r="B162" s="91"/>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91"/>
      <c r="AK162" s="259" t="s">
        <v>5400</v>
      </c>
      <c r="AL162" s="260">
        <f>IF(AN161&gt;0,IF(SUM(G159)&gt;=SUM(J159,M159,P159,S159,V159,Y159,AB159),0,1),IF(SUM(G159)&lt;&gt;SUM(J159,M159,P159,S159,V159,Y159,AB159),1,0))</f>
        <v>0</v>
      </c>
      <c r="AM162" s="259" t="s">
        <v>5401</v>
      </c>
      <c r="AN162" s="260">
        <f>IF(AN161&gt;0,IF(SUM(H159)&gt;=SUM(K159,N159,Q159,T159,W159,Z159,AC159),0,1),IF(SUM(H159)&lt;&gt;SUM(K159,N159,Q159,T159,W159,Z159,AC159),1,0))</f>
        <v>0</v>
      </c>
      <c r="AO162" s="259" t="s">
        <v>5402</v>
      </c>
      <c r="AP162" s="260">
        <f>IF(AN161&gt;0,IF(SUM(I159)&gt;=SUM(L159,O159,R159,U159,X159,AA159,AD159),0,1),IF(SUM(I159)&lt;&gt;SUM(L159,O159,R159,U159,X159,AA159,AD159),1,0))</f>
        <v>0</v>
      </c>
    </row>
    <row r="163" spans="1:63" ht="15" customHeight="1">
      <c r="A163" s="40"/>
      <c r="B163" s="571" t="str">
        <f>IF(AG153&gt;0,"Favor de ingresar toda la información requerida en la pregunta ","")</f>
        <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42"/>
    </row>
    <row r="164" spans="1:63" ht="15" customHeight="1">
      <c r="A164" s="40"/>
      <c r="B164" s="568" t="str">
        <f>IF(AN161&gt;0,"Alerta: debido a que cuenta con registros NS, debe proporcionar una justificación en el area de comentarios al final de la pregunta","")</f>
        <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42"/>
    </row>
    <row r="165" spans="1:63" ht="15" customHeight="1">
      <c r="A165" s="40"/>
      <c r="B165" s="571" t="str">
        <f>IF(OR(AL161&gt;0,AL162&gt;0,AN162&gt;0,AP162&gt;0),"Favor de revisar la suma y consistencia de totales y/o subtotales por filas (numéricos y NS)","")</f>
        <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42"/>
    </row>
    <row r="166" spans="1:63" ht="15" customHeight="1">
      <c r="A166" s="40"/>
      <c r="B166" s="571" t="str">
        <f>IF(BK161&gt;0,"Favor de revisar la instrucción general 2 del apartado II.2, ya que no se cumplen los criterios establecidos","")</f>
        <v/>
      </c>
      <c r="C166" s="571"/>
      <c r="D166" s="571"/>
      <c r="E166" s="571"/>
      <c r="F166" s="571"/>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42"/>
    </row>
    <row r="167" spans="1:63" ht="15" customHeight="1">
      <c r="A167" s="40"/>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row>
    <row r="168" spans="1:63" ht="15" customHeight="1">
      <c r="A168" s="40"/>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row>
    <row r="169" spans="1:63" ht="24" customHeight="1">
      <c r="A169" s="40" t="s">
        <v>5411</v>
      </c>
      <c r="B169" s="582" t="s">
        <v>5412</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73"/>
    </row>
    <row r="170" spans="1:63" ht="15" customHeight="1">
      <c r="A170" s="40"/>
      <c r="B170" s="23"/>
      <c r="C170" s="651" t="s">
        <v>5413</v>
      </c>
      <c r="D170" s="651"/>
      <c r="E170" s="651"/>
      <c r="F170" s="651"/>
      <c r="G170" s="651"/>
      <c r="H170" s="651"/>
      <c r="I170" s="651"/>
      <c r="J170" s="651"/>
      <c r="K170" s="651"/>
      <c r="L170" s="651"/>
      <c r="M170" s="651"/>
      <c r="N170" s="651"/>
      <c r="O170" s="651"/>
      <c r="P170" s="651"/>
      <c r="Q170" s="651"/>
      <c r="R170" s="651"/>
      <c r="S170" s="651"/>
      <c r="T170" s="651"/>
      <c r="U170" s="651"/>
      <c r="V170" s="651"/>
      <c r="W170" s="651"/>
      <c r="X170" s="651"/>
      <c r="Y170" s="651"/>
      <c r="Z170" s="651"/>
      <c r="AA170" s="651"/>
      <c r="AB170" s="651"/>
      <c r="AC170" s="651"/>
      <c r="AD170" s="651"/>
      <c r="AE170" s="73"/>
    </row>
    <row r="171" spans="1:63" ht="15" customHeight="1">
      <c r="A171" s="7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63" ht="24" customHeight="1">
      <c r="A172" s="72"/>
      <c r="B172" s="73"/>
      <c r="C172" s="617" t="s">
        <v>5414</v>
      </c>
      <c r="D172" s="618"/>
      <c r="E172" s="618"/>
      <c r="F172" s="619"/>
      <c r="G172" s="704" t="s">
        <v>5354</v>
      </c>
      <c r="H172" s="705"/>
      <c r="I172" s="705"/>
      <c r="J172" s="705"/>
      <c r="K172" s="705"/>
      <c r="L172" s="705"/>
      <c r="M172" s="705"/>
      <c r="N172" s="705"/>
      <c r="O172" s="705"/>
      <c r="P172" s="705"/>
      <c r="Q172" s="705"/>
      <c r="R172" s="705"/>
      <c r="S172" s="705"/>
      <c r="T172" s="705"/>
      <c r="U172" s="705"/>
      <c r="V172" s="705"/>
      <c r="W172" s="705"/>
      <c r="X172" s="705"/>
      <c r="Y172" s="705"/>
      <c r="Z172" s="705"/>
      <c r="AA172" s="705"/>
      <c r="AB172" s="705"/>
      <c r="AC172" s="705"/>
      <c r="AD172" s="706"/>
      <c r="AE172" s="73"/>
    </row>
    <row r="173" spans="1:63" ht="120" customHeight="1">
      <c r="A173" s="72"/>
      <c r="B173" s="73"/>
      <c r="C173" s="700"/>
      <c r="D173" s="701"/>
      <c r="E173" s="701"/>
      <c r="F173" s="702"/>
      <c r="G173" s="721" t="s">
        <v>5161</v>
      </c>
      <c r="H173" s="662" t="s">
        <v>5338</v>
      </c>
      <c r="I173" s="662" t="s">
        <v>5339</v>
      </c>
      <c r="J173" s="662" t="s">
        <v>5342</v>
      </c>
      <c r="K173" s="662"/>
      <c r="L173" s="662"/>
      <c r="M173" s="662" t="s">
        <v>5343</v>
      </c>
      <c r="N173" s="662"/>
      <c r="O173" s="662"/>
      <c r="P173" s="662" t="s">
        <v>5344</v>
      </c>
      <c r="Q173" s="662"/>
      <c r="R173" s="662"/>
      <c r="S173" s="662" t="s">
        <v>5345</v>
      </c>
      <c r="T173" s="662"/>
      <c r="U173" s="662"/>
      <c r="V173" s="662" t="s">
        <v>5346</v>
      </c>
      <c r="W173" s="662"/>
      <c r="X173" s="662"/>
      <c r="Y173" s="662" t="s">
        <v>5347</v>
      </c>
      <c r="Z173" s="662"/>
      <c r="AA173" s="662"/>
      <c r="AB173" s="662" t="s">
        <v>5355</v>
      </c>
      <c r="AC173" s="662"/>
      <c r="AD173" s="662"/>
      <c r="AE173" s="73"/>
      <c r="BG173" s="675" t="s">
        <v>5356</v>
      </c>
      <c r="BH173" s="675"/>
      <c r="BI173" s="676" t="s">
        <v>5357</v>
      </c>
      <c r="BJ173" s="676"/>
      <c r="BK173" s="676"/>
    </row>
    <row r="174" spans="1:63" ht="48" customHeight="1">
      <c r="A174" s="72"/>
      <c r="B174" s="73"/>
      <c r="C174" s="620"/>
      <c r="D174" s="621"/>
      <c r="E174" s="621"/>
      <c r="F174" s="622"/>
      <c r="G174" s="721"/>
      <c r="H174" s="662"/>
      <c r="I174" s="662"/>
      <c r="J174" s="110" t="s">
        <v>5358</v>
      </c>
      <c r="K174" s="111" t="s">
        <v>5338</v>
      </c>
      <c r="L174" s="111" t="s">
        <v>5339</v>
      </c>
      <c r="M174" s="110" t="s">
        <v>5358</v>
      </c>
      <c r="N174" s="111" t="s">
        <v>5338</v>
      </c>
      <c r="O174" s="111" t="s">
        <v>5339</v>
      </c>
      <c r="P174" s="110" t="s">
        <v>5358</v>
      </c>
      <c r="Q174" s="111" t="s">
        <v>5338</v>
      </c>
      <c r="R174" s="111" t="s">
        <v>5339</v>
      </c>
      <c r="S174" s="110" t="s">
        <v>5358</v>
      </c>
      <c r="T174" s="111" t="s">
        <v>5338</v>
      </c>
      <c r="U174" s="111" t="s">
        <v>5339</v>
      </c>
      <c r="V174" s="110" t="s">
        <v>5358</v>
      </c>
      <c r="W174" s="111" t="s">
        <v>5338</v>
      </c>
      <c r="X174" s="111" t="s">
        <v>5339</v>
      </c>
      <c r="Y174" s="110" t="s">
        <v>5358</v>
      </c>
      <c r="Z174" s="111" t="s">
        <v>5338</v>
      </c>
      <c r="AA174" s="111" t="s">
        <v>5339</v>
      </c>
      <c r="AB174" s="110" t="s">
        <v>5358</v>
      </c>
      <c r="AC174" s="111" t="s">
        <v>5338</v>
      </c>
      <c r="AD174" s="111" t="s">
        <v>5339</v>
      </c>
      <c r="AE174" s="73"/>
      <c r="AG174" s="221" t="s">
        <v>5102</v>
      </c>
      <c r="AH174" s="228" t="s">
        <v>5166</v>
      </c>
      <c r="AI174" s="257" t="s">
        <v>5359</v>
      </c>
      <c r="AJ174" s="226" t="s">
        <v>5360</v>
      </c>
      <c r="AK174" s="228" t="s">
        <v>5169</v>
      </c>
      <c r="AL174" s="257" t="s">
        <v>5361</v>
      </c>
      <c r="AM174" s="226" t="s">
        <v>5362</v>
      </c>
      <c r="AN174" s="228" t="s">
        <v>5363</v>
      </c>
      <c r="AO174" s="257" t="s">
        <v>5364</v>
      </c>
      <c r="AP174" s="226" t="s">
        <v>5365</v>
      </c>
      <c r="AQ174" s="228" t="s">
        <v>5366</v>
      </c>
      <c r="AR174" s="257" t="s">
        <v>5367</v>
      </c>
      <c r="AS174" s="226" t="s">
        <v>5368</v>
      </c>
      <c r="AT174" s="228" t="s">
        <v>5369</v>
      </c>
      <c r="AU174" s="257" t="s">
        <v>5370</v>
      </c>
      <c r="AV174" s="226" t="s">
        <v>5371</v>
      </c>
      <c r="AW174" s="228" t="s">
        <v>5372</v>
      </c>
      <c r="AX174" s="257" t="s">
        <v>5373</v>
      </c>
      <c r="AY174" s="226" t="s">
        <v>5374</v>
      </c>
      <c r="AZ174" s="228" t="s">
        <v>5375</v>
      </c>
      <c r="BA174" s="257" t="s">
        <v>5376</v>
      </c>
      <c r="BB174" s="226" t="s">
        <v>5377</v>
      </c>
      <c r="BC174" s="228" t="s">
        <v>5378</v>
      </c>
      <c r="BD174" s="257" t="s">
        <v>5379</v>
      </c>
      <c r="BE174" s="226" t="s">
        <v>5380</v>
      </c>
      <c r="BG174" s="675"/>
      <c r="BH174" s="675"/>
      <c r="BI174" s="263" t="s">
        <v>5382</v>
      </c>
      <c r="BJ174" s="264" t="s">
        <v>5383</v>
      </c>
      <c r="BK174" s="265" t="s">
        <v>5384</v>
      </c>
    </row>
    <row r="175" spans="1:63" ht="24" customHeight="1">
      <c r="A175" s="40"/>
      <c r="B175" s="91"/>
      <c r="C175" s="94" t="s">
        <v>5014</v>
      </c>
      <c r="D175" s="572" t="s">
        <v>5415</v>
      </c>
      <c r="E175" s="573"/>
      <c r="F175" s="574"/>
      <c r="G175" s="483"/>
      <c r="H175" s="483"/>
      <c r="I175" s="483"/>
      <c r="J175" s="483"/>
      <c r="K175" s="483"/>
      <c r="L175" s="483"/>
      <c r="M175" s="483"/>
      <c r="N175" s="483"/>
      <c r="O175" s="483"/>
      <c r="P175" s="483"/>
      <c r="Q175" s="483"/>
      <c r="R175" s="483"/>
      <c r="S175" s="483"/>
      <c r="T175" s="483"/>
      <c r="U175" s="483"/>
      <c r="V175" s="483"/>
      <c r="W175" s="483"/>
      <c r="X175" s="483"/>
      <c r="Y175" s="483"/>
      <c r="Z175" s="483"/>
      <c r="AA175" s="483"/>
      <c r="AB175" s="483"/>
      <c r="AC175" s="483"/>
      <c r="AD175" s="483"/>
      <c r="AE175" s="91"/>
      <c r="AG175" s="89">
        <f>IF(COUNTA(G175:AD184)=240,0,IF(COUNTA(G175:AD184)=0,0,1))</f>
        <v>0</v>
      </c>
      <c r="AH175" s="1">
        <f>COUNTIF(H175:I175,"NS")</f>
        <v>0</v>
      </c>
      <c r="AI175" s="1">
        <f>SUM(H175:I175)</f>
        <v>0</v>
      </c>
      <c r="AJ175" s="1">
        <f>IF(COUNTIF(G175:I175,"NA")=3,0,IF(COUNTA(G175:I175)=0,0,IF(OR(AND(G175=0,AH175&gt;0),AND(G175="ns",AI175&gt;0),AND(G175="ns",AH175=0,AI175=0)),1,IF(OR(AND(G175&gt;0,AH175=2),AND(G175="ns",AH175=2),AND(G175="ns",AI175=0,AH175&gt;0),G175=AI175),0,1))))</f>
        <v>0</v>
      </c>
      <c r="AK175" s="1">
        <f>COUNTIF(K175:L175,"NS")</f>
        <v>0</v>
      </c>
      <c r="AL175" s="1">
        <f>SUM(K175:L175)</f>
        <v>0</v>
      </c>
      <c r="AM175" s="1">
        <f>IF(COUNTIF(J175:L175,"NA")=3,0,IF(COUNTA(J175:L175)=0,0,IF(OR(AND(J175=0,AK175&gt;0),AND(J175="ns",AL175&gt;0),AND(J175="ns",AK175=0,AL175=0)),1,IF(OR(AND(J175&gt;0,AK175=2),AND(J175="ns",AK175=2),AND(J175="ns",AL175=0,AK175&gt;0),J175=AL175),0,1))))</f>
        <v>0</v>
      </c>
      <c r="AN175" s="1">
        <f>COUNTIF(N175:O175,"NS")</f>
        <v>0</v>
      </c>
      <c r="AO175" s="1">
        <f>SUM(N175:O175)</f>
        <v>0</v>
      </c>
      <c r="AP175" s="1">
        <f>IF(COUNTIF(M175:O175,"NA")=3,0,IF(COUNTA(M175:O175)=0,0,IF(OR(AND(M175=0,AN175&gt;0),AND(M175="ns",AO175&gt;0),AND(M175="ns",AN175=0,AO175=0)),1,IF(OR(AND(M175&gt;0,AN175=2),AND(M175="ns",AN175=2),AND(M175="ns",AO175=0,AN175&gt;0),M175=AO175),0,1))))</f>
        <v>0</v>
      </c>
      <c r="AQ175" s="1">
        <f>COUNTIF(Q175:R175,"NS")</f>
        <v>0</v>
      </c>
      <c r="AR175" s="1">
        <f>SUM(Q175:R175)</f>
        <v>0</v>
      </c>
      <c r="AS175" s="1">
        <f>IF(COUNTIF(P175:R175,"NA")=3,0,IF(COUNTA(P175:R175)=0,0,IF(OR(AND(P175=0,AQ175&gt;0),AND(P175="ns",AR175&gt;0),AND(P175="ns",AQ175=0,AR175=0)),1,IF(OR(AND(P175&gt;0,AQ175=2),AND(P175="ns",AQ175=2),AND(P175="ns",AR175=0,AQ175&gt;0),P175=AR175),0,1))))</f>
        <v>0</v>
      </c>
      <c r="AT175" s="1">
        <f>COUNTIF(T175:U175,"NS")</f>
        <v>0</v>
      </c>
      <c r="AU175" s="1">
        <f>SUM(T175:U175)</f>
        <v>0</v>
      </c>
      <c r="AV175" s="1">
        <f>IF(COUNTIF(S175:U175,"NA")=3,0,IF(COUNTA(S175:U175)=0,0,IF(OR(AND(S175=0,AT175&gt;0),AND(S175="ns",AU175&gt;0),AND(S175="ns",AT175=0,AU175=0)),1,IF(OR(AND(S175&gt;0,AT175=2),AND(S175="ns",AT175=2),AND(S175="ns",AU175=0,AT175&gt;0),S175=AU175),0,1))))</f>
        <v>0</v>
      </c>
      <c r="AW175" s="1">
        <f>COUNTIF(W175:X175,"NS")</f>
        <v>0</v>
      </c>
      <c r="AX175" s="1">
        <f>SUM(W175:X175)</f>
        <v>0</v>
      </c>
      <c r="AY175" s="1">
        <f>IF(COUNTIF(V175:X175,"NA")=3,0,IF(COUNTA(V175:X175)=0,0,IF(OR(AND(V175=0,AW175&gt;0),AND(V175="ns",AX175&gt;0),AND(V175="ns",AW175=0,AX175=0)),1,IF(OR(AND(V175&gt;0,AW175=2),AND(V175="ns",AW175=2),AND(V175="ns",AX175=0,AW175&gt;0),V175=AX175),0,1))))</f>
        <v>0</v>
      </c>
      <c r="AZ175" s="1">
        <f>COUNTIF(Z175:AA175,"NS")</f>
        <v>0</v>
      </c>
      <c r="BA175" s="1">
        <f>SUM(Z175:AA175)</f>
        <v>0</v>
      </c>
      <c r="BB175" s="1">
        <f>IF(COUNTIF(Y175:AA175,"NA")=3,0,IF(COUNTA(Y175:AA175)=0,0,IF(OR(AND(Y175=0,AZ175&gt;0),AND(Y175="ns",BA175&gt;0),AND(Y175="ns",AZ175=0,BA175=0)),1,IF(OR(AND(Y175&gt;0,AZ175=2),AND(Y175="ns",AZ175=2),AND(Y175="ns",BA175=0,AZ175&gt;0),Y175=BA175),0,1))))</f>
        <v>0</v>
      </c>
      <c r="BC175" s="1">
        <f>COUNTIF(AC175:AD175,"NS")</f>
        <v>0</v>
      </c>
      <c r="BD175" s="1">
        <f>SUM(AC175:AD175)</f>
        <v>0</v>
      </c>
      <c r="BE175" s="1">
        <f>IF(COUNTIF(AB175:AD175,"NA")=3,0,IF(COUNTA(AB175:AD175)=0,0,IF(OR(AND(AB175=0,BC175&gt;0),AND(AB175="ns",BD175&gt;0),AND(AB175="ns",BC175=0,BD175=0)),1,IF(OR(AND(AB175&gt;0,BC175=2),AND(AB175="ns",BC175=2),AND(AB175="ns",BD175=0,BC175&gt;0),AB175=BD175),0,1))))</f>
        <v>0</v>
      </c>
      <c r="BG175" s="672" t="s">
        <v>5382</v>
      </c>
      <c r="BH175" s="672"/>
      <c r="BI175" s="266">
        <f>IF(AND(G185="NS",$M$112="NS"),0,IF(AND(G185="NA",$M$112="NA"),0,IF(G185=$M$112,0,1)))</f>
        <v>0</v>
      </c>
      <c r="BJ175" s="266">
        <f>IF(AND(H185="NS",$S$112="NS"),0,IF(AND(H185="NA",$S$112="NA"),0,IF(H185=$S$112,0,1)))</f>
        <v>0</v>
      </c>
      <c r="BK175" s="266">
        <f>IF(AND(I185="NS",$Y$112="NS"),0,IF(AND(I185="NA",$Y$112="NA"),0,IF(I185=$Y$112,0,1)))</f>
        <v>0</v>
      </c>
    </row>
    <row r="176" spans="1:63" ht="24" customHeight="1">
      <c r="A176" s="40"/>
      <c r="B176" s="91"/>
      <c r="C176" s="94" t="s">
        <v>5016</v>
      </c>
      <c r="D176" s="572" t="s">
        <v>5416</v>
      </c>
      <c r="E176" s="573"/>
      <c r="F176" s="574"/>
      <c r="G176" s="483"/>
      <c r="H176" s="483"/>
      <c r="I176" s="483"/>
      <c r="J176" s="483"/>
      <c r="K176" s="483"/>
      <c r="L176" s="483"/>
      <c r="M176" s="483"/>
      <c r="N176" s="483"/>
      <c r="O176" s="483"/>
      <c r="P176" s="483"/>
      <c r="Q176" s="483"/>
      <c r="R176" s="483"/>
      <c r="S176" s="483"/>
      <c r="T176" s="483"/>
      <c r="U176" s="483"/>
      <c r="V176" s="483"/>
      <c r="W176" s="483"/>
      <c r="X176" s="483"/>
      <c r="Y176" s="483"/>
      <c r="Z176" s="483"/>
      <c r="AA176" s="483"/>
      <c r="AB176" s="483"/>
      <c r="AC176" s="483"/>
      <c r="AD176" s="483"/>
      <c r="AE176" s="91"/>
      <c r="AG176" s="89"/>
      <c r="AH176" s="1">
        <f t="shared" ref="AH176:AH184" si="75">COUNTIF(H176:I176,"NS")</f>
        <v>0</v>
      </c>
      <c r="AI176" s="1">
        <f t="shared" ref="AI176:AI184" si="76">SUM(H176:I176)</f>
        <v>0</v>
      </c>
      <c r="AJ176" s="1">
        <f t="shared" ref="AJ176:AJ184" si="77">IF(COUNTIF(G176:I176,"NA")=3,0,IF(COUNTA(G176:I176)=0,0,IF(OR(AND(G176=0,AH176&gt;0),AND(G176="ns",AI176&gt;0),AND(G176="ns",AH176=0,AI176=0)),1,IF(OR(AND(G176&gt;0,AH176=2),AND(G176="ns",AH176=2),AND(G176="ns",AI176=0,AH176&gt;0),G176=AI176),0,1))))</f>
        <v>0</v>
      </c>
      <c r="AK176" s="1">
        <f t="shared" ref="AK176:AK184" si="78">COUNTIF(K176:L176,"NS")</f>
        <v>0</v>
      </c>
      <c r="AL176" s="1">
        <f t="shared" ref="AL176:AL184" si="79">SUM(K176:L176)</f>
        <v>0</v>
      </c>
      <c r="AM176" s="1">
        <f t="shared" ref="AM176:AM184" si="80">IF(COUNTIF(J176:L176,"NA")=3,0,IF(COUNTA(J176:L176)=0,0,IF(OR(AND(J176=0,AK176&gt;0),AND(J176="ns",AL176&gt;0),AND(J176="ns",AK176=0,AL176=0)),1,IF(OR(AND(J176&gt;0,AK176=2),AND(J176="ns",AK176=2),AND(J176="ns",AL176=0,AK176&gt;0),J176=AL176),0,1))))</f>
        <v>0</v>
      </c>
      <c r="AN176" s="1">
        <f t="shared" ref="AN176:AN184" si="81">COUNTIF(N176:O176,"NS")</f>
        <v>0</v>
      </c>
      <c r="AO176" s="1">
        <f t="shared" ref="AO176:AO184" si="82">SUM(N176:O176)</f>
        <v>0</v>
      </c>
      <c r="AP176" s="1">
        <f t="shared" ref="AP176:AP184" si="83">IF(COUNTIF(M176:O176,"NA")=3,0,IF(COUNTA(M176:O176)=0,0,IF(OR(AND(M176=0,AN176&gt;0),AND(M176="ns",AO176&gt;0),AND(M176="ns",AN176=0,AO176=0)),1,IF(OR(AND(M176&gt;0,AN176=2),AND(M176="ns",AN176=2),AND(M176="ns",AO176=0,AN176&gt;0),M176=AO176),0,1))))</f>
        <v>0</v>
      </c>
      <c r="AQ176" s="1">
        <f t="shared" ref="AQ176:AQ184" si="84">COUNTIF(Q176:R176,"NS")</f>
        <v>0</v>
      </c>
      <c r="AR176" s="1">
        <f t="shared" ref="AR176:AR184" si="85">SUM(Q176:R176)</f>
        <v>0</v>
      </c>
      <c r="AS176" s="1">
        <f t="shared" ref="AS176:AS184" si="86">IF(COUNTIF(P176:R176,"NA")=3,0,IF(COUNTA(P176:R176)=0,0,IF(OR(AND(P176=0,AQ176&gt;0),AND(P176="ns",AR176&gt;0),AND(P176="ns",AQ176=0,AR176=0)),1,IF(OR(AND(P176&gt;0,AQ176=2),AND(P176="ns",AQ176=2),AND(P176="ns",AR176=0,AQ176&gt;0),P176=AR176),0,1))))</f>
        <v>0</v>
      </c>
      <c r="AT176" s="1">
        <f t="shared" ref="AT176:AT184" si="87">COUNTIF(T176:U176,"NS")</f>
        <v>0</v>
      </c>
      <c r="AU176" s="1">
        <f t="shared" ref="AU176:AU184" si="88">SUM(T176:U176)</f>
        <v>0</v>
      </c>
      <c r="AV176" s="1">
        <f t="shared" ref="AV176:AV184" si="89">IF(COUNTIF(S176:U176,"NA")=3,0,IF(COUNTA(S176:U176)=0,0,IF(OR(AND(S176=0,AT176&gt;0),AND(S176="ns",AU176&gt;0),AND(S176="ns",AT176=0,AU176=0)),1,IF(OR(AND(S176&gt;0,AT176=2),AND(S176="ns",AT176=2),AND(S176="ns",AU176=0,AT176&gt;0),S176=AU176),0,1))))</f>
        <v>0</v>
      </c>
      <c r="AW176" s="1">
        <f t="shared" ref="AW176:AW184" si="90">COUNTIF(W176:X176,"NS")</f>
        <v>0</v>
      </c>
      <c r="AX176" s="1">
        <f t="shared" ref="AX176:AX184" si="91">SUM(W176:X176)</f>
        <v>0</v>
      </c>
      <c r="AY176" s="1">
        <f t="shared" ref="AY176:AY184" si="92">IF(COUNTIF(V176:X176,"NA")=3,0,IF(COUNTA(V176:X176)=0,0,IF(OR(AND(V176=0,AW176&gt;0),AND(V176="ns",AX176&gt;0),AND(V176="ns",AW176=0,AX176=0)),1,IF(OR(AND(V176&gt;0,AW176=2),AND(V176="ns",AW176=2),AND(V176="ns",AX176=0,AW176&gt;0),V176=AX176),0,1))))</f>
        <v>0</v>
      </c>
      <c r="AZ176" s="1">
        <f t="shared" ref="AZ176:AZ184" si="93">COUNTIF(Z176:AA176,"NS")</f>
        <v>0</v>
      </c>
      <c r="BA176" s="1">
        <f t="shared" ref="BA176:BA184" si="94">SUM(Z176:AA176)</f>
        <v>0</v>
      </c>
      <c r="BB176" s="1">
        <f t="shared" ref="BB176:BB184" si="95">IF(COUNTIF(Y176:AA176,"NA")=3,0,IF(COUNTA(Y176:AA176)=0,0,IF(OR(AND(Y176=0,AZ176&gt;0),AND(Y176="ns",BA176&gt;0),AND(Y176="ns",AZ176=0,BA176=0)),1,IF(OR(AND(Y176&gt;0,AZ176=2),AND(Y176="ns",AZ176=2),AND(Y176="ns",BA176=0,AZ176&gt;0),Y176=BA176),0,1))))</f>
        <v>0</v>
      </c>
      <c r="BC176" s="1">
        <f t="shared" ref="BC176:BC184" si="96">COUNTIF(AC176:AD176,"NS")</f>
        <v>0</v>
      </c>
      <c r="BD176" s="1">
        <f t="shared" ref="BD176:BD184" si="97">SUM(AC176:AD176)</f>
        <v>0</v>
      </c>
      <c r="BE176" s="1">
        <f t="shared" ref="BE176:BE184" si="98">IF(COUNTIF(AB176:AD176,"NA")=3,0,IF(COUNTA(AB176:AD176)=0,0,IF(OR(AND(AB176=0,BC176&gt;0),AND(AB176="ns",BD176&gt;0),AND(AB176="ns",BC176=0,BD176=0)),1,IF(OR(AND(AB176&gt;0,BC176=2),AND(AB176="ns",BC176=2),AND(AB176="ns",BD176=0,BC176&gt;0),AB176=BD176),0,1))))</f>
        <v>0</v>
      </c>
      <c r="BG176" s="673" t="s">
        <v>5387</v>
      </c>
      <c r="BH176" s="673"/>
      <c r="BI176">
        <f>IF(AND(J185="NS",$M$105="NS"),0,IF(AND(J185="NA",$M$105="NA"),0,IF(J185=$M$105,0,1)))</f>
        <v>0</v>
      </c>
      <c r="BJ176">
        <f>IF(AND(K185="NS",$S$105="NS"),0,IF(AND(K185="NA",$S$105="NA"),0,IF(K185=$S$105,0,1)))</f>
        <v>0</v>
      </c>
      <c r="BK176">
        <f>IF(AND(L185="NS",$Y$105="NS"),0,IF(AND(L185="NA",$Y$105="NA"),0,IF(L185=$Y$105,0,1)))</f>
        <v>0</v>
      </c>
    </row>
    <row r="177" spans="1:63" ht="24" customHeight="1">
      <c r="A177" s="40"/>
      <c r="B177" s="91"/>
      <c r="C177" s="94" t="s">
        <v>5018</v>
      </c>
      <c r="D177" s="572" t="s">
        <v>5417</v>
      </c>
      <c r="E177" s="573"/>
      <c r="F177" s="574"/>
      <c r="G177" s="483"/>
      <c r="H177" s="483"/>
      <c r="I177" s="483"/>
      <c r="J177" s="483"/>
      <c r="K177" s="483"/>
      <c r="L177" s="483"/>
      <c r="M177" s="483"/>
      <c r="N177" s="483"/>
      <c r="O177" s="483"/>
      <c r="P177" s="483"/>
      <c r="Q177" s="483"/>
      <c r="R177" s="483"/>
      <c r="S177" s="483"/>
      <c r="T177" s="483"/>
      <c r="U177" s="483"/>
      <c r="V177" s="483"/>
      <c r="W177" s="483"/>
      <c r="X177" s="483"/>
      <c r="Y177" s="483"/>
      <c r="Z177" s="483"/>
      <c r="AA177" s="483"/>
      <c r="AB177" s="483"/>
      <c r="AC177" s="483"/>
      <c r="AD177" s="483"/>
      <c r="AE177" s="91"/>
      <c r="AG177" s="89"/>
      <c r="AH177" s="1">
        <f t="shared" si="75"/>
        <v>0</v>
      </c>
      <c r="AI177" s="1">
        <f t="shared" si="76"/>
        <v>0</v>
      </c>
      <c r="AJ177" s="1">
        <f t="shared" si="77"/>
        <v>0</v>
      </c>
      <c r="AK177" s="1">
        <f t="shared" si="78"/>
        <v>0</v>
      </c>
      <c r="AL177" s="1">
        <f t="shared" si="79"/>
        <v>0</v>
      </c>
      <c r="AM177" s="1">
        <f t="shared" si="80"/>
        <v>0</v>
      </c>
      <c r="AN177" s="1">
        <f t="shared" si="81"/>
        <v>0</v>
      </c>
      <c r="AO177" s="1">
        <f t="shared" si="82"/>
        <v>0</v>
      </c>
      <c r="AP177" s="1">
        <f t="shared" si="83"/>
        <v>0</v>
      </c>
      <c r="AQ177" s="1">
        <f t="shared" si="84"/>
        <v>0</v>
      </c>
      <c r="AR177" s="1">
        <f t="shared" si="85"/>
        <v>0</v>
      </c>
      <c r="AS177" s="1">
        <f t="shared" si="86"/>
        <v>0</v>
      </c>
      <c r="AT177" s="1">
        <f t="shared" si="87"/>
        <v>0</v>
      </c>
      <c r="AU177" s="1">
        <f t="shared" si="88"/>
        <v>0</v>
      </c>
      <c r="AV177" s="1">
        <f t="shared" si="89"/>
        <v>0</v>
      </c>
      <c r="AW177" s="1">
        <f t="shared" si="90"/>
        <v>0</v>
      </c>
      <c r="AX177" s="1">
        <f t="shared" si="91"/>
        <v>0</v>
      </c>
      <c r="AY177" s="1">
        <f t="shared" si="92"/>
        <v>0</v>
      </c>
      <c r="AZ177" s="1">
        <f t="shared" si="93"/>
        <v>0</v>
      </c>
      <c r="BA177" s="1">
        <f t="shared" si="94"/>
        <v>0</v>
      </c>
      <c r="BB177" s="1">
        <f t="shared" si="95"/>
        <v>0</v>
      </c>
      <c r="BC177" s="1">
        <f t="shared" si="96"/>
        <v>0</v>
      </c>
      <c r="BD177" s="1">
        <f t="shared" si="97"/>
        <v>0</v>
      </c>
      <c r="BE177" s="1">
        <f t="shared" si="98"/>
        <v>0</v>
      </c>
      <c r="BG177" s="672" t="s">
        <v>5389</v>
      </c>
      <c r="BH177" s="672"/>
      <c r="BI177">
        <f>IF(AND(M185="NS",$M$106="NS"),0,IF(AND(M185="NA",$M$106="NA"),0,IF(M185=$M$106,0,1)))</f>
        <v>0</v>
      </c>
      <c r="BJ177">
        <f>IF(AND(N185="NS",$S$106="NS"),0,IF(AND(N185="NA",$S$106="NA"),0,IF(N185=$S$106,0,1)))</f>
        <v>0</v>
      </c>
      <c r="BK177">
        <f>IF(AND(O185="NS",$Y$106="NS"),0,IF(AND(O185="NA",$Y$106="NA"),0,IF(O185=$Y$106,0,1)))</f>
        <v>0</v>
      </c>
    </row>
    <row r="178" spans="1:63" ht="24" customHeight="1">
      <c r="A178" s="40"/>
      <c r="B178" s="91"/>
      <c r="C178" s="94" t="s">
        <v>5020</v>
      </c>
      <c r="D178" s="572" t="s">
        <v>5418</v>
      </c>
      <c r="E178" s="573"/>
      <c r="F178" s="574"/>
      <c r="G178" s="483"/>
      <c r="H178" s="483"/>
      <c r="I178" s="483"/>
      <c r="J178" s="483"/>
      <c r="K178" s="483"/>
      <c r="L178" s="483"/>
      <c r="M178" s="483"/>
      <c r="N178" s="483"/>
      <c r="O178" s="483"/>
      <c r="P178" s="483"/>
      <c r="Q178" s="483"/>
      <c r="R178" s="483"/>
      <c r="S178" s="483"/>
      <c r="T178" s="483"/>
      <c r="U178" s="483"/>
      <c r="V178" s="483"/>
      <c r="W178" s="483"/>
      <c r="X178" s="483"/>
      <c r="Y178" s="483"/>
      <c r="Z178" s="483"/>
      <c r="AA178" s="483"/>
      <c r="AB178" s="483"/>
      <c r="AC178" s="483"/>
      <c r="AD178" s="483"/>
      <c r="AE178" s="91"/>
      <c r="AG178" s="89"/>
      <c r="AH178" s="1">
        <f t="shared" si="75"/>
        <v>0</v>
      </c>
      <c r="AI178" s="1">
        <f t="shared" si="76"/>
        <v>0</v>
      </c>
      <c r="AJ178" s="1">
        <f t="shared" si="77"/>
        <v>0</v>
      </c>
      <c r="AK178" s="1">
        <f t="shared" si="78"/>
        <v>0</v>
      </c>
      <c r="AL178" s="1">
        <f t="shared" si="79"/>
        <v>0</v>
      </c>
      <c r="AM178" s="1">
        <f t="shared" si="80"/>
        <v>0</v>
      </c>
      <c r="AN178" s="1">
        <f t="shared" si="81"/>
        <v>0</v>
      </c>
      <c r="AO178" s="1">
        <f t="shared" si="82"/>
        <v>0</v>
      </c>
      <c r="AP178" s="1">
        <f t="shared" si="83"/>
        <v>0</v>
      </c>
      <c r="AQ178" s="1">
        <f t="shared" si="84"/>
        <v>0</v>
      </c>
      <c r="AR178" s="1">
        <f t="shared" si="85"/>
        <v>0</v>
      </c>
      <c r="AS178" s="1">
        <f t="shared" si="86"/>
        <v>0</v>
      </c>
      <c r="AT178" s="1">
        <f t="shared" si="87"/>
        <v>0</v>
      </c>
      <c r="AU178" s="1">
        <f t="shared" si="88"/>
        <v>0</v>
      </c>
      <c r="AV178" s="1">
        <f t="shared" si="89"/>
        <v>0</v>
      </c>
      <c r="AW178" s="1">
        <f t="shared" si="90"/>
        <v>0</v>
      </c>
      <c r="AX178" s="1">
        <f t="shared" si="91"/>
        <v>0</v>
      </c>
      <c r="AY178" s="1">
        <f t="shared" si="92"/>
        <v>0</v>
      </c>
      <c r="AZ178" s="1">
        <f t="shared" si="93"/>
        <v>0</v>
      </c>
      <c r="BA178" s="1">
        <f t="shared" si="94"/>
        <v>0</v>
      </c>
      <c r="BB178" s="1">
        <f t="shared" si="95"/>
        <v>0</v>
      </c>
      <c r="BC178" s="1">
        <f t="shared" si="96"/>
        <v>0</v>
      </c>
      <c r="BD178" s="1">
        <f t="shared" si="97"/>
        <v>0</v>
      </c>
      <c r="BE178" s="1">
        <f t="shared" si="98"/>
        <v>0</v>
      </c>
      <c r="BG178" s="673" t="s">
        <v>5391</v>
      </c>
      <c r="BH178" s="673"/>
      <c r="BI178">
        <f>IF(AND(P185="NS",$M$107="NS"),0,IF(AND(P185="NA",$M$107="NA"),0,IF(P185=$M$107,0,1)))</f>
        <v>0</v>
      </c>
      <c r="BJ178">
        <f>IF(AND(Q185="NS",$S$107="NS"),0,IF(AND(Q185="NA",$S$107="NA"),0,IF(Q185=$S$107,0,1)))</f>
        <v>0</v>
      </c>
      <c r="BK178">
        <f>IF(AND(R185="NS",$Y$107="NS"),0,IF(AND(R185="NA",$Y$107="NA"),0,IF(R185=$Y$107,0,1)))</f>
        <v>0</v>
      </c>
    </row>
    <row r="179" spans="1:63" ht="24" customHeight="1">
      <c r="A179" s="40"/>
      <c r="B179" s="91"/>
      <c r="C179" s="94" t="s">
        <v>5022</v>
      </c>
      <c r="D179" s="572" t="s">
        <v>5419</v>
      </c>
      <c r="E179" s="573"/>
      <c r="F179" s="574"/>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91"/>
      <c r="AG179" s="89"/>
      <c r="AH179" s="1">
        <f t="shared" si="75"/>
        <v>0</v>
      </c>
      <c r="AI179" s="1">
        <f t="shared" si="76"/>
        <v>0</v>
      </c>
      <c r="AJ179" s="1">
        <f t="shared" si="77"/>
        <v>0</v>
      </c>
      <c r="AK179" s="1">
        <f t="shared" si="78"/>
        <v>0</v>
      </c>
      <c r="AL179" s="1">
        <f t="shared" si="79"/>
        <v>0</v>
      </c>
      <c r="AM179" s="1">
        <f t="shared" si="80"/>
        <v>0</v>
      </c>
      <c r="AN179" s="1">
        <f t="shared" si="81"/>
        <v>0</v>
      </c>
      <c r="AO179" s="1">
        <f t="shared" si="82"/>
        <v>0</v>
      </c>
      <c r="AP179" s="1">
        <f t="shared" si="83"/>
        <v>0</v>
      </c>
      <c r="AQ179" s="1">
        <f t="shared" si="84"/>
        <v>0</v>
      </c>
      <c r="AR179" s="1">
        <f t="shared" si="85"/>
        <v>0</v>
      </c>
      <c r="AS179" s="1">
        <f t="shared" si="86"/>
        <v>0</v>
      </c>
      <c r="AT179" s="1">
        <f t="shared" si="87"/>
        <v>0</v>
      </c>
      <c r="AU179" s="1">
        <f t="shared" si="88"/>
        <v>0</v>
      </c>
      <c r="AV179" s="1">
        <f t="shared" si="89"/>
        <v>0</v>
      </c>
      <c r="AW179" s="1">
        <f t="shared" si="90"/>
        <v>0</v>
      </c>
      <c r="AX179" s="1">
        <f t="shared" si="91"/>
        <v>0</v>
      </c>
      <c r="AY179" s="1">
        <f t="shared" si="92"/>
        <v>0</v>
      </c>
      <c r="AZ179" s="1">
        <f t="shared" si="93"/>
        <v>0</v>
      </c>
      <c r="BA179" s="1">
        <f t="shared" si="94"/>
        <v>0</v>
      </c>
      <c r="BB179" s="1">
        <f t="shared" si="95"/>
        <v>0</v>
      </c>
      <c r="BC179" s="1">
        <f t="shared" si="96"/>
        <v>0</v>
      </c>
      <c r="BD179" s="1">
        <f t="shared" si="97"/>
        <v>0</v>
      </c>
      <c r="BE179" s="1">
        <f t="shared" si="98"/>
        <v>0</v>
      </c>
      <c r="BG179" s="672" t="s">
        <v>5393</v>
      </c>
      <c r="BH179" s="672"/>
      <c r="BI179">
        <f>IF(AND(S185="NS",$M$108="NS"),0,IF(AND(S185="NA",$M$108="NA"),0,IF(S185=$M$108,0,1)))</f>
        <v>0</v>
      </c>
      <c r="BJ179">
        <f>IF(AND(T185="NS",$S$108="NS"),0,IF(AND(T185="NA",$S$108="NA"),0,IF(T185=$S$108,0,1)))</f>
        <v>0</v>
      </c>
      <c r="BK179">
        <f>IF(AND(U185="NS",$Y$108="NS"),0,IF(AND(U185="NA",$Y$108="NA"),0,IF(U185=$Y$108,0,1)))</f>
        <v>0</v>
      </c>
    </row>
    <row r="180" spans="1:63" ht="24" customHeight="1">
      <c r="A180" s="40"/>
      <c r="B180" s="91"/>
      <c r="C180" s="94" t="s">
        <v>5024</v>
      </c>
      <c r="D180" s="572" t="s">
        <v>5420</v>
      </c>
      <c r="E180" s="573"/>
      <c r="F180" s="574"/>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483"/>
      <c r="AE180" s="91"/>
      <c r="AG180" s="89"/>
      <c r="AH180" s="1">
        <f t="shared" si="75"/>
        <v>0</v>
      </c>
      <c r="AI180" s="1">
        <f t="shared" si="76"/>
        <v>0</v>
      </c>
      <c r="AJ180" s="1">
        <f t="shared" si="77"/>
        <v>0</v>
      </c>
      <c r="AK180" s="1">
        <f t="shared" si="78"/>
        <v>0</v>
      </c>
      <c r="AL180" s="1">
        <f t="shared" si="79"/>
        <v>0</v>
      </c>
      <c r="AM180" s="1">
        <f t="shared" si="80"/>
        <v>0</v>
      </c>
      <c r="AN180" s="1">
        <f t="shared" si="81"/>
        <v>0</v>
      </c>
      <c r="AO180" s="1">
        <f t="shared" si="82"/>
        <v>0</v>
      </c>
      <c r="AP180" s="1">
        <f t="shared" si="83"/>
        <v>0</v>
      </c>
      <c r="AQ180" s="1">
        <f t="shared" si="84"/>
        <v>0</v>
      </c>
      <c r="AR180" s="1">
        <f t="shared" si="85"/>
        <v>0</v>
      </c>
      <c r="AS180" s="1">
        <f t="shared" si="86"/>
        <v>0</v>
      </c>
      <c r="AT180" s="1">
        <f t="shared" si="87"/>
        <v>0</v>
      </c>
      <c r="AU180" s="1">
        <f t="shared" si="88"/>
        <v>0</v>
      </c>
      <c r="AV180" s="1">
        <f t="shared" si="89"/>
        <v>0</v>
      </c>
      <c r="AW180" s="1">
        <f t="shared" si="90"/>
        <v>0</v>
      </c>
      <c r="AX180" s="1">
        <f t="shared" si="91"/>
        <v>0</v>
      </c>
      <c r="AY180" s="1">
        <f t="shared" si="92"/>
        <v>0</v>
      </c>
      <c r="AZ180" s="1">
        <f t="shared" si="93"/>
        <v>0</v>
      </c>
      <c r="BA180" s="1">
        <f t="shared" si="94"/>
        <v>0</v>
      </c>
      <c r="BB180" s="1">
        <f t="shared" si="95"/>
        <v>0</v>
      </c>
      <c r="BC180" s="1">
        <f t="shared" si="96"/>
        <v>0</v>
      </c>
      <c r="BD180" s="1">
        <f t="shared" si="97"/>
        <v>0</v>
      </c>
      <c r="BE180" s="1">
        <f t="shared" si="98"/>
        <v>0</v>
      </c>
      <c r="BG180" s="673" t="s">
        <v>5394</v>
      </c>
      <c r="BH180" s="673"/>
      <c r="BI180">
        <f>IF(AND(V185="NS",$M$109="NS"),0,IF(AND(V185="NA",$M$109="NA"),0,IF(V185=$M$109,0,1)))</f>
        <v>0</v>
      </c>
      <c r="BJ180">
        <f>IF(AND(W185="NS",$S$109="NS"),0,IF(AND(W185="NA",$S$109="NA"),0,IF(W185=$S$109,0,1)))</f>
        <v>0</v>
      </c>
      <c r="BK180">
        <f>IF(AND(X185="NS",$Y$109="NS"),0,IF(AND(X185="NA",$Y$109="NA"),0,IF(X185=$Y$109,0,1)))</f>
        <v>0</v>
      </c>
    </row>
    <row r="181" spans="1:63" ht="24" customHeight="1">
      <c r="A181" s="40"/>
      <c r="B181" s="91"/>
      <c r="C181" s="94" t="s">
        <v>5026</v>
      </c>
      <c r="D181" s="572" t="s">
        <v>5421</v>
      </c>
      <c r="E181" s="573"/>
      <c r="F181" s="574"/>
      <c r="G181" s="483"/>
      <c r="H181" s="483"/>
      <c r="I181" s="483"/>
      <c r="J181" s="483"/>
      <c r="K181" s="483"/>
      <c r="L181" s="483"/>
      <c r="M181" s="483"/>
      <c r="N181" s="483"/>
      <c r="O181" s="483"/>
      <c r="P181" s="483"/>
      <c r="Q181" s="483"/>
      <c r="R181" s="483"/>
      <c r="S181" s="483"/>
      <c r="T181" s="483"/>
      <c r="U181" s="483"/>
      <c r="V181" s="483"/>
      <c r="W181" s="483"/>
      <c r="X181" s="483"/>
      <c r="Y181" s="483"/>
      <c r="Z181" s="483"/>
      <c r="AA181" s="483"/>
      <c r="AB181" s="483"/>
      <c r="AC181" s="483"/>
      <c r="AD181" s="483"/>
      <c r="AE181" s="91"/>
      <c r="AG181" s="89"/>
      <c r="AH181" s="1">
        <f t="shared" si="75"/>
        <v>0</v>
      </c>
      <c r="AI181" s="1">
        <f t="shared" si="76"/>
        <v>0</v>
      </c>
      <c r="AJ181" s="1">
        <f t="shared" si="77"/>
        <v>0</v>
      </c>
      <c r="AK181" s="1">
        <f t="shared" si="78"/>
        <v>0</v>
      </c>
      <c r="AL181" s="1">
        <f t="shared" si="79"/>
        <v>0</v>
      </c>
      <c r="AM181" s="1">
        <f t="shared" si="80"/>
        <v>0</v>
      </c>
      <c r="AN181" s="1">
        <f t="shared" si="81"/>
        <v>0</v>
      </c>
      <c r="AO181" s="1">
        <f t="shared" si="82"/>
        <v>0</v>
      </c>
      <c r="AP181" s="1">
        <f t="shared" si="83"/>
        <v>0</v>
      </c>
      <c r="AQ181" s="1">
        <f t="shared" si="84"/>
        <v>0</v>
      </c>
      <c r="AR181" s="1">
        <f t="shared" si="85"/>
        <v>0</v>
      </c>
      <c r="AS181" s="1">
        <f t="shared" si="86"/>
        <v>0</v>
      </c>
      <c r="AT181" s="1">
        <f t="shared" si="87"/>
        <v>0</v>
      </c>
      <c r="AU181" s="1">
        <f t="shared" si="88"/>
        <v>0</v>
      </c>
      <c r="AV181" s="1">
        <f t="shared" si="89"/>
        <v>0</v>
      </c>
      <c r="AW181" s="1">
        <f t="shared" si="90"/>
        <v>0</v>
      </c>
      <c r="AX181" s="1">
        <f t="shared" si="91"/>
        <v>0</v>
      </c>
      <c r="AY181" s="1">
        <f t="shared" si="92"/>
        <v>0</v>
      </c>
      <c r="AZ181" s="1">
        <f t="shared" si="93"/>
        <v>0</v>
      </c>
      <c r="BA181" s="1">
        <f t="shared" si="94"/>
        <v>0</v>
      </c>
      <c r="BB181" s="1">
        <f t="shared" si="95"/>
        <v>0</v>
      </c>
      <c r="BC181" s="1">
        <f t="shared" si="96"/>
        <v>0</v>
      </c>
      <c r="BD181" s="1">
        <f t="shared" si="97"/>
        <v>0</v>
      </c>
      <c r="BE181" s="1">
        <f t="shared" si="98"/>
        <v>0</v>
      </c>
      <c r="BG181" s="672" t="s">
        <v>5395</v>
      </c>
      <c r="BH181" s="672"/>
      <c r="BI181">
        <f>IF(AND(Y185="NS",$M$110="NS"),0,IF(AND(Y185="NA",$M$110="NA"),0,IF(Y185=$M$110,0,1)))</f>
        <v>0</v>
      </c>
      <c r="BJ181">
        <f>IF(AND(Z185="NS",$S$110="NS"),0,IF(AND(Z185="NA",$S$110="NA"),0,IF(Z185=$S$110,0,1)))</f>
        <v>0</v>
      </c>
      <c r="BK181">
        <f>IF(AND(AA185="NS",$Y$110="NS"),0,IF(AND(AA185="NA",$Y$110="NA"),0,IF(AA185=$Y$110,0,1)))</f>
        <v>0</v>
      </c>
    </row>
    <row r="182" spans="1:63" ht="24" customHeight="1">
      <c r="A182" s="40"/>
      <c r="B182" s="91"/>
      <c r="C182" s="94" t="s">
        <v>5028</v>
      </c>
      <c r="D182" s="572" t="s">
        <v>5422</v>
      </c>
      <c r="E182" s="573"/>
      <c r="F182" s="574"/>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3"/>
      <c r="AD182" s="483"/>
      <c r="AE182" s="91"/>
      <c r="AG182" s="89"/>
      <c r="AH182" s="1">
        <f t="shared" si="75"/>
        <v>0</v>
      </c>
      <c r="AI182" s="1">
        <f t="shared" si="76"/>
        <v>0</v>
      </c>
      <c r="AJ182" s="1">
        <f t="shared" si="77"/>
        <v>0</v>
      </c>
      <c r="AK182" s="1">
        <f t="shared" si="78"/>
        <v>0</v>
      </c>
      <c r="AL182" s="1">
        <f t="shared" si="79"/>
        <v>0</v>
      </c>
      <c r="AM182" s="1">
        <f t="shared" si="80"/>
        <v>0</v>
      </c>
      <c r="AN182" s="1">
        <f t="shared" si="81"/>
        <v>0</v>
      </c>
      <c r="AO182" s="1">
        <f t="shared" si="82"/>
        <v>0</v>
      </c>
      <c r="AP182" s="1">
        <f t="shared" si="83"/>
        <v>0</v>
      </c>
      <c r="AQ182" s="1">
        <f t="shared" si="84"/>
        <v>0</v>
      </c>
      <c r="AR182" s="1">
        <f t="shared" si="85"/>
        <v>0</v>
      </c>
      <c r="AS182" s="1">
        <f t="shared" si="86"/>
        <v>0</v>
      </c>
      <c r="AT182" s="1">
        <f t="shared" si="87"/>
        <v>0</v>
      </c>
      <c r="AU182" s="1">
        <f t="shared" si="88"/>
        <v>0</v>
      </c>
      <c r="AV182" s="1">
        <f t="shared" si="89"/>
        <v>0</v>
      </c>
      <c r="AW182" s="1">
        <f t="shared" si="90"/>
        <v>0</v>
      </c>
      <c r="AX182" s="1">
        <f t="shared" si="91"/>
        <v>0</v>
      </c>
      <c r="AY182" s="1">
        <f t="shared" si="92"/>
        <v>0</v>
      </c>
      <c r="AZ182" s="1">
        <f t="shared" si="93"/>
        <v>0</v>
      </c>
      <c r="BA182" s="1">
        <f t="shared" si="94"/>
        <v>0</v>
      </c>
      <c r="BB182" s="1">
        <f t="shared" si="95"/>
        <v>0</v>
      </c>
      <c r="BC182" s="1">
        <f t="shared" si="96"/>
        <v>0</v>
      </c>
      <c r="BD182" s="1">
        <f t="shared" si="97"/>
        <v>0</v>
      </c>
      <c r="BE182" s="1">
        <f t="shared" si="98"/>
        <v>0</v>
      </c>
      <c r="BG182" s="673" t="s">
        <v>5396</v>
      </c>
      <c r="BH182" s="673"/>
      <c r="BI182">
        <f>IF(AND(AB185="NS",$M$111="NS"),0,IF(AND(AB185="NA",$M$111="NA"),0,IF(AB185=$M$111,0,1)))</f>
        <v>0</v>
      </c>
      <c r="BJ182">
        <f>IF(AND(AC185="NS",$S$111="NS"),0,IF(AND(AC185="NA",$S$111="NA"),0,IF(AC185=$S$111,0,1)))</f>
        <v>0</v>
      </c>
      <c r="BK182">
        <f>IF(AND(AD185="NS",$Y$111="NS"),0,IF(AND(AD185="NA",$Y$111="NA"),0,IF(AD185=$Y$111,0,1)))</f>
        <v>0</v>
      </c>
    </row>
    <row r="183" spans="1:63" ht="24" customHeight="1">
      <c r="A183" s="40"/>
      <c r="B183" s="91"/>
      <c r="C183" s="94" t="s">
        <v>5030</v>
      </c>
      <c r="D183" s="572" t="s">
        <v>5423</v>
      </c>
      <c r="E183" s="573"/>
      <c r="F183" s="574"/>
      <c r="G183" s="483"/>
      <c r="H183" s="483"/>
      <c r="I183" s="483"/>
      <c r="J183" s="483"/>
      <c r="K183" s="483"/>
      <c r="L183" s="483"/>
      <c r="M183" s="483"/>
      <c r="N183" s="483"/>
      <c r="O183" s="483"/>
      <c r="P183" s="483"/>
      <c r="Q183" s="483"/>
      <c r="R183" s="483"/>
      <c r="S183" s="483"/>
      <c r="T183" s="483"/>
      <c r="U183" s="483"/>
      <c r="V183" s="483"/>
      <c r="W183" s="483"/>
      <c r="X183" s="483"/>
      <c r="Y183" s="483"/>
      <c r="Z183" s="483"/>
      <c r="AA183" s="483"/>
      <c r="AB183" s="483"/>
      <c r="AC183" s="483"/>
      <c r="AD183" s="483"/>
      <c r="AE183" s="91"/>
      <c r="AG183" s="89"/>
      <c r="AH183" s="1">
        <f t="shared" si="75"/>
        <v>0</v>
      </c>
      <c r="AI183" s="1">
        <f t="shared" si="76"/>
        <v>0</v>
      </c>
      <c r="AJ183" s="1">
        <f t="shared" si="77"/>
        <v>0</v>
      </c>
      <c r="AK183" s="1">
        <f t="shared" si="78"/>
        <v>0</v>
      </c>
      <c r="AL183" s="1">
        <f t="shared" si="79"/>
        <v>0</v>
      </c>
      <c r="AM183" s="1">
        <f t="shared" si="80"/>
        <v>0</v>
      </c>
      <c r="AN183" s="1">
        <f t="shared" si="81"/>
        <v>0</v>
      </c>
      <c r="AO183" s="1">
        <f t="shared" si="82"/>
        <v>0</v>
      </c>
      <c r="AP183" s="1">
        <f t="shared" si="83"/>
        <v>0</v>
      </c>
      <c r="AQ183" s="1">
        <f t="shared" si="84"/>
        <v>0</v>
      </c>
      <c r="AR183" s="1">
        <f t="shared" si="85"/>
        <v>0</v>
      </c>
      <c r="AS183" s="1">
        <f t="shared" si="86"/>
        <v>0</v>
      </c>
      <c r="AT183" s="1">
        <f t="shared" si="87"/>
        <v>0</v>
      </c>
      <c r="AU183" s="1">
        <f t="shared" si="88"/>
        <v>0</v>
      </c>
      <c r="AV183" s="1">
        <f t="shared" si="89"/>
        <v>0</v>
      </c>
      <c r="AW183" s="1">
        <f t="shared" si="90"/>
        <v>0</v>
      </c>
      <c r="AX183" s="1">
        <f t="shared" si="91"/>
        <v>0</v>
      </c>
      <c r="AY183" s="1">
        <f t="shared" si="92"/>
        <v>0</v>
      </c>
      <c r="AZ183" s="1">
        <f t="shared" si="93"/>
        <v>0</v>
      </c>
      <c r="BA183" s="1">
        <f t="shared" si="94"/>
        <v>0</v>
      </c>
      <c r="BB183" s="1">
        <f t="shared" si="95"/>
        <v>0</v>
      </c>
      <c r="BC183" s="1">
        <f t="shared" si="96"/>
        <v>0</v>
      </c>
      <c r="BD183" s="1">
        <f t="shared" si="97"/>
        <v>0</v>
      </c>
      <c r="BE183" s="1">
        <f t="shared" si="98"/>
        <v>0</v>
      </c>
      <c r="BG183" s="268"/>
      <c r="BH183" s="268"/>
      <c r="BK183" s="267">
        <f>SUM(BI175:BK182)</f>
        <v>0</v>
      </c>
    </row>
    <row r="184" spans="1:63" ht="24" customHeight="1">
      <c r="A184" s="40"/>
      <c r="B184" s="91"/>
      <c r="C184" s="114" t="s">
        <v>5031</v>
      </c>
      <c r="D184" s="572" t="s">
        <v>403</v>
      </c>
      <c r="E184" s="573"/>
      <c r="F184" s="574"/>
      <c r="G184" s="483"/>
      <c r="H184" s="483"/>
      <c r="I184" s="483"/>
      <c r="J184" s="483"/>
      <c r="K184" s="483"/>
      <c r="L184" s="483"/>
      <c r="M184" s="483"/>
      <c r="N184" s="483"/>
      <c r="O184" s="483"/>
      <c r="P184" s="483"/>
      <c r="Q184" s="483"/>
      <c r="R184" s="483"/>
      <c r="S184" s="483"/>
      <c r="T184" s="483"/>
      <c r="U184" s="483"/>
      <c r="V184" s="483"/>
      <c r="W184" s="483"/>
      <c r="X184" s="483"/>
      <c r="Y184" s="483"/>
      <c r="Z184" s="483"/>
      <c r="AA184" s="483"/>
      <c r="AB184" s="483"/>
      <c r="AC184" s="483"/>
      <c r="AD184" s="483"/>
      <c r="AE184" s="98"/>
      <c r="AG184" s="89"/>
      <c r="AH184" s="1">
        <f t="shared" si="75"/>
        <v>0</v>
      </c>
      <c r="AI184" s="1">
        <f t="shared" si="76"/>
        <v>0</v>
      </c>
      <c r="AJ184" s="1">
        <f t="shared" si="77"/>
        <v>0</v>
      </c>
      <c r="AK184" s="1">
        <f t="shared" si="78"/>
        <v>0</v>
      </c>
      <c r="AL184" s="1">
        <f t="shared" si="79"/>
        <v>0</v>
      </c>
      <c r="AM184" s="1">
        <f t="shared" si="80"/>
        <v>0</v>
      </c>
      <c r="AN184" s="1">
        <f t="shared" si="81"/>
        <v>0</v>
      </c>
      <c r="AO184" s="1">
        <f t="shared" si="82"/>
        <v>0</v>
      </c>
      <c r="AP184" s="1">
        <f t="shared" si="83"/>
        <v>0</v>
      </c>
      <c r="AQ184" s="1">
        <f t="shared" si="84"/>
        <v>0</v>
      </c>
      <c r="AR184" s="1">
        <f t="shared" si="85"/>
        <v>0</v>
      </c>
      <c r="AS184" s="1">
        <f t="shared" si="86"/>
        <v>0</v>
      </c>
      <c r="AT184" s="1">
        <f t="shared" si="87"/>
        <v>0</v>
      </c>
      <c r="AU184" s="1">
        <f t="shared" si="88"/>
        <v>0</v>
      </c>
      <c r="AV184" s="1">
        <f t="shared" si="89"/>
        <v>0</v>
      </c>
      <c r="AW184" s="1">
        <f t="shared" si="90"/>
        <v>0</v>
      </c>
      <c r="AX184" s="1">
        <f t="shared" si="91"/>
        <v>0</v>
      </c>
      <c r="AY184" s="1">
        <f t="shared" si="92"/>
        <v>0</v>
      </c>
      <c r="AZ184" s="1">
        <f t="shared" si="93"/>
        <v>0</v>
      </c>
      <c r="BA184" s="1">
        <f t="shared" si="94"/>
        <v>0</v>
      </c>
      <c r="BB184" s="1">
        <f t="shared" si="95"/>
        <v>0</v>
      </c>
      <c r="BC184" s="1">
        <f t="shared" si="96"/>
        <v>0</v>
      </c>
      <c r="BD184" s="1">
        <f t="shared" si="97"/>
        <v>0</v>
      </c>
      <c r="BE184" s="1">
        <f t="shared" si="98"/>
        <v>0</v>
      </c>
    </row>
    <row r="185" spans="1:63" ht="15" customHeight="1">
      <c r="A185" s="40"/>
      <c r="B185" s="91"/>
      <c r="C185" s="101"/>
      <c r="D185" s="109"/>
      <c r="E185" s="109"/>
      <c r="F185" s="108" t="s">
        <v>5189</v>
      </c>
      <c r="G185" s="112">
        <f>IF(AND(SUM(G175:G184)=0,COUNTIF(G175:G184,"NS")&gt;0),"NS",
IF(AND(SUM(G175:G184)=0,COUNTIF(G175:G184,0)&gt;0),0,
IF(AND(SUM(G175:G184)=0,COUNTIF(G175:G184,"NA")&gt;0),"NA",
SUM(G175:G184))))</f>
        <v>0</v>
      </c>
      <c r="H185" s="112">
        <f t="shared" ref="H185:AD185" si="99">IF(AND(SUM(H175:H184)=0,COUNTIF(H175:H184,"NS")&gt;0),"NS",
IF(AND(SUM(H175:H184)=0,COUNTIF(H175:H184,0)&gt;0),0,
IF(AND(SUM(H175:H184)=0,COUNTIF(H175:H184,"NA")&gt;0),"NA",
SUM(H175:H184))))</f>
        <v>0</v>
      </c>
      <c r="I185" s="112">
        <f t="shared" si="99"/>
        <v>0</v>
      </c>
      <c r="J185" s="112">
        <f t="shared" si="99"/>
        <v>0</v>
      </c>
      <c r="K185" s="112">
        <f t="shared" si="99"/>
        <v>0</v>
      </c>
      <c r="L185" s="112">
        <f t="shared" si="99"/>
        <v>0</v>
      </c>
      <c r="M185" s="112">
        <f t="shared" si="99"/>
        <v>0</v>
      </c>
      <c r="N185" s="112">
        <f t="shared" si="99"/>
        <v>0</v>
      </c>
      <c r="O185" s="112">
        <f t="shared" si="99"/>
        <v>0</v>
      </c>
      <c r="P185" s="112">
        <f t="shared" si="99"/>
        <v>0</v>
      </c>
      <c r="Q185" s="112">
        <f t="shared" si="99"/>
        <v>0</v>
      </c>
      <c r="R185" s="112">
        <f t="shared" si="99"/>
        <v>0</v>
      </c>
      <c r="S185" s="112">
        <f t="shared" si="99"/>
        <v>0</v>
      </c>
      <c r="T185" s="112">
        <f t="shared" si="99"/>
        <v>0</v>
      </c>
      <c r="U185" s="112">
        <f t="shared" si="99"/>
        <v>0</v>
      </c>
      <c r="V185" s="112">
        <f t="shared" si="99"/>
        <v>0</v>
      </c>
      <c r="W185" s="112">
        <f t="shared" si="99"/>
        <v>0</v>
      </c>
      <c r="X185" s="112">
        <f t="shared" si="99"/>
        <v>0</v>
      </c>
      <c r="Y185" s="112">
        <f t="shared" si="99"/>
        <v>0</v>
      </c>
      <c r="Z185" s="112">
        <f t="shared" si="99"/>
        <v>0</v>
      </c>
      <c r="AA185" s="112">
        <f t="shared" si="99"/>
        <v>0</v>
      </c>
      <c r="AB185" s="112">
        <f t="shared" si="99"/>
        <v>0</v>
      </c>
      <c r="AC185" s="112">
        <f t="shared" si="99"/>
        <v>0</v>
      </c>
      <c r="AD185" s="112">
        <f t="shared" si="99"/>
        <v>0</v>
      </c>
      <c r="AE185" s="91"/>
      <c r="AH185" s="222">
        <f>SUM(AH175:AH184)</f>
        <v>0</v>
      </c>
      <c r="AI185" s="89"/>
      <c r="AJ185" s="224">
        <f>SUM(AJ175:AJ184)</f>
        <v>0</v>
      </c>
      <c r="AK185" s="222">
        <f t="shared" ref="AK185" si="100">SUM(AK175:AK184)</f>
        <v>0</v>
      </c>
      <c r="AL185" s="89"/>
      <c r="AM185" s="224">
        <f t="shared" ref="AM185:AN185" si="101">SUM(AM175:AM184)</f>
        <v>0</v>
      </c>
      <c r="AN185" s="222">
        <f t="shared" si="101"/>
        <v>0</v>
      </c>
      <c r="AO185" s="89"/>
      <c r="AP185" s="224">
        <f t="shared" ref="AP185:AQ185" si="102">SUM(AP175:AP184)</f>
        <v>0</v>
      </c>
      <c r="AQ185" s="222">
        <f t="shared" si="102"/>
        <v>0</v>
      </c>
      <c r="AR185" s="89"/>
      <c r="AS185" s="224">
        <f t="shared" ref="AS185:AT185" si="103">SUM(AS175:AS184)</f>
        <v>0</v>
      </c>
      <c r="AT185" s="222">
        <f t="shared" si="103"/>
        <v>0</v>
      </c>
      <c r="AU185" s="89"/>
      <c r="AV185" s="224">
        <f t="shared" ref="AV185:AW185" si="104">SUM(AV175:AV184)</f>
        <v>0</v>
      </c>
      <c r="AW185" s="222">
        <f t="shared" si="104"/>
        <v>0</v>
      </c>
      <c r="AX185" s="89"/>
      <c r="AY185" s="224">
        <f t="shared" ref="AY185:AZ185" si="105">SUM(AY175:AY184)</f>
        <v>0</v>
      </c>
      <c r="AZ185" s="222">
        <f t="shared" si="105"/>
        <v>0</v>
      </c>
      <c r="BA185" s="89"/>
      <c r="BB185" s="224">
        <f t="shared" ref="BB185:BC185" si="106">SUM(BB175:BB184)</f>
        <v>0</v>
      </c>
      <c r="BC185" s="222">
        <f t="shared" si="106"/>
        <v>0</v>
      </c>
      <c r="BD185" s="89"/>
      <c r="BE185" s="224">
        <f t="shared" ref="BE185" si="107">SUM(BE175:BE184)</f>
        <v>0</v>
      </c>
    </row>
    <row r="186" spans="1:63" ht="15" customHeight="1">
      <c r="A186" s="40"/>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row>
    <row r="187" spans="1:63" ht="24" customHeight="1">
      <c r="A187" s="40"/>
      <c r="B187" s="91"/>
      <c r="C187" s="531" t="s">
        <v>5147</v>
      </c>
      <c r="D187" s="531"/>
      <c r="E187" s="531"/>
      <c r="F187" s="531"/>
      <c r="G187" s="531"/>
      <c r="H187" s="531"/>
      <c r="I187" s="531"/>
      <c r="J187" s="531"/>
      <c r="K187" s="531"/>
      <c r="L187" s="531"/>
      <c r="M187" s="531"/>
      <c r="N187" s="531"/>
      <c r="O187" s="531"/>
      <c r="P187" s="531"/>
      <c r="Q187" s="531"/>
      <c r="R187" s="531"/>
      <c r="S187" s="531"/>
      <c r="T187" s="531"/>
      <c r="U187" s="531"/>
      <c r="V187" s="531"/>
      <c r="W187" s="531"/>
      <c r="X187" s="531"/>
      <c r="Y187" s="531"/>
      <c r="Z187" s="531"/>
      <c r="AA187" s="531"/>
      <c r="AB187" s="531"/>
      <c r="AC187" s="531"/>
      <c r="AD187" s="531"/>
      <c r="AE187" s="91"/>
      <c r="AK187" s="258" t="s">
        <v>5398</v>
      </c>
      <c r="AL187" s="1">
        <f>SUM(AH185,AK185,AN185,AQ185,AT185,AW185,AZ185,BC185)</f>
        <v>0</v>
      </c>
      <c r="AM187" s="258" t="s">
        <v>5399</v>
      </c>
      <c r="AN187" s="1">
        <f>SUM(AH185,AK185,AN185,AQ185,AT185,AW185,AZ185,BC185)</f>
        <v>0</v>
      </c>
      <c r="AO187" s="1"/>
      <c r="AP187" s="1"/>
    </row>
    <row r="188" spans="1:63" ht="60" customHeight="1">
      <c r="A188" s="40"/>
      <c r="B188" s="91"/>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91"/>
      <c r="AK188" s="259" t="s">
        <v>5400</v>
      </c>
      <c r="AL188" s="260">
        <f>IF(AN187&gt;0,IF(SUM(G185)&gt;=SUM(J185,M185,P185,S185,V185,Y185,AB185),0,1),IF(SUM(G185)&lt;&gt;SUM(J185,M185,P185,S185,V185,Y185,AB185),1,0))</f>
        <v>0</v>
      </c>
      <c r="AM188" s="259" t="s">
        <v>5401</v>
      </c>
      <c r="AN188" s="260">
        <f>IF(AN187&gt;0,IF(SUM(H185)&gt;=SUM(K185,N185,Q185,T185,W185,Z185,AC185),0,1),IF(SUM(H185)&lt;&gt;SUM(K185,N185,Q185,T185,W185,Z185,AC185),1,0))</f>
        <v>0</v>
      </c>
      <c r="AO188" s="259" t="s">
        <v>5402</v>
      </c>
      <c r="AP188" s="260">
        <f>IF(AN187&gt;0,IF(SUM(I185)&gt;=SUM(L185,O185,R185,U185,X185,AA185,AD185),0,1),IF(SUM(I185)&lt;&gt;SUM(L185,O185,R185,U185,X185,AA185,AD185),1,0))</f>
        <v>0</v>
      </c>
    </row>
    <row r="189" spans="1:63" ht="15" customHeight="1">
      <c r="A189" s="40"/>
      <c r="B189" s="571" t="str">
        <f>IF(AG175&gt;0,"Favor de ingresar toda la información requerida en la pregunta ","")</f>
        <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42"/>
    </row>
    <row r="190" spans="1:63" ht="15" customHeight="1">
      <c r="A190" s="40"/>
      <c r="B190" s="568" t="str">
        <f>IF(AN187&gt;0,"Alerta: debido a que cuenta con registros NS, debe proporcionar una justificación en el area de comentarios al final de la pregunta","")</f>
        <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42"/>
    </row>
    <row r="191" spans="1:63" ht="15" customHeight="1">
      <c r="A191" s="40"/>
      <c r="B191" s="571" t="str">
        <f>IF(OR(AL187&gt;0,AL188&gt;0,AN188&gt;0,AP188&gt;0),"Favor de revisar la suma y consistencia de totales y/o subtotales por filas (numéricos y NS)","")</f>
        <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42"/>
    </row>
    <row r="192" spans="1:63" ht="15" customHeight="1">
      <c r="A192" s="40"/>
      <c r="B192" s="571" t="str">
        <f>IF(BK183&gt;0,"Favor de revisar la instrucción general 2 del apartado II.2, ya que no se cumplen los criterios establecidos","")</f>
        <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42"/>
    </row>
    <row r="193" spans="1:63" ht="15" customHeight="1">
      <c r="A193" s="40"/>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row>
    <row r="194" spans="1:63" ht="15" customHeight="1">
      <c r="A194" s="40"/>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row>
    <row r="195" spans="1:63" ht="24" customHeight="1">
      <c r="A195" s="40" t="s">
        <v>5424</v>
      </c>
      <c r="B195" s="582" t="s">
        <v>5425</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91"/>
    </row>
    <row r="196" spans="1:63" ht="15" customHeight="1">
      <c r="A196" s="40"/>
      <c r="B196" s="23"/>
      <c r="C196" s="651" t="s">
        <v>5426</v>
      </c>
      <c r="D196" s="651"/>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c r="AA196" s="651"/>
      <c r="AB196" s="651"/>
      <c r="AC196" s="651"/>
      <c r="AD196" s="651"/>
      <c r="AE196" s="91"/>
    </row>
    <row r="197" spans="1:63" ht="15" customHeight="1">
      <c r="A197" s="40"/>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row>
    <row r="198" spans="1:63" ht="24" customHeight="1">
      <c r="A198" s="40"/>
      <c r="B198" s="91"/>
      <c r="C198" s="684" t="s">
        <v>5427</v>
      </c>
      <c r="D198" s="685"/>
      <c r="E198" s="685"/>
      <c r="F198" s="686"/>
      <c r="G198" s="704" t="s">
        <v>5354</v>
      </c>
      <c r="H198" s="705"/>
      <c r="I198" s="705"/>
      <c r="J198" s="705"/>
      <c r="K198" s="705"/>
      <c r="L198" s="705"/>
      <c r="M198" s="705"/>
      <c r="N198" s="705"/>
      <c r="O198" s="705"/>
      <c r="P198" s="705"/>
      <c r="Q198" s="705"/>
      <c r="R198" s="705"/>
      <c r="S198" s="705"/>
      <c r="T198" s="705"/>
      <c r="U198" s="705"/>
      <c r="V198" s="705"/>
      <c r="W198" s="705"/>
      <c r="X198" s="705"/>
      <c r="Y198" s="705"/>
      <c r="Z198" s="705"/>
      <c r="AA198" s="705"/>
      <c r="AB198" s="705"/>
      <c r="AC198" s="705"/>
      <c r="AD198" s="706"/>
      <c r="AE198" s="91"/>
    </row>
    <row r="199" spans="1:63" ht="120" customHeight="1">
      <c r="A199" s="40"/>
      <c r="B199" s="91"/>
      <c r="C199" s="725"/>
      <c r="D199" s="726"/>
      <c r="E199" s="726"/>
      <c r="F199" s="727"/>
      <c r="G199" s="721" t="s">
        <v>5161</v>
      </c>
      <c r="H199" s="662" t="s">
        <v>5338</v>
      </c>
      <c r="I199" s="662" t="s">
        <v>5339</v>
      </c>
      <c r="J199" s="662" t="s">
        <v>5342</v>
      </c>
      <c r="K199" s="662"/>
      <c r="L199" s="662"/>
      <c r="M199" s="662" t="s">
        <v>5343</v>
      </c>
      <c r="N199" s="662"/>
      <c r="O199" s="662"/>
      <c r="P199" s="662" t="s">
        <v>5344</v>
      </c>
      <c r="Q199" s="662"/>
      <c r="R199" s="662"/>
      <c r="S199" s="662" t="s">
        <v>5345</v>
      </c>
      <c r="T199" s="662"/>
      <c r="U199" s="662"/>
      <c r="V199" s="662" t="s">
        <v>5346</v>
      </c>
      <c r="W199" s="662"/>
      <c r="X199" s="662"/>
      <c r="Y199" s="662" t="s">
        <v>5347</v>
      </c>
      <c r="Z199" s="662"/>
      <c r="AA199" s="662"/>
      <c r="AB199" s="662" t="s">
        <v>5355</v>
      </c>
      <c r="AC199" s="662"/>
      <c r="AD199" s="662"/>
      <c r="AE199" s="91"/>
      <c r="BG199" s="675" t="s">
        <v>5356</v>
      </c>
      <c r="BH199" s="675"/>
      <c r="BI199" s="676" t="s">
        <v>5357</v>
      </c>
      <c r="BJ199" s="676"/>
      <c r="BK199" s="676"/>
    </row>
    <row r="200" spans="1:63" ht="48" customHeight="1">
      <c r="A200" s="40"/>
      <c r="B200" s="91"/>
      <c r="C200" s="687"/>
      <c r="D200" s="688"/>
      <c r="E200" s="688"/>
      <c r="F200" s="689"/>
      <c r="G200" s="721"/>
      <c r="H200" s="662"/>
      <c r="I200" s="662"/>
      <c r="J200" s="110" t="s">
        <v>5358</v>
      </c>
      <c r="K200" s="111" t="s">
        <v>5338</v>
      </c>
      <c r="L200" s="111" t="s">
        <v>5339</v>
      </c>
      <c r="M200" s="110" t="s">
        <v>5358</v>
      </c>
      <c r="N200" s="111" t="s">
        <v>5338</v>
      </c>
      <c r="O200" s="111" t="s">
        <v>5339</v>
      </c>
      <c r="P200" s="110" t="s">
        <v>5358</v>
      </c>
      <c r="Q200" s="111" t="s">
        <v>5338</v>
      </c>
      <c r="R200" s="111" t="s">
        <v>5339</v>
      </c>
      <c r="S200" s="110" t="s">
        <v>5358</v>
      </c>
      <c r="T200" s="111" t="s">
        <v>5338</v>
      </c>
      <c r="U200" s="111" t="s">
        <v>5339</v>
      </c>
      <c r="V200" s="110" t="s">
        <v>5358</v>
      </c>
      <c r="W200" s="111" t="s">
        <v>5338</v>
      </c>
      <c r="X200" s="111" t="s">
        <v>5339</v>
      </c>
      <c r="Y200" s="110" t="s">
        <v>5358</v>
      </c>
      <c r="Z200" s="111" t="s">
        <v>5338</v>
      </c>
      <c r="AA200" s="111" t="s">
        <v>5339</v>
      </c>
      <c r="AB200" s="110" t="s">
        <v>5358</v>
      </c>
      <c r="AC200" s="111" t="s">
        <v>5338</v>
      </c>
      <c r="AD200" s="111" t="s">
        <v>5339</v>
      </c>
      <c r="AE200" s="91"/>
      <c r="AG200" s="221" t="s">
        <v>5102</v>
      </c>
      <c r="AH200" s="228" t="s">
        <v>5166</v>
      </c>
      <c r="AI200" s="257" t="s">
        <v>5359</v>
      </c>
      <c r="AJ200" s="226" t="s">
        <v>5360</v>
      </c>
      <c r="AK200" s="228" t="s">
        <v>5169</v>
      </c>
      <c r="AL200" s="257" t="s">
        <v>5361</v>
      </c>
      <c r="AM200" s="226" t="s">
        <v>5362</v>
      </c>
      <c r="AN200" s="228" t="s">
        <v>5363</v>
      </c>
      <c r="AO200" s="257" t="s">
        <v>5364</v>
      </c>
      <c r="AP200" s="226" t="s">
        <v>5365</v>
      </c>
      <c r="AQ200" s="228" t="s">
        <v>5366</v>
      </c>
      <c r="AR200" s="257" t="s">
        <v>5367</v>
      </c>
      <c r="AS200" s="226" t="s">
        <v>5368</v>
      </c>
      <c r="AT200" s="228" t="s">
        <v>5369</v>
      </c>
      <c r="AU200" s="257" t="s">
        <v>5370</v>
      </c>
      <c r="AV200" s="226" t="s">
        <v>5371</v>
      </c>
      <c r="AW200" s="228" t="s">
        <v>5372</v>
      </c>
      <c r="AX200" s="257" t="s">
        <v>5373</v>
      </c>
      <c r="AY200" s="226" t="s">
        <v>5374</v>
      </c>
      <c r="AZ200" s="228" t="s">
        <v>5375</v>
      </c>
      <c r="BA200" s="257" t="s">
        <v>5376</v>
      </c>
      <c r="BB200" s="226" t="s">
        <v>5377</v>
      </c>
      <c r="BC200" s="228" t="s">
        <v>5378</v>
      </c>
      <c r="BD200" s="257" t="s">
        <v>5379</v>
      </c>
      <c r="BE200" s="226" t="s">
        <v>5380</v>
      </c>
      <c r="BG200" s="675"/>
      <c r="BH200" s="675"/>
      <c r="BI200" s="263" t="s">
        <v>5382</v>
      </c>
      <c r="BJ200" s="264" t="s">
        <v>5383</v>
      </c>
      <c r="BK200" s="265" t="s">
        <v>5384</v>
      </c>
    </row>
    <row r="201" spans="1:63" ht="15" customHeight="1">
      <c r="A201" s="40"/>
      <c r="B201" s="91"/>
      <c r="C201" s="94" t="s">
        <v>5014</v>
      </c>
      <c r="D201" s="572" t="s">
        <v>5428</v>
      </c>
      <c r="E201" s="573"/>
      <c r="F201" s="574"/>
      <c r="G201" s="483"/>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c r="AE201" s="91"/>
      <c r="AG201" s="89">
        <f>IF(COUNTA(G201:AD217)=408,0,IF(COUNTA(G201:AD217)=0,0,1))</f>
        <v>0</v>
      </c>
      <c r="AH201" s="1">
        <f>COUNTIF(H201:I201,"NS")</f>
        <v>0</v>
      </c>
      <c r="AI201" s="1">
        <f>SUM(H201:I201)</f>
        <v>0</v>
      </c>
      <c r="AJ201" s="1">
        <f>IF(COUNTIF(G201:I201,"NA")=3,0,IF(COUNTA(G201:I201)=0,0,IF(OR(AND(G201=0,AH201&gt;0),AND(G201="ns",AI201&gt;0),AND(G201="ns",AH201=0,AI201=0)),1,IF(OR(AND(G201&gt;0,AH201=2),AND(G201="ns",AH201=2),AND(G201="ns",AI201=0,AH201&gt;0),G201=AI201),0,1))))</f>
        <v>0</v>
      </c>
      <c r="AK201" s="1">
        <f>COUNTIF(K201:L201,"NS")</f>
        <v>0</v>
      </c>
      <c r="AL201" s="1">
        <f>SUM(K201:L201)</f>
        <v>0</v>
      </c>
      <c r="AM201" s="1">
        <f>IF(COUNTIF(J201:L201,"NA")=3,0,IF(COUNTA(J201:L201)=0,0,IF(OR(AND(J201=0,AK201&gt;0),AND(J201="ns",AL201&gt;0),AND(J201="ns",AK201=0,AL201=0)),1,IF(OR(AND(J201&gt;0,AK201=2),AND(J201="ns",AK201=2),AND(J201="ns",AL201=0,AK201&gt;0),J201=AL201),0,1))))</f>
        <v>0</v>
      </c>
      <c r="AN201" s="1">
        <f>COUNTIF(N201:O201,"NS")</f>
        <v>0</v>
      </c>
      <c r="AO201" s="1">
        <f>SUM(N201:O201)</f>
        <v>0</v>
      </c>
      <c r="AP201" s="1">
        <f>IF(COUNTIF(M201:O201,"NA")=3,0,IF(COUNTA(M201:O201)=0,0,IF(OR(AND(M201=0,AN201&gt;0),AND(M201="ns",AO201&gt;0),AND(M201="ns",AN201=0,AO201=0)),1,IF(OR(AND(M201&gt;0,AN201=2),AND(M201="ns",AN201=2),AND(M201="ns",AO201=0,AN201&gt;0),M201=AO201),0,1))))</f>
        <v>0</v>
      </c>
      <c r="AQ201" s="1">
        <f>COUNTIF(Q201:R201,"NS")</f>
        <v>0</v>
      </c>
      <c r="AR201" s="1">
        <f>SUM(Q201:R201)</f>
        <v>0</v>
      </c>
      <c r="AS201" s="1">
        <f>IF(COUNTIF(P201:R201,"NA")=3,0,IF(COUNTA(P201:R201)=0,0,IF(OR(AND(P201=0,AQ201&gt;0),AND(P201="ns",AR201&gt;0),AND(P201="ns",AQ201=0,AR201=0)),1,IF(OR(AND(P201&gt;0,AQ201=2),AND(P201="ns",AQ201=2),AND(P201="ns",AR201=0,AQ201&gt;0),P201=AR201),0,1))))</f>
        <v>0</v>
      </c>
      <c r="AT201" s="1">
        <f>COUNTIF(T201:U201,"NS")</f>
        <v>0</v>
      </c>
      <c r="AU201" s="1">
        <f>SUM(T201:U201)</f>
        <v>0</v>
      </c>
      <c r="AV201" s="1">
        <f>IF(COUNTIF(S201:U201,"NA")=3,0,IF(COUNTA(S201:U201)=0,0,IF(OR(AND(S201=0,AT201&gt;0),AND(S201="ns",AU201&gt;0),AND(S201="ns",AT201=0,AU201=0)),1,IF(OR(AND(S201&gt;0,AT201=2),AND(S201="ns",AT201=2),AND(S201="ns",AU201=0,AT201&gt;0),S201=AU201),0,1))))</f>
        <v>0</v>
      </c>
      <c r="AW201" s="1">
        <f>COUNTIF(W201:X201,"NS")</f>
        <v>0</v>
      </c>
      <c r="AX201" s="1">
        <f>SUM(W201:X201)</f>
        <v>0</v>
      </c>
      <c r="AY201" s="1">
        <f>IF(COUNTIF(V201:X201,"NA")=3,0,IF(COUNTA(V201:X201)=0,0,IF(OR(AND(V201=0,AW201&gt;0),AND(V201="ns",AX201&gt;0),AND(V201="ns",AW201=0,AX201=0)),1,IF(OR(AND(V201&gt;0,AW201=2),AND(V201="ns",AW201=2),AND(V201="ns",AX201=0,AW201&gt;0),V201=AX201),0,1))))</f>
        <v>0</v>
      </c>
      <c r="AZ201" s="1">
        <f>COUNTIF(Z201:AA201,"NS")</f>
        <v>0</v>
      </c>
      <c r="BA201" s="1">
        <f>SUM(Z201:AA201)</f>
        <v>0</v>
      </c>
      <c r="BB201" s="1">
        <f>IF(COUNTIF(Y201:AA201,"NA")=3,0,IF(COUNTA(Y201:AA201)=0,0,IF(OR(AND(Y201=0,AZ201&gt;0),AND(Y201="ns",BA201&gt;0),AND(Y201="ns",AZ201=0,BA201=0)),1,IF(OR(AND(Y201&gt;0,AZ201=2),AND(Y201="ns",AZ201=2),AND(Y201="ns",BA201=0,AZ201&gt;0),Y201=BA201),0,1))))</f>
        <v>0</v>
      </c>
      <c r="BC201" s="1">
        <f>COUNTIF(AC201:AD201,"NS")</f>
        <v>0</v>
      </c>
      <c r="BD201" s="1">
        <f>SUM(AC201:AD201)</f>
        <v>0</v>
      </c>
      <c r="BE201" s="1">
        <f>IF(COUNTIF(AB201:AD201,"NA")=3,0,IF(COUNTA(AB201:AD201)=0,0,IF(OR(AND(AB201=0,BC201&gt;0),AND(AB201="ns",BD201&gt;0),AND(AB201="ns",BC201=0,BD201=0)),1,IF(OR(AND(AB201&gt;0,BC201=2),AND(AB201="ns",BC201=2),AND(AB201="ns",BD201=0,BC201&gt;0),AB201=BD201),0,1))))</f>
        <v>0</v>
      </c>
      <c r="BG201" s="672" t="s">
        <v>5382</v>
      </c>
      <c r="BH201" s="672"/>
      <c r="BI201" s="266">
        <f>IF(AND(G218="NS",$M$112="NS"),0,IF(AND(G218="NA",$M$112="NA"),0,IF(G218=$M$112,0,1)))</f>
        <v>0</v>
      </c>
      <c r="BJ201" s="266">
        <f>IF(AND(H218="NS",$S$112="NS"),0,IF(AND(H218="NA",$S$112="NA"),0,IF(H218=$S$112,0,1)))</f>
        <v>0</v>
      </c>
      <c r="BK201" s="266">
        <f>IF(AND(I218="NS",$Y$112="NS"),0,IF(AND(I218="NA",$Y$112="NA"),0,IF(I218=$Y$112,0,1)))</f>
        <v>0</v>
      </c>
    </row>
    <row r="202" spans="1:63" ht="24" customHeight="1">
      <c r="A202" s="40"/>
      <c r="B202" s="91"/>
      <c r="C202" s="94" t="s">
        <v>5016</v>
      </c>
      <c r="D202" s="572" t="s">
        <v>5429</v>
      </c>
      <c r="E202" s="573"/>
      <c r="F202" s="574"/>
      <c r="G202" s="483"/>
      <c r="H202" s="483"/>
      <c r="I202" s="483"/>
      <c r="J202" s="483"/>
      <c r="K202" s="483"/>
      <c r="L202" s="483"/>
      <c r="M202" s="483"/>
      <c r="N202" s="483"/>
      <c r="O202" s="483"/>
      <c r="P202" s="483"/>
      <c r="Q202" s="483"/>
      <c r="R202" s="483"/>
      <c r="S202" s="483"/>
      <c r="T202" s="483"/>
      <c r="U202" s="483"/>
      <c r="V202" s="483"/>
      <c r="W202" s="483"/>
      <c r="X202" s="483"/>
      <c r="Y202" s="483"/>
      <c r="Z202" s="483"/>
      <c r="AA202" s="483"/>
      <c r="AB202" s="483"/>
      <c r="AC202" s="483"/>
      <c r="AD202" s="483"/>
      <c r="AE202" s="91"/>
      <c r="AH202" s="1">
        <f t="shared" ref="AH202:AH217" si="108">COUNTIF(H202:I202,"NS")</f>
        <v>0</v>
      </c>
      <c r="AI202" s="1">
        <f t="shared" ref="AI202:AI217" si="109">SUM(H202:I202)</f>
        <v>0</v>
      </c>
      <c r="AJ202" s="1">
        <f t="shared" ref="AJ202:AJ217" si="110">IF(COUNTIF(G202:I202,"NA")=3,0,IF(COUNTA(G202:I202)=0,0,IF(OR(AND(G202=0,AH202&gt;0),AND(G202="ns",AI202&gt;0),AND(G202="ns",AH202=0,AI202=0)),1,IF(OR(AND(G202&gt;0,AH202=2),AND(G202="ns",AH202=2),AND(G202="ns",AI202=0,AH202&gt;0),G202=AI202),0,1))))</f>
        <v>0</v>
      </c>
      <c r="AK202" s="1">
        <f t="shared" ref="AK202:AK217" si="111">COUNTIF(K202:L202,"NS")</f>
        <v>0</v>
      </c>
      <c r="AL202" s="1">
        <f t="shared" ref="AL202:AL217" si="112">SUM(K202:L202)</f>
        <v>0</v>
      </c>
      <c r="AM202" s="1">
        <f t="shared" ref="AM202:AM217" si="113">IF(COUNTIF(J202:L202,"NA")=3,0,IF(COUNTA(J202:L202)=0,0,IF(OR(AND(J202=0,AK202&gt;0),AND(J202="ns",AL202&gt;0),AND(J202="ns",AK202=0,AL202=0)),1,IF(OR(AND(J202&gt;0,AK202=2),AND(J202="ns",AK202=2),AND(J202="ns",AL202=0,AK202&gt;0),J202=AL202),0,1))))</f>
        <v>0</v>
      </c>
      <c r="AN202" s="1">
        <f t="shared" ref="AN202:AN217" si="114">COUNTIF(N202:O202,"NS")</f>
        <v>0</v>
      </c>
      <c r="AO202" s="1">
        <f t="shared" ref="AO202:AO217" si="115">SUM(N202:O202)</f>
        <v>0</v>
      </c>
      <c r="AP202" s="1">
        <f t="shared" ref="AP202:AP217" si="116">IF(COUNTIF(M202:O202,"NA")=3,0,IF(COUNTA(M202:O202)=0,0,IF(OR(AND(M202=0,AN202&gt;0),AND(M202="ns",AO202&gt;0),AND(M202="ns",AN202=0,AO202=0)),1,IF(OR(AND(M202&gt;0,AN202=2),AND(M202="ns",AN202=2),AND(M202="ns",AO202=0,AN202&gt;0),M202=AO202),0,1))))</f>
        <v>0</v>
      </c>
      <c r="AQ202" s="1">
        <f t="shared" ref="AQ202:AQ217" si="117">COUNTIF(Q202:R202,"NS")</f>
        <v>0</v>
      </c>
      <c r="AR202" s="1">
        <f t="shared" ref="AR202:AR217" si="118">SUM(Q202:R202)</f>
        <v>0</v>
      </c>
      <c r="AS202" s="1">
        <f t="shared" ref="AS202:AS217" si="119">IF(COUNTIF(P202:R202,"NA")=3,0,IF(COUNTA(P202:R202)=0,0,IF(OR(AND(P202=0,AQ202&gt;0),AND(P202="ns",AR202&gt;0),AND(P202="ns",AQ202=0,AR202=0)),1,IF(OR(AND(P202&gt;0,AQ202=2),AND(P202="ns",AQ202=2),AND(P202="ns",AR202=0,AQ202&gt;0),P202=AR202),0,1))))</f>
        <v>0</v>
      </c>
      <c r="AT202" s="1">
        <f t="shared" ref="AT202:AT217" si="120">COUNTIF(T202:U202,"NS")</f>
        <v>0</v>
      </c>
      <c r="AU202" s="1">
        <f t="shared" ref="AU202:AU217" si="121">SUM(T202:U202)</f>
        <v>0</v>
      </c>
      <c r="AV202" s="1">
        <f t="shared" ref="AV202:AV217" si="122">IF(COUNTIF(S202:U202,"NA")=3,0,IF(COUNTA(S202:U202)=0,0,IF(OR(AND(S202=0,AT202&gt;0),AND(S202="ns",AU202&gt;0),AND(S202="ns",AT202=0,AU202=0)),1,IF(OR(AND(S202&gt;0,AT202=2),AND(S202="ns",AT202=2),AND(S202="ns",AU202=0,AT202&gt;0),S202=AU202),0,1))))</f>
        <v>0</v>
      </c>
      <c r="AW202" s="1">
        <f t="shared" ref="AW202:AW217" si="123">COUNTIF(W202:X202,"NS")</f>
        <v>0</v>
      </c>
      <c r="AX202" s="1">
        <f t="shared" ref="AX202:AX217" si="124">SUM(W202:X202)</f>
        <v>0</v>
      </c>
      <c r="AY202" s="1">
        <f t="shared" ref="AY202:AY217" si="125">IF(COUNTIF(V202:X202,"NA")=3,0,IF(COUNTA(V202:X202)=0,0,IF(OR(AND(V202=0,AW202&gt;0),AND(V202="ns",AX202&gt;0),AND(V202="ns",AW202=0,AX202=0)),1,IF(OR(AND(V202&gt;0,AW202=2),AND(V202="ns",AW202=2),AND(V202="ns",AX202=0,AW202&gt;0),V202=AX202),0,1))))</f>
        <v>0</v>
      </c>
      <c r="AZ202" s="1">
        <f t="shared" ref="AZ202:AZ217" si="126">COUNTIF(Z202:AA202,"NS")</f>
        <v>0</v>
      </c>
      <c r="BA202" s="1">
        <f t="shared" ref="BA202:BA217" si="127">SUM(Z202:AA202)</f>
        <v>0</v>
      </c>
      <c r="BB202" s="1">
        <f t="shared" ref="BB202:BB217" si="128">IF(COUNTIF(Y202:AA202,"NA")=3,0,IF(COUNTA(Y202:AA202)=0,0,IF(OR(AND(Y202=0,AZ202&gt;0),AND(Y202="ns",BA202&gt;0),AND(Y202="ns",AZ202=0,BA202=0)),1,IF(OR(AND(Y202&gt;0,AZ202=2),AND(Y202="ns",AZ202=2),AND(Y202="ns",BA202=0,AZ202&gt;0),Y202=BA202),0,1))))</f>
        <v>0</v>
      </c>
      <c r="BC202" s="1">
        <f t="shared" ref="BC202:BC217" si="129">COUNTIF(AC202:AD202,"NS")</f>
        <v>0</v>
      </c>
      <c r="BD202" s="1">
        <f t="shared" ref="BD202:BD217" si="130">SUM(AC202:AD202)</f>
        <v>0</v>
      </c>
      <c r="BE202" s="1">
        <f t="shared" ref="BE202:BE217" si="131">IF(COUNTIF(AB202:AD202,"NA")=3,0,IF(COUNTA(AB202:AD202)=0,0,IF(OR(AND(AB202=0,BC202&gt;0),AND(AB202="ns",BD202&gt;0),AND(AB202="ns",BC202=0,BD202=0)),1,IF(OR(AND(AB202&gt;0,BC202=2),AND(AB202="ns",BC202=2),AND(AB202="ns",BD202=0,BC202&gt;0),AB202=BD202),0,1))))</f>
        <v>0</v>
      </c>
      <c r="BG202" s="673" t="s">
        <v>5387</v>
      </c>
      <c r="BH202" s="673"/>
      <c r="BI202">
        <f>IF(AND(J218="NS",$M$105="NS"),0,IF(AND(J218="NA",$M$105="NA"),0,IF(J218=$M$105,0,1)))</f>
        <v>0</v>
      </c>
      <c r="BJ202">
        <f>IF(AND(K218="NS",$S$105="NS"),0,IF(AND(K218="NA",$S$105="NA"),0,IF(K218=$S$105,0,1)))</f>
        <v>0</v>
      </c>
      <c r="BK202">
        <f>IF(AND(L218="NS",$Y$105="NS"),0,IF(AND(L218="NA",$Y$105="NA"),0,IF(L218=$Y$105,0,1)))</f>
        <v>0</v>
      </c>
    </row>
    <row r="203" spans="1:63" ht="36" customHeight="1">
      <c r="A203" s="40"/>
      <c r="B203" s="91"/>
      <c r="C203" s="94" t="s">
        <v>5018</v>
      </c>
      <c r="D203" s="572" t="s">
        <v>5430</v>
      </c>
      <c r="E203" s="573"/>
      <c r="F203" s="574"/>
      <c r="G203" s="483"/>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c r="AE203" s="91"/>
      <c r="AH203" s="1">
        <f t="shared" si="108"/>
        <v>0</v>
      </c>
      <c r="AI203" s="1">
        <f t="shared" si="109"/>
        <v>0</v>
      </c>
      <c r="AJ203" s="1">
        <f t="shared" si="110"/>
        <v>0</v>
      </c>
      <c r="AK203" s="1">
        <f t="shared" si="111"/>
        <v>0</v>
      </c>
      <c r="AL203" s="1">
        <f t="shared" si="112"/>
        <v>0</v>
      </c>
      <c r="AM203" s="1">
        <f t="shared" si="113"/>
        <v>0</v>
      </c>
      <c r="AN203" s="1">
        <f t="shared" si="114"/>
        <v>0</v>
      </c>
      <c r="AO203" s="1">
        <f t="shared" si="115"/>
        <v>0</v>
      </c>
      <c r="AP203" s="1">
        <f t="shared" si="116"/>
        <v>0</v>
      </c>
      <c r="AQ203" s="1">
        <f t="shared" si="117"/>
        <v>0</v>
      </c>
      <c r="AR203" s="1">
        <f t="shared" si="118"/>
        <v>0</v>
      </c>
      <c r="AS203" s="1">
        <f t="shared" si="119"/>
        <v>0</v>
      </c>
      <c r="AT203" s="1">
        <f t="shared" si="120"/>
        <v>0</v>
      </c>
      <c r="AU203" s="1">
        <f t="shared" si="121"/>
        <v>0</v>
      </c>
      <c r="AV203" s="1">
        <f t="shared" si="122"/>
        <v>0</v>
      </c>
      <c r="AW203" s="1">
        <f t="shared" si="123"/>
        <v>0</v>
      </c>
      <c r="AX203" s="1">
        <f t="shared" si="124"/>
        <v>0</v>
      </c>
      <c r="AY203" s="1">
        <f t="shared" si="125"/>
        <v>0</v>
      </c>
      <c r="AZ203" s="1">
        <f t="shared" si="126"/>
        <v>0</v>
      </c>
      <c r="BA203" s="1">
        <f t="shared" si="127"/>
        <v>0</v>
      </c>
      <c r="BB203" s="1">
        <f t="shared" si="128"/>
        <v>0</v>
      </c>
      <c r="BC203" s="1">
        <f t="shared" si="129"/>
        <v>0</v>
      </c>
      <c r="BD203" s="1">
        <f t="shared" si="130"/>
        <v>0</v>
      </c>
      <c r="BE203" s="1">
        <f t="shared" si="131"/>
        <v>0</v>
      </c>
      <c r="BG203" s="672" t="s">
        <v>5389</v>
      </c>
      <c r="BH203" s="672"/>
      <c r="BI203">
        <f>IF(AND(M218="NS",$M$106="NS"),0,IF(AND(M218="NA",$M$106="NA"),0,IF(M218=$M$106,0,1)))</f>
        <v>0</v>
      </c>
      <c r="BJ203">
        <f>IF(AND(N218="NS",$S$106="NS"),0,IF(AND(N218="NA",$S$106="NA"),0,IF(N218=$S$106,0,1)))</f>
        <v>0</v>
      </c>
      <c r="BK203">
        <f>IF(AND(O218="NS",$Y$106="NS"),0,IF(AND(O218="NA",$Y$106="NA"),0,IF(O218=$Y$106,0,1)))</f>
        <v>0</v>
      </c>
    </row>
    <row r="204" spans="1:63" ht="36" customHeight="1">
      <c r="A204" s="40"/>
      <c r="B204" s="91"/>
      <c r="C204" s="94" t="s">
        <v>5020</v>
      </c>
      <c r="D204" s="572" t="s">
        <v>5431</v>
      </c>
      <c r="E204" s="573"/>
      <c r="F204" s="574"/>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91"/>
      <c r="AH204" s="1">
        <f t="shared" si="108"/>
        <v>0</v>
      </c>
      <c r="AI204" s="1">
        <f t="shared" si="109"/>
        <v>0</v>
      </c>
      <c r="AJ204" s="1">
        <f t="shared" si="110"/>
        <v>0</v>
      </c>
      <c r="AK204" s="1">
        <f t="shared" si="111"/>
        <v>0</v>
      </c>
      <c r="AL204" s="1">
        <f t="shared" si="112"/>
        <v>0</v>
      </c>
      <c r="AM204" s="1">
        <f t="shared" si="113"/>
        <v>0</v>
      </c>
      <c r="AN204" s="1">
        <f t="shared" si="114"/>
        <v>0</v>
      </c>
      <c r="AO204" s="1">
        <f t="shared" si="115"/>
        <v>0</v>
      </c>
      <c r="AP204" s="1">
        <f t="shared" si="116"/>
        <v>0</v>
      </c>
      <c r="AQ204" s="1">
        <f t="shared" si="117"/>
        <v>0</v>
      </c>
      <c r="AR204" s="1">
        <f t="shared" si="118"/>
        <v>0</v>
      </c>
      <c r="AS204" s="1">
        <f t="shared" si="119"/>
        <v>0</v>
      </c>
      <c r="AT204" s="1">
        <f t="shared" si="120"/>
        <v>0</v>
      </c>
      <c r="AU204" s="1">
        <f t="shared" si="121"/>
        <v>0</v>
      </c>
      <c r="AV204" s="1">
        <f t="shared" si="122"/>
        <v>0</v>
      </c>
      <c r="AW204" s="1">
        <f t="shared" si="123"/>
        <v>0</v>
      </c>
      <c r="AX204" s="1">
        <f t="shared" si="124"/>
        <v>0</v>
      </c>
      <c r="AY204" s="1">
        <f t="shared" si="125"/>
        <v>0</v>
      </c>
      <c r="AZ204" s="1">
        <f t="shared" si="126"/>
        <v>0</v>
      </c>
      <c r="BA204" s="1">
        <f t="shared" si="127"/>
        <v>0</v>
      </c>
      <c r="BB204" s="1">
        <f t="shared" si="128"/>
        <v>0</v>
      </c>
      <c r="BC204" s="1">
        <f t="shared" si="129"/>
        <v>0</v>
      </c>
      <c r="BD204" s="1">
        <f t="shared" si="130"/>
        <v>0</v>
      </c>
      <c r="BE204" s="1">
        <f t="shared" si="131"/>
        <v>0</v>
      </c>
      <c r="BG204" s="673" t="s">
        <v>5391</v>
      </c>
      <c r="BH204" s="673"/>
      <c r="BI204">
        <f>IF(AND(P218="NS",$M$107="NS"),0,IF(AND(P218="NA",$M$107="NA"),0,IF(P218=$M$107,0,1)))</f>
        <v>0</v>
      </c>
      <c r="BJ204">
        <f>IF(AND(Q218="NS",$S$107="NS"),0,IF(AND(Q218="NA",$S$107="NA"),0,IF(Q218=$S$107,0,1)))</f>
        <v>0</v>
      </c>
      <c r="BK204">
        <f>IF(AND(R218="NS",$Y$107="NS"),0,IF(AND(R218="NA",$Y$107="NA"),0,IF(R218=$Y$107,0,1)))</f>
        <v>0</v>
      </c>
    </row>
    <row r="205" spans="1:63" ht="36" customHeight="1">
      <c r="A205" s="40"/>
      <c r="B205" s="91"/>
      <c r="C205" s="94" t="s">
        <v>5022</v>
      </c>
      <c r="D205" s="572" t="s">
        <v>5432</v>
      </c>
      <c r="E205" s="573"/>
      <c r="F205" s="574"/>
      <c r="G205" s="483"/>
      <c r="H205" s="483"/>
      <c r="I205" s="483"/>
      <c r="J205" s="483"/>
      <c r="K205" s="483"/>
      <c r="L205" s="483"/>
      <c r="M205" s="483"/>
      <c r="N205" s="483"/>
      <c r="O205" s="483"/>
      <c r="P205" s="483"/>
      <c r="Q205" s="483"/>
      <c r="R205" s="483"/>
      <c r="S205" s="483"/>
      <c r="T205" s="483"/>
      <c r="U205" s="483"/>
      <c r="V205" s="483"/>
      <c r="W205" s="483"/>
      <c r="X205" s="483"/>
      <c r="Y205" s="483"/>
      <c r="Z205" s="483"/>
      <c r="AA205" s="483"/>
      <c r="AB205" s="483"/>
      <c r="AC205" s="483"/>
      <c r="AD205" s="483"/>
      <c r="AE205" s="91"/>
      <c r="AH205" s="1">
        <f t="shared" si="108"/>
        <v>0</v>
      </c>
      <c r="AI205" s="1">
        <f t="shared" si="109"/>
        <v>0</v>
      </c>
      <c r="AJ205" s="1">
        <f t="shared" si="110"/>
        <v>0</v>
      </c>
      <c r="AK205" s="1">
        <f t="shared" si="111"/>
        <v>0</v>
      </c>
      <c r="AL205" s="1">
        <f t="shared" si="112"/>
        <v>0</v>
      </c>
      <c r="AM205" s="1">
        <f t="shared" si="113"/>
        <v>0</v>
      </c>
      <c r="AN205" s="1">
        <f t="shared" si="114"/>
        <v>0</v>
      </c>
      <c r="AO205" s="1">
        <f t="shared" si="115"/>
        <v>0</v>
      </c>
      <c r="AP205" s="1">
        <f t="shared" si="116"/>
        <v>0</v>
      </c>
      <c r="AQ205" s="1">
        <f t="shared" si="117"/>
        <v>0</v>
      </c>
      <c r="AR205" s="1">
        <f t="shared" si="118"/>
        <v>0</v>
      </c>
      <c r="AS205" s="1">
        <f t="shared" si="119"/>
        <v>0</v>
      </c>
      <c r="AT205" s="1">
        <f t="shared" si="120"/>
        <v>0</v>
      </c>
      <c r="AU205" s="1">
        <f t="shared" si="121"/>
        <v>0</v>
      </c>
      <c r="AV205" s="1">
        <f t="shared" si="122"/>
        <v>0</v>
      </c>
      <c r="AW205" s="1">
        <f t="shared" si="123"/>
        <v>0</v>
      </c>
      <c r="AX205" s="1">
        <f t="shared" si="124"/>
        <v>0</v>
      </c>
      <c r="AY205" s="1">
        <f t="shared" si="125"/>
        <v>0</v>
      </c>
      <c r="AZ205" s="1">
        <f t="shared" si="126"/>
        <v>0</v>
      </c>
      <c r="BA205" s="1">
        <f t="shared" si="127"/>
        <v>0</v>
      </c>
      <c r="BB205" s="1">
        <f t="shared" si="128"/>
        <v>0</v>
      </c>
      <c r="BC205" s="1">
        <f t="shared" si="129"/>
        <v>0</v>
      </c>
      <c r="BD205" s="1">
        <f t="shared" si="130"/>
        <v>0</v>
      </c>
      <c r="BE205" s="1">
        <f t="shared" si="131"/>
        <v>0</v>
      </c>
      <c r="BG205" s="672" t="s">
        <v>5393</v>
      </c>
      <c r="BH205" s="672"/>
      <c r="BI205">
        <f>IF(AND(S218="NS",$M$108="NS"),0,IF(AND(S218="NA",$M$108="NA"),0,IF(S218=$M$108,0,1)))</f>
        <v>0</v>
      </c>
      <c r="BJ205">
        <f>IF(AND(T218="NS",$S$108="NS"),0,IF(AND(T218="NA",$S$108="NA"),0,IF(T218=$S$108,0,1)))</f>
        <v>0</v>
      </c>
      <c r="BK205">
        <f>IF(AND(U218="NS",$Y$108="NS"),0,IF(AND(U218="NA",$Y$108="NA"),0,IF(U218=$Y$108,0,1)))</f>
        <v>0</v>
      </c>
    </row>
    <row r="206" spans="1:63" ht="36" customHeight="1">
      <c r="A206" s="40"/>
      <c r="B206" s="91"/>
      <c r="C206" s="94" t="s">
        <v>5024</v>
      </c>
      <c r="D206" s="572" t="s">
        <v>5433</v>
      </c>
      <c r="E206" s="573"/>
      <c r="F206" s="574"/>
      <c r="G206" s="483"/>
      <c r="H206" s="483"/>
      <c r="I206" s="483"/>
      <c r="J206" s="483"/>
      <c r="K206" s="483"/>
      <c r="L206" s="483"/>
      <c r="M206" s="483"/>
      <c r="N206" s="483"/>
      <c r="O206" s="483"/>
      <c r="P206" s="483"/>
      <c r="Q206" s="483"/>
      <c r="R206" s="483"/>
      <c r="S206" s="483"/>
      <c r="T206" s="483"/>
      <c r="U206" s="483"/>
      <c r="V206" s="483"/>
      <c r="W206" s="483"/>
      <c r="X206" s="483"/>
      <c r="Y206" s="483"/>
      <c r="Z206" s="483"/>
      <c r="AA206" s="483"/>
      <c r="AB206" s="483"/>
      <c r="AC206" s="483"/>
      <c r="AD206" s="483"/>
      <c r="AE206" s="91"/>
      <c r="AH206" s="1">
        <f t="shared" si="108"/>
        <v>0</v>
      </c>
      <c r="AI206" s="1">
        <f t="shared" si="109"/>
        <v>0</v>
      </c>
      <c r="AJ206" s="1">
        <f t="shared" si="110"/>
        <v>0</v>
      </c>
      <c r="AK206" s="1">
        <f t="shared" si="111"/>
        <v>0</v>
      </c>
      <c r="AL206" s="1">
        <f t="shared" si="112"/>
        <v>0</v>
      </c>
      <c r="AM206" s="1">
        <f t="shared" si="113"/>
        <v>0</v>
      </c>
      <c r="AN206" s="1">
        <f t="shared" si="114"/>
        <v>0</v>
      </c>
      <c r="AO206" s="1">
        <f t="shared" si="115"/>
        <v>0</v>
      </c>
      <c r="AP206" s="1">
        <f t="shared" si="116"/>
        <v>0</v>
      </c>
      <c r="AQ206" s="1">
        <f t="shared" si="117"/>
        <v>0</v>
      </c>
      <c r="AR206" s="1">
        <f t="shared" si="118"/>
        <v>0</v>
      </c>
      <c r="AS206" s="1">
        <f t="shared" si="119"/>
        <v>0</v>
      </c>
      <c r="AT206" s="1">
        <f t="shared" si="120"/>
        <v>0</v>
      </c>
      <c r="AU206" s="1">
        <f t="shared" si="121"/>
        <v>0</v>
      </c>
      <c r="AV206" s="1">
        <f t="shared" si="122"/>
        <v>0</v>
      </c>
      <c r="AW206" s="1">
        <f t="shared" si="123"/>
        <v>0</v>
      </c>
      <c r="AX206" s="1">
        <f t="shared" si="124"/>
        <v>0</v>
      </c>
      <c r="AY206" s="1">
        <f t="shared" si="125"/>
        <v>0</v>
      </c>
      <c r="AZ206" s="1">
        <f t="shared" si="126"/>
        <v>0</v>
      </c>
      <c r="BA206" s="1">
        <f t="shared" si="127"/>
        <v>0</v>
      </c>
      <c r="BB206" s="1">
        <f t="shared" si="128"/>
        <v>0</v>
      </c>
      <c r="BC206" s="1">
        <f t="shared" si="129"/>
        <v>0</v>
      </c>
      <c r="BD206" s="1">
        <f t="shared" si="130"/>
        <v>0</v>
      </c>
      <c r="BE206" s="1">
        <f t="shared" si="131"/>
        <v>0</v>
      </c>
      <c r="BG206" s="673" t="s">
        <v>5394</v>
      </c>
      <c r="BH206" s="673"/>
      <c r="BI206">
        <f>IF(AND(V218="NS",$M$109="NS"),0,IF(AND(V218="NA",$M$109="NA"),0,IF(V218=$M$109,0,1)))</f>
        <v>0</v>
      </c>
      <c r="BJ206">
        <f>IF(AND(W218="NS",$S$109="NS"),0,IF(AND(W218="NA",$S$109="NA"),0,IF(W218=$S$109,0,1)))</f>
        <v>0</v>
      </c>
      <c r="BK206">
        <f>IF(AND(X218="NS",$Y$109="NS"),0,IF(AND(X218="NA",$Y$109="NA"),0,IF(X218=$Y$109,0,1)))</f>
        <v>0</v>
      </c>
    </row>
    <row r="207" spans="1:63" ht="36" customHeight="1">
      <c r="A207" s="40"/>
      <c r="B207" s="91"/>
      <c r="C207" s="94" t="s">
        <v>5026</v>
      </c>
      <c r="D207" s="572" t="s">
        <v>5434</v>
      </c>
      <c r="E207" s="573"/>
      <c r="F207" s="574"/>
      <c r="G207" s="483"/>
      <c r="H207" s="483"/>
      <c r="I207" s="483"/>
      <c r="J207" s="483"/>
      <c r="K207" s="483"/>
      <c r="L207" s="483"/>
      <c r="M207" s="483"/>
      <c r="N207" s="483"/>
      <c r="O207" s="483"/>
      <c r="P207" s="483"/>
      <c r="Q207" s="483"/>
      <c r="R207" s="483"/>
      <c r="S207" s="483"/>
      <c r="T207" s="483"/>
      <c r="U207" s="483"/>
      <c r="V207" s="483"/>
      <c r="W207" s="483"/>
      <c r="X207" s="483"/>
      <c r="Y207" s="483"/>
      <c r="Z207" s="483"/>
      <c r="AA207" s="483"/>
      <c r="AB207" s="483"/>
      <c r="AC207" s="483"/>
      <c r="AD207" s="483"/>
      <c r="AE207" s="91"/>
      <c r="AH207" s="1">
        <f t="shared" si="108"/>
        <v>0</v>
      </c>
      <c r="AI207" s="1">
        <f t="shared" si="109"/>
        <v>0</v>
      </c>
      <c r="AJ207" s="1">
        <f t="shared" si="110"/>
        <v>0</v>
      </c>
      <c r="AK207" s="1">
        <f t="shared" si="111"/>
        <v>0</v>
      </c>
      <c r="AL207" s="1">
        <f t="shared" si="112"/>
        <v>0</v>
      </c>
      <c r="AM207" s="1">
        <f t="shared" si="113"/>
        <v>0</v>
      </c>
      <c r="AN207" s="1">
        <f t="shared" si="114"/>
        <v>0</v>
      </c>
      <c r="AO207" s="1">
        <f t="shared" si="115"/>
        <v>0</v>
      </c>
      <c r="AP207" s="1">
        <f t="shared" si="116"/>
        <v>0</v>
      </c>
      <c r="AQ207" s="1">
        <f t="shared" si="117"/>
        <v>0</v>
      </c>
      <c r="AR207" s="1">
        <f t="shared" si="118"/>
        <v>0</v>
      </c>
      <c r="AS207" s="1">
        <f t="shared" si="119"/>
        <v>0</v>
      </c>
      <c r="AT207" s="1">
        <f t="shared" si="120"/>
        <v>0</v>
      </c>
      <c r="AU207" s="1">
        <f t="shared" si="121"/>
        <v>0</v>
      </c>
      <c r="AV207" s="1">
        <f t="shared" si="122"/>
        <v>0</v>
      </c>
      <c r="AW207" s="1">
        <f t="shared" si="123"/>
        <v>0</v>
      </c>
      <c r="AX207" s="1">
        <f t="shared" si="124"/>
        <v>0</v>
      </c>
      <c r="AY207" s="1">
        <f t="shared" si="125"/>
        <v>0</v>
      </c>
      <c r="AZ207" s="1">
        <f t="shared" si="126"/>
        <v>0</v>
      </c>
      <c r="BA207" s="1">
        <f t="shared" si="127"/>
        <v>0</v>
      </c>
      <c r="BB207" s="1">
        <f t="shared" si="128"/>
        <v>0</v>
      </c>
      <c r="BC207" s="1">
        <f t="shared" si="129"/>
        <v>0</v>
      </c>
      <c r="BD207" s="1">
        <f t="shared" si="130"/>
        <v>0</v>
      </c>
      <c r="BE207" s="1">
        <f t="shared" si="131"/>
        <v>0</v>
      </c>
      <c r="BG207" s="672" t="s">
        <v>5395</v>
      </c>
      <c r="BH207" s="672"/>
      <c r="BI207">
        <f>IF(AND(Y218="NS",$M$110="NS"),0,IF(AND(Y218="NA",$M$110="NA"),0,IF(Y218=$M$110,0,1)))</f>
        <v>0</v>
      </c>
      <c r="BJ207">
        <f>IF(AND(Z218="NS",$S$110="NS"),0,IF(AND(Z218="NA",$S$110="NA"),0,IF(Z218=$S$110,0,1)))</f>
        <v>0</v>
      </c>
      <c r="BK207">
        <f>IF(AND(AA218="NS",$Y$110="NS"),0,IF(AND(AA218="NA",$Y$110="NA"),0,IF(AA218=$Y$110,0,1)))</f>
        <v>0</v>
      </c>
    </row>
    <row r="208" spans="1:63" ht="36" customHeight="1">
      <c r="A208" s="40"/>
      <c r="B208" s="91"/>
      <c r="C208" s="94" t="s">
        <v>5028</v>
      </c>
      <c r="D208" s="572" t="s">
        <v>5435</v>
      </c>
      <c r="E208" s="573"/>
      <c r="F208" s="574"/>
      <c r="G208" s="483"/>
      <c r="H208" s="483"/>
      <c r="I208" s="483"/>
      <c r="J208" s="483"/>
      <c r="K208" s="483"/>
      <c r="L208" s="483"/>
      <c r="M208" s="483"/>
      <c r="N208" s="483"/>
      <c r="O208" s="483"/>
      <c r="P208" s="483"/>
      <c r="Q208" s="483"/>
      <c r="R208" s="483"/>
      <c r="S208" s="483"/>
      <c r="T208" s="483"/>
      <c r="U208" s="483"/>
      <c r="V208" s="483"/>
      <c r="W208" s="483"/>
      <c r="X208" s="483"/>
      <c r="Y208" s="483"/>
      <c r="Z208" s="483"/>
      <c r="AA208" s="483"/>
      <c r="AB208" s="483"/>
      <c r="AC208" s="483"/>
      <c r="AD208" s="483"/>
      <c r="AE208" s="91"/>
      <c r="AH208" s="1">
        <f t="shared" si="108"/>
        <v>0</v>
      </c>
      <c r="AI208" s="1">
        <f t="shared" si="109"/>
        <v>0</v>
      </c>
      <c r="AJ208" s="1">
        <f t="shared" si="110"/>
        <v>0</v>
      </c>
      <c r="AK208" s="1">
        <f t="shared" si="111"/>
        <v>0</v>
      </c>
      <c r="AL208" s="1">
        <f t="shared" si="112"/>
        <v>0</v>
      </c>
      <c r="AM208" s="1">
        <f t="shared" si="113"/>
        <v>0</v>
      </c>
      <c r="AN208" s="1">
        <f t="shared" si="114"/>
        <v>0</v>
      </c>
      <c r="AO208" s="1">
        <f t="shared" si="115"/>
        <v>0</v>
      </c>
      <c r="AP208" s="1">
        <f t="shared" si="116"/>
        <v>0</v>
      </c>
      <c r="AQ208" s="1">
        <f t="shared" si="117"/>
        <v>0</v>
      </c>
      <c r="AR208" s="1">
        <f t="shared" si="118"/>
        <v>0</v>
      </c>
      <c r="AS208" s="1">
        <f t="shared" si="119"/>
        <v>0</v>
      </c>
      <c r="AT208" s="1">
        <f t="shared" si="120"/>
        <v>0</v>
      </c>
      <c r="AU208" s="1">
        <f t="shared" si="121"/>
        <v>0</v>
      </c>
      <c r="AV208" s="1">
        <f t="shared" si="122"/>
        <v>0</v>
      </c>
      <c r="AW208" s="1">
        <f t="shared" si="123"/>
        <v>0</v>
      </c>
      <c r="AX208" s="1">
        <f t="shared" si="124"/>
        <v>0</v>
      </c>
      <c r="AY208" s="1">
        <f t="shared" si="125"/>
        <v>0</v>
      </c>
      <c r="AZ208" s="1">
        <f t="shared" si="126"/>
        <v>0</v>
      </c>
      <c r="BA208" s="1">
        <f t="shared" si="127"/>
        <v>0</v>
      </c>
      <c r="BB208" s="1">
        <f t="shared" si="128"/>
        <v>0</v>
      </c>
      <c r="BC208" s="1">
        <f t="shared" si="129"/>
        <v>0</v>
      </c>
      <c r="BD208" s="1">
        <f t="shared" si="130"/>
        <v>0</v>
      </c>
      <c r="BE208" s="1">
        <f t="shared" si="131"/>
        <v>0</v>
      </c>
      <c r="BG208" s="673" t="s">
        <v>5396</v>
      </c>
      <c r="BH208" s="673"/>
      <c r="BI208">
        <f>IF(AND(AB218="NS",$M$111="NS"),0,IF(AND(AB218="NA",$M$111="NA"),0,IF(AB218=$M$111,0,1)))</f>
        <v>0</v>
      </c>
      <c r="BJ208">
        <f>IF(AND(AC218="NS",$S$111="NS"),0,IF(AND(AC218="NA",$S$111="NA"),0,IF(AC218=$S$111,0,1)))</f>
        <v>0</v>
      </c>
      <c r="BK208">
        <f>IF(AND(AD218="NS",$Y$111="NS"),0,IF(AND(AD218="NA",$Y$111="NA"),0,IF(AD218=$Y$111,0,1)))</f>
        <v>0</v>
      </c>
    </row>
    <row r="209" spans="1:63" ht="36" customHeight="1">
      <c r="A209" s="40"/>
      <c r="B209" s="91"/>
      <c r="C209" s="94" t="s">
        <v>5030</v>
      </c>
      <c r="D209" s="572" t="s">
        <v>5436</v>
      </c>
      <c r="E209" s="573"/>
      <c r="F209" s="574"/>
      <c r="G209" s="483"/>
      <c r="H209" s="483"/>
      <c r="I209" s="483"/>
      <c r="J209" s="483"/>
      <c r="K209" s="483"/>
      <c r="L209" s="483"/>
      <c r="M209" s="483"/>
      <c r="N209" s="483"/>
      <c r="O209" s="483"/>
      <c r="P209" s="483"/>
      <c r="Q209" s="483"/>
      <c r="R209" s="483"/>
      <c r="S209" s="483"/>
      <c r="T209" s="483"/>
      <c r="U209" s="483"/>
      <c r="V209" s="483"/>
      <c r="W209" s="483"/>
      <c r="X209" s="483"/>
      <c r="Y209" s="483"/>
      <c r="Z209" s="483"/>
      <c r="AA209" s="483"/>
      <c r="AB209" s="483"/>
      <c r="AC209" s="483"/>
      <c r="AD209" s="483"/>
      <c r="AE209" s="91"/>
      <c r="AH209" s="1">
        <f t="shared" si="108"/>
        <v>0</v>
      </c>
      <c r="AI209" s="1">
        <f t="shared" si="109"/>
        <v>0</v>
      </c>
      <c r="AJ209" s="1">
        <f t="shared" si="110"/>
        <v>0</v>
      </c>
      <c r="AK209" s="1">
        <f t="shared" si="111"/>
        <v>0</v>
      </c>
      <c r="AL209" s="1">
        <f t="shared" si="112"/>
        <v>0</v>
      </c>
      <c r="AM209" s="1">
        <f t="shared" si="113"/>
        <v>0</v>
      </c>
      <c r="AN209" s="1">
        <f t="shared" si="114"/>
        <v>0</v>
      </c>
      <c r="AO209" s="1">
        <f t="shared" si="115"/>
        <v>0</v>
      </c>
      <c r="AP209" s="1">
        <f t="shared" si="116"/>
        <v>0</v>
      </c>
      <c r="AQ209" s="1">
        <f t="shared" si="117"/>
        <v>0</v>
      </c>
      <c r="AR209" s="1">
        <f t="shared" si="118"/>
        <v>0</v>
      </c>
      <c r="AS209" s="1">
        <f t="shared" si="119"/>
        <v>0</v>
      </c>
      <c r="AT209" s="1">
        <f t="shared" si="120"/>
        <v>0</v>
      </c>
      <c r="AU209" s="1">
        <f t="shared" si="121"/>
        <v>0</v>
      </c>
      <c r="AV209" s="1">
        <f t="shared" si="122"/>
        <v>0</v>
      </c>
      <c r="AW209" s="1">
        <f t="shared" si="123"/>
        <v>0</v>
      </c>
      <c r="AX209" s="1">
        <f t="shared" si="124"/>
        <v>0</v>
      </c>
      <c r="AY209" s="1">
        <f t="shared" si="125"/>
        <v>0</v>
      </c>
      <c r="AZ209" s="1">
        <f t="shared" si="126"/>
        <v>0</v>
      </c>
      <c r="BA209" s="1">
        <f t="shared" si="127"/>
        <v>0</v>
      </c>
      <c r="BB209" s="1">
        <f t="shared" si="128"/>
        <v>0</v>
      </c>
      <c r="BC209" s="1">
        <f t="shared" si="129"/>
        <v>0</v>
      </c>
      <c r="BD209" s="1">
        <f t="shared" si="130"/>
        <v>0</v>
      </c>
      <c r="BE209" s="1">
        <f t="shared" si="131"/>
        <v>0</v>
      </c>
      <c r="BG209" s="268"/>
      <c r="BH209" s="268"/>
      <c r="BK209" s="267">
        <f>SUM(BI201:BK208)</f>
        <v>0</v>
      </c>
    </row>
    <row r="210" spans="1:63" ht="36" customHeight="1">
      <c r="A210" s="40"/>
      <c r="B210" s="91"/>
      <c r="C210" s="94" t="s">
        <v>5031</v>
      </c>
      <c r="D210" s="572" t="s">
        <v>5437</v>
      </c>
      <c r="E210" s="573"/>
      <c r="F210" s="574"/>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c r="AE210" s="91"/>
      <c r="AH210" s="1">
        <f t="shared" si="108"/>
        <v>0</v>
      </c>
      <c r="AI210" s="1">
        <f t="shared" si="109"/>
        <v>0</v>
      </c>
      <c r="AJ210" s="1">
        <f t="shared" si="110"/>
        <v>0</v>
      </c>
      <c r="AK210" s="1">
        <f t="shared" si="111"/>
        <v>0</v>
      </c>
      <c r="AL210" s="1">
        <f t="shared" si="112"/>
        <v>0</v>
      </c>
      <c r="AM210" s="1">
        <f t="shared" si="113"/>
        <v>0</v>
      </c>
      <c r="AN210" s="1">
        <f t="shared" si="114"/>
        <v>0</v>
      </c>
      <c r="AO210" s="1">
        <f t="shared" si="115"/>
        <v>0</v>
      </c>
      <c r="AP210" s="1">
        <f t="shared" si="116"/>
        <v>0</v>
      </c>
      <c r="AQ210" s="1">
        <f t="shared" si="117"/>
        <v>0</v>
      </c>
      <c r="AR210" s="1">
        <f t="shared" si="118"/>
        <v>0</v>
      </c>
      <c r="AS210" s="1">
        <f t="shared" si="119"/>
        <v>0</v>
      </c>
      <c r="AT210" s="1">
        <f t="shared" si="120"/>
        <v>0</v>
      </c>
      <c r="AU210" s="1">
        <f t="shared" si="121"/>
        <v>0</v>
      </c>
      <c r="AV210" s="1">
        <f t="shared" si="122"/>
        <v>0</v>
      </c>
      <c r="AW210" s="1">
        <f t="shared" si="123"/>
        <v>0</v>
      </c>
      <c r="AX210" s="1">
        <f t="shared" si="124"/>
        <v>0</v>
      </c>
      <c r="AY210" s="1">
        <f t="shared" si="125"/>
        <v>0</v>
      </c>
      <c r="AZ210" s="1">
        <f t="shared" si="126"/>
        <v>0</v>
      </c>
      <c r="BA210" s="1">
        <f t="shared" si="127"/>
        <v>0</v>
      </c>
      <c r="BB210" s="1">
        <f t="shared" si="128"/>
        <v>0</v>
      </c>
      <c r="BC210" s="1">
        <f t="shared" si="129"/>
        <v>0</v>
      </c>
      <c r="BD210" s="1">
        <f t="shared" si="130"/>
        <v>0</v>
      </c>
      <c r="BE210" s="1">
        <f t="shared" si="131"/>
        <v>0</v>
      </c>
    </row>
    <row r="211" spans="1:63" ht="36" customHeight="1">
      <c r="A211" s="40"/>
      <c r="B211" s="91"/>
      <c r="C211" s="94" t="s">
        <v>5033</v>
      </c>
      <c r="D211" s="572" t="s">
        <v>5438</v>
      </c>
      <c r="E211" s="573"/>
      <c r="F211" s="574"/>
      <c r="G211" s="483"/>
      <c r="H211" s="483"/>
      <c r="I211" s="483"/>
      <c r="J211" s="483"/>
      <c r="K211" s="483"/>
      <c r="L211" s="483"/>
      <c r="M211" s="483"/>
      <c r="N211" s="483"/>
      <c r="O211" s="483"/>
      <c r="P211" s="483"/>
      <c r="Q211" s="483"/>
      <c r="R211" s="483"/>
      <c r="S211" s="483"/>
      <c r="T211" s="483"/>
      <c r="U211" s="483"/>
      <c r="V211" s="483"/>
      <c r="W211" s="483"/>
      <c r="X211" s="483"/>
      <c r="Y211" s="483"/>
      <c r="Z211" s="483"/>
      <c r="AA211" s="483"/>
      <c r="AB211" s="483"/>
      <c r="AC211" s="483"/>
      <c r="AD211" s="483"/>
      <c r="AE211" s="91"/>
      <c r="AH211" s="1">
        <f t="shared" si="108"/>
        <v>0</v>
      </c>
      <c r="AI211" s="1">
        <f t="shared" si="109"/>
        <v>0</v>
      </c>
      <c r="AJ211" s="1">
        <f t="shared" si="110"/>
        <v>0</v>
      </c>
      <c r="AK211" s="1">
        <f t="shared" si="111"/>
        <v>0</v>
      </c>
      <c r="AL211" s="1">
        <f t="shared" si="112"/>
        <v>0</v>
      </c>
      <c r="AM211" s="1">
        <f t="shared" si="113"/>
        <v>0</v>
      </c>
      <c r="AN211" s="1">
        <f t="shared" si="114"/>
        <v>0</v>
      </c>
      <c r="AO211" s="1">
        <f t="shared" si="115"/>
        <v>0</v>
      </c>
      <c r="AP211" s="1">
        <f t="shared" si="116"/>
        <v>0</v>
      </c>
      <c r="AQ211" s="1">
        <f t="shared" si="117"/>
        <v>0</v>
      </c>
      <c r="AR211" s="1">
        <f t="shared" si="118"/>
        <v>0</v>
      </c>
      <c r="AS211" s="1">
        <f t="shared" si="119"/>
        <v>0</v>
      </c>
      <c r="AT211" s="1">
        <f t="shared" si="120"/>
        <v>0</v>
      </c>
      <c r="AU211" s="1">
        <f t="shared" si="121"/>
        <v>0</v>
      </c>
      <c r="AV211" s="1">
        <f t="shared" si="122"/>
        <v>0</v>
      </c>
      <c r="AW211" s="1">
        <f t="shared" si="123"/>
        <v>0</v>
      </c>
      <c r="AX211" s="1">
        <f t="shared" si="124"/>
        <v>0</v>
      </c>
      <c r="AY211" s="1">
        <f t="shared" si="125"/>
        <v>0</v>
      </c>
      <c r="AZ211" s="1">
        <f t="shared" si="126"/>
        <v>0</v>
      </c>
      <c r="BA211" s="1">
        <f t="shared" si="127"/>
        <v>0</v>
      </c>
      <c r="BB211" s="1">
        <f t="shared" si="128"/>
        <v>0</v>
      </c>
      <c r="BC211" s="1">
        <f t="shared" si="129"/>
        <v>0</v>
      </c>
      <c r="BD211" s="1">
        <f t="shared" si="130"/>
        <v>0</v>
      </c>
      <c r="BE211" s="1">
        <f t="shared" si="131"/>
        <v>0</v>
      </c>
    </row>
    <row r="212" spans="1:63" ht="36" customHeight="1">
      <c r="A212" s="40"/>
      <c r="B212" s="91"/>
      <c r="C212" s="94" t="s">
        <v>5034</v>
      </c>
      <c r="D212" s="572" t="s">
        <v>5439</v>
      </c>
      <c r="E212" s="573"/>
      <c r="F212" s="574"/>
      <c r="G212" s="483"/>
      <c r="H212" s="483"/>
      <c r="I212" s="483"/>
      <c r="J212" s="483"/>
      <c r="K212" s="483"/>
      <c r="L212" s="483"/>
      <c r="M212" s="483"/>
      <c r="N212" s="483"/>
      <c r="O212" s="483"/>
      <c r="P212" s="483"/>
      <c r="Q212" s="483"/>
      <c r="R212" s="483"/>
      <c r="S212" s="483"/>
      <c r="T212" s="483"/>
      <c r="U212" s="483"/>
      <c r="V212" s="483"/>
      <c r="W212" s="483"/>
      <c r="X212" s="483"/>
      <c r="Y212" s="483"/>
      <c r="Z212" s="483"/>
      <c r="AA212" s="483"/>
      <c r="AB212" s="483"/>
      <c r="AC212" s="483"/>
      <c r="AD212" s="483"/>
      <c r="AE212" s="91"/>
      <c r="AH212" s="1">
        <f t="shared" si="108"/>
        <v>0</v>
      </c>
      <c r="AI212" s="1">
        <f t="shared" si="109"/>
        <v>0</v>
      </c>
      <c r="AJ212" s="1">
        <f t="shared" si="110"/>
        <v>0</v>
      </c>
      <c r="AK212" s="1">
        <f t="shared" si="111"/>
        <v>0</v>
      </c>
      <c r="AL212" s="1">
        <f t="shared" si="112"/>
        <v>0</v>
      </c>
      <c r="AM212" s="1">
        <f t="shared" si="113"/>
        <v>0</v>
      </c>
      <c r="AN212" s="1">
        <f t="shared" si="114"/>
        <v>0</v>
      </c>
      <c r="AO212" s="1">
        <f t="shared" si="115"/>
        <v>0</v>
      </c>
      <c r="AP212" s="1">
        <f t="shared" si="116"/>
        <v>0</v>
      </c>
      <c r="AQ212" s="1">
        <f t="shared" si="117"/>
        <v>0</v>
      </c>
      <c r="AR212" s="1">
        <f t="shared" si="118"/>
        <v>0</v>
      </c>
      <c r="AS212" s="1">
        <f t="shared" si="119"/>
        <v>0</v>
      </c>
      <c r="AT212" s="1">
        <f t="shared" si="120"/>
        <v>0</v>
      </c>
      <c r="AU212" s="1">
        <f t="shared" si="121"/>
        <v>0</v>
      </c>
      <c r="AV212" s="1">
        <f t="shared" si="122"/>
        <v>0</v>
      </c>
      <c r="AW212" s="1">
        <f t="shared" si="123"/>
        <v>0</v>
      </c>
      <c r="AX212" s="1">
        <f t="shared" si="124"/>
        <v>0</v>
      </c>
      <c r="AY212" s="1">
        <f t="shared" si="125"/>
        <v>0</v>
      </c>
      <c r="AZ212" s="1">
        <f t="shared" si="126"/>
        <v>0</v>
      </c>
      <c r="BA212" s="1">
        <f t="shared" si="127"/>
        <v>0</v>
      </c>
      <c r="BB212" s="1">
        <f t="shared" si="128"/>
        <v>0</v>
      </c>
      <c r="BC212" s="1">
        <f t="shared" si="129"/>
        <v>0</v>
      </c>
      <c r="BD212" s="1">
        <f t="shared" si="130"/>
        <v>0</v>
      </c>
      <c r="BE212" s="1">
        <f t="shared" si="131"/>
        <v>0</v>
      </c>
    </row>
    <row r="213" spans="1:63" ht="36" customHeight="1">
      <c r="A213" s="40"/>
      <c r="B213" s="91"/>
      <c r="C213" s="94" t="s">
        <v>5035</v>
      </c>
      <c r="D213" s="572" t="s">
        <v>5440</v>
      </c>
      <c r="E213" s="573"/>
      <c r="F213" s="574"/>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c r="AE213" s="91"/>
      <c r="AH213" s="1">
        <f t="shared" si="108"/>
        <v>0</v>
      </c>
      <c r="AI213" s="1">
        <f t="shared" si="109"/>
        <v>0</v>
      </c>
      <c r="AJ213" s="1">
        <f t="shared" si="110"/>
        <v>0</v>
      </c>
      <c r="AK213" s="1">
        <f t="shared" si="111"/>
        <v>0</v>
      </c>
      <c r="AL213" s="1">
        <f t="shared" si="112"/>
        <v>0</v>
      </c>
      <c r="AM213" s="1">
        <f t="shared" si="113"/>
        <v>0</v>
      </c>
      <c r="AN213" s="1">
        <f t="shared" si="114"/>
        <v>0</v>
      </c>
      <c r="AO213" s="1">
        <f t="shared" si="115"/>
        <v>0</v>
      </c>
      <c r="AP213" s="1">
        <f t="shared" si="116"/>
        <v>0</v>
      </c>
      <c r="AQ213" s="1">
        <f t="shared" si="117"/>
        <v>0</v>
      </c>
      <c r="AR213" s="1">
        <f t="shared" si="118"/>
        <v>0</v>
      </c>
      <c r="AS213" s="1">
        <f t="shared" si="119"/>
        <v>0</v>
      </c>
      <c r="AT213" s="1">
        <f t="shared" si="120"/>
        <v>0</v>
      </c>
      <c r="AU213" s="1">
        <f t="shared" si="121"/>
        <v>0</v>
      </c>
      <c r="AV213" s="1">
        <f t="shared" si="122"/>
        <v>0</v>
      </c>
      <c r="AW213" s="1">
        <f t="shared" si="123"/>
        <v>0</v>
      </c>
      <c r="AX213" s="1">
        <f t="shared" si="124"/>
        <v>0</v>
      </c>
      <c r="AY213" s="1">
        <f t="shared" si="125"/>
        <v>0</v>
      </c>
      <c r="AZ213" s="1">
        <f t="shared" si="126"/>
        <v>0</v>
      </c>
      <c r="BA213" s="1">
        <f t="shared" si="127"/>
        <v>0</v>
      </c>
      <c r="BB213" s="1">
        <f t="shared" si="128"/>
        <v>0</v>
      </c>
      <c r="BC213" s="1">
        <f t="shared" si="129"/>
        <v>0</v>
      </c>
      <c r="BD213" s="1">
        <f t="shared" si="130"/>
        <v>0</v>
      </c>
      <c r="BE213" s="1">
        <f t="shared" si="131"/>
        <v>0</v>
      </c>
    </row>
    <row r="214" spans="1:63" ht="36" customHeight="1">
      <c r="A214" s="40"/>
      <c r="B214" s="91"/>
      <c r="C214" s="94" t="s">
        <v>5036</v>
      </c>
      <c r="D214" s="572" t="s">
        <v>5441</v>
      </c>
      <c r="E214" s="573"/>
      <c r="F214" s="574"/>
      <c r="G214" s="483"/>
      <c r="H214" s="483"/>
      <c r="I214" s="483"/>
      <c r="J214" s="483"/>
      <c r="K214" s="483"/>
      <c r="L214" s="483"/>
      <c r="M214" s="483"/>
      <c r="N214" s="483"/>
      <c r="O214" s="483"/>
      <c r="P214" s="483"/>
      <c r="Q214" s="483"/>
      <c r="R214" s="483"/>
      <c r="S214" s="483"/>
      <c r="T214" s="483"/>
      <c r="U214" s="483"/>
      <c r="V214" s="483"/>
      <c r="W214" s="483"/>
      <c r="X214" s="483"/>
      <c r="Y214" s="483"/>
      <c r="Z214" s="483"/>
      <c r="AA214" s="483"/>
      <c r="AB214" s="483"/>
      <c r="AC214" s="483"/>
      <c r="AD214" s="483"/>
      <c r="AE214" s="91"/>
      <c r="AH214" s="1">
        <f t="shared" si="108"/>
        <v>0</v>
      </c>
      <c r="AI214" s="1">
        <f t="shared" si="109"/>
        <v>0</v>
      </c>
      <c r="AJ214" s="1">
        <f t="shared" si="110"/>
        <v>0</v>
      </c>
      <c r="AK214" s="1">
        <f t="shared" si="111"/>
        <v>0</v>
      </c>
      <c r="AL214" s="1">
        <f t="shared" si="112"/>
        <v>0</v>
      </c>
      <c r="AM214" s="1">
        <f t="shared" si="113"/>
        <v>0</v>
      </c>
      <c r="AN214" s="1">
        <f t="shared" si="114"/>
        <v>0</v>
      </c>
      <c r="AO214" s="1">
        <f t="shared" si="115"/>
        <v>0</v>
      </c>
      <c r="AP214" s="1">
        <f t="shared" si="116"/>
        <v>0</v>
      </c>
      <c r="AQ214" s="1">
        <f t="shared" si="117"/>
        <v>0</v>
      </c>
      <c r="AR214" s="1">
        <f t="shared" si="118"/>
        <v>0</v>
      </c>
      <c r="AS214" s="1">
        <f t="shared" si="119"/>
        <v>0</v>
      </c>
      <c r="AT214" s="1">
        <f t="shared" si="120"/>
        <v>0</v>
      </c>
      <c r="AU214" s="1">
        <f t="shared" si="121"/>
        <v>0</v>
      </c>
      <c r="AV214" s="1">
        <f t="shared" si="122"/>
        <v>0</v>
      </c>
      <c r="AW214" s="1">
        <f t="shared" si="123"/>
        <v>0</v>
      </c>
      <c r="AX214" s="1">
        <f t="shared" si="124"/>
        <v>0</v>
      </c>
      <c r="AY214" s="1">
        <f t="shared" si="125"/>
        <v>0</v>
      </c>
      <c r="AZ214" s="1">
        <f t="shared" si="126"/>
        <v>0</v>
      </c>
      <c r="BA214" s="1">
        <f t="shared" si="127"/>
        <v>0</v>
      </c>
      <c r="BB214" s="1">
        <f t="shared" si="128"/>
        <v>0</v>
      </c>
      <c r="BC214" s="1">
        <f t="shared" si="129"/>
        <v>0</v>
      </c>
      <c r="BD214" s="1">
        <f t="shared" si="130"/>
        <v>0</v>
      </c>
      <c r="BE214" s="1">
        <f t="shared" si="131"/>
        <v>0</v>
      </c>
    </row>
    <row r="215" spans="1:63" ht="36" customHeight="1">
      <c r="A215" s="40"/>
      <c r="B215" s="91"/>
      <c r="C215" s="94" t="s">
        <v>5037</v>
      </c>
      <c r="D215" s="572" t="s">
        <v>5442</v>
      </c>
      <c r="E215" s="573"/>
      <c r="F215" s="574"/>
      <c r="G215" s="483"/>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c r="AE215" s="91"/>
      <c r="AH215" s="1">
        <f t="shared" si="108"/>
        <v>0</v>
      </c>
      <c r="AI215" s="1">
        <f t="shared" si="109"/>
        <v>0</v>
      </c>
      <c r="AJ215" s="1">
        <f t="shared" si="110"/>
        <v>0</v>
      </c>
      <c r="AK215" s="1">
        <f t="shared" si="111"/>
        <v>0</v>
      </c>
      <c r="AL215" s="1">
        <f t="shared" si="112"/>
        <v>0</v>
      </c>
      <c r="AM215" s="1">
        <f t="shared" si="113"/>
        <v>0</v>
      </c>
      <c r="AN215" s="1">
        <f t="shared" si="114"/>
        <v>0</v>
      </c>
      <c r="AO215" s="1">
        <f t="shared" si="115"/>
        <v>0</v>
      </c>
      <c r="AP215" s="1">
        <f t="shared" si="116"/>
        <v>0</v>
      </c>
      <c r="AQ215" s="1">
        <f t="shared" si="117"/>
        <v>0</v>
      </c>
      <c r="AR215" s="1">
        <f t="shared" si="118"/>
        <v>0</v>
      </c>
      <c r="AS215" s="1">
        <f t="shared" si="119"/>
        <v>0</v>
      </c>
      <c r="AT215" s="1">
        <f t="shared" si="120"/>
        <v>0</v>
      </c>
      <c r="AU215" s="1">
        <f t="shared" si="121"/>
        <v>0</v>
      </c>
      <c r="AV215" s="1">
        <f t="shared" si="122"/>
        <v>0</v>
      </c>
      <c r="AW215" s="1">
        <f t="shared" si="123"/>
        <v>0</v>
      </c>
      <c r="AX215" s="1">
        <f t="shared" si="124"/>
        <v>0</v>
      </c>
      <c r="AY215" s="1">
        <f t="shared" si="125"/>
        <v>0</v>
      </c>
      <c r="AZ215" s="1">
        <f t="shared" si="126"/>
        <v>0</v>
      </c>
      <c r="BA215" s="1">
        <f t="shared" si="127"/>
        <v>0</v>
      </c>
      <c r="BB215" s="1">
        <f t="shared" si="128"/>
        <v>0</v>
      </c>
      <c r="BC215" s="1">
        <f t="shared" si="129"/>
        <v>0</v>
      </c>
      <c r="BD215" s="1">
        <f t="shared" si="130"/>
        <v>0</v>
      </c>
      <c r="BE215" s="1">
        <f t="shared" si="131"/>
        <v>0</v>
      </c>
    </row>
    <row r="216" spans="1:63" ht="36" customHeight="1">
      <c r="A216" s="40"/>
      <c r="B216" s="91"/>
      <c r="C216" s="94" t="s">
        <v>5038</v>
      </c>
      <c r="D216" s="572" t="s">
        <v>5443</v>
      </c>
      <c r="E216" s="573"/>
      <c r="F216" s="574"/>
      <c r="G216" s="483"/>
      <c r="H216" s="483"/>
      <c r="I216" s="483"/>
      <c r="J216" s="483"/>
      <c r="K216" s="483"/>
      <c r="L216" s="483"/>
      <c r="M216" s="483"/>
      <c r="N216" s="483"/>
      <c r="O216" s="483"/>
      <c r="P216" s="483"/>
      <c r="Q216" s="483"/>
      <c r="R216" s="483"/>
      <c r="S216" s="483"/>
      <c r="T216" s="483"/>
      <c r="U216" s="483"/>
      <c r="V216" s="483"/>
      <c r="W216" s="483"/>
      <c r="X216" s="483"/>
      <c r="Y216" s="483"/>
      <c r="Z216" s="483"/>
      <c r="AA216" s="483"/>
      <c r="AB216" s="483"/>
      <c r="AC216" s="483"/>
      <c r="AD216" s="483"/>
      <c r="AE216" s="91"/>
      <c r="AH216" s="1">
        <f t="shared" si="108"/>
        <v>0</v>
      </c>
      <c r="AI216" s="1">
        <f t="shared" si="109"/>
        <v>0</v>
      </c>
      <c r="AJ216" s="1">
        <f t="shared" si="110"/>
        <v>0</v>
      </c>
      <c r="AK216" s="1">
        <f t="shared" si="111"/>
        <v>0</v>
      </c>
      <c r="AL216" s="1">
        <f t="shared" si="112"/>
        <v>0</v>
      </c>
      <c r="AM216" s="1">
        <f t="shared" si="113"/>
        <v>0</v>
      </c>
      <c r="AN216" s="1">
        <f t="shared" si="114"/>
        <v>0</v>
      </c>
      <c r="AO216" s="1">
        <f t="shared" si="115"/>
        <v>0</v>
      </c>
      <c r="AP216" s="1">
        <f t="shared" si="116"/>
        <v>0</v>
      </c>
      <c r="AQ216" s="1">
        <f t="shared" si="117"/>
        <v>0</v>
      </c>
      <c r="AR216" s="1">
        <f t="shared" si="118"/>
        <v>0</v>
      </c>
      <c r="AS216" s="1">
        <f t="shared" si="119"/>
        <v>0</v>
      </c>
      <c r="AT216" s="1">
        <f t="shared" si="120"/>
        <v>0</v>
      </c>
      <c r="AU216" s="1">
        <f t="shared" si="121"/>
        <v>0</v>
      </c>
      <c r="AV216" s="1">
        <f t="shared" si="122"/>
        <v>0</v>
      </c>
      <c r="AW216" s="1">
        <f t="shared" si="123"/>
        <v>0</v>
      </c>
      <c r="AX216" s="1">
        <f t="shared" si="124"/>
        <v>0</v>
      </c>
      <c r="AY216" s="1">
        <f t="shared" si="125"/>
        <v>0</v>
      </c>
      <c r="AZ216" s="1">
        <f t="shared" si="126"/>
        <v>0</v>
      </c>
      <c r="BA216" s="1">
        <f t="shared" si="127"/>
        <v>0</v>
      </c>
      <c r="BB216" s="1">
        <f t="shared" si="128"/>
        <v>0</v>
      </c>
      <c r="BC216" s="1">
        <f t="shared" si="129"/>
        <v>0</v>
      </c>
      <c r="BD216" s="1">
        <f t="shared" si="130"/>
        <v>0</v>
      </c>
      <c r="BE216" s="1">
        <f t="shared" si="131"/>
        <v>0</v>
      </c>
    </row>
    <row r="217" spans="1:63" ht="24" customHeight="1">
      <c r="A217" s="40"/>
      <c r="B217" s="91"/>
      <c r="C217" s="114" t="s">
        <v>5039</v>
      </c>
      <c r="D217" s="572" t="s">
        <v>403</v>
      </c>
      <c r="E217" s="573"/>
      <c r="F217" s="574"/>
      <c r="G217" s="483"/>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c r="AE217" s="98"/>
      <c r="AH217" s="1">
        <f t="shared" si="108"/>
        <v>0</v>
      </c>
      <c r="AI217" s="1">
        <f t="shared" si="109"/>
        <v>0</v>
      </c>
      <c r="AJ217" s="1">
        <f t="shared" si="110"/>
        <v>0</v>
      </c>
      <c r="AK217" s="1">
        <f t="shared" si="111"/>
        <v>0</v>
      </c>
      <c r="AL217" s="1">
        <f t="shared" si="112"/>
        <v>0</v>
      </c>
      <c r="AM217" s="1">
        <f t="shared" si="113"/>
        <v>0</v>
      </c>
      <c r="AN217" s="1">
        <f t="shared" si="114"/>
        <v>0</v>
      </c>
      <c r="AO217" s="1">
        <f t="shared" si="115"/>
        <v>0</v>
      </c>
      <c r="AP217" s="1">
        <f t="shared" si="116"/>
        <v>0</v>
      </c>
      <c r="AQ217" s="1">
        <f t="shared" si="117"/>
        <v>0</v>
      </c>
      <c r="AR217" s="1">
        <f t="shared" si="118"/>
        <v>0</v>
      </c>
      <c r="AS217" s="1">
        <f t="shared" si="119"/>
        <v>0</v>
      </c>
      <c r="AT217" s="1">
        <f t="shared" si="120"/>
        <v>0</v>
      </c>
      <c r="AU217" s="1">
        <f t="shared" si="121"/>
        <v>0</v>
      </c>
      <c r="AV217" s="1">
        <f t="shared" si="122"/>
        <v>0</v>
      </c>
      <c r="AW217" s="1">
        <f t="shared" si="123"/>
        <v>0</v>
      </c>
      <c r="AX217" s="1">
        <f t="shared" si="124"/>
        <v>0</v>
      </c>
      <c r="AY217" s="1">
        <f t="shared" si="125"/>
        <v>0</v>
      </c>
      <c r="AZ217" s="1">
        <f t="shared" si="126"/>
        <v>0</v>
      </c>
      <c r="BA217" s="1">
        <f t="shared" si="127"/>
        <v>0</v>
      </c>
      <c r="BB217" s="1">
        <f t="shared" si="128"/>
        <v>0</v>
      </c>
      <c r="BC217" s="1">
        <f t="shared" si="129"/>
        <v>0</v>
      </c>
      <c r="BD217" s="1">
        <f t="shared" si="130"/>
        <v>0</v>
      </c>
      <c r="BE217" s="1">
        <f t="shared" si="131"/>
        <v>0</v>
      </c>
    </row>
    <row r="218" spans="1:63" ht="15" customHeight="1">
      <c r="A218" s="40"/>
      <c r="B218" s="91"/>
      <c r="C218" s="101"/>
      <c r="D218" s="109"/>
      <c r="E218" s="109"/>
      <c r="F218" s="108" t="s">
        <v>5189</v>
      </c>
      <c r="G218" s="112">
        <f>IF(AND(SUM(G201:G217)=0,COUNTIF(G201:G217,"NS")&gt;0),"NS",
IF(AND(SUM(G201:G217)=0,COUNTIF(G201:G217,0)&gt;0),0,
IF(AND(SUM(G201:G217)=0,COUNTIF(G201:G217,"NA")&gt;0),"NA",
SUM(G201:G217))))</f>
        <v>0</v>
      </c>
      <c r="H218" s="112">
        <f t="shared" ref="H218:AD218" si="132">IF(AND(SUM(H201:H217)=0,COUNTIF(H201:H217,"NS")&gt;0),"NS",
IF(AND(SUM(H201:H217)=0,COUNTIF(H201:H217,0)&gt;0),0,
IF(AND(SUM(H201:H217)=0,COUNTIF(H201:H217,"NA")&gt;0),"NA",
SUM(H201:H217))))</f>
        <v>0</v>
      </c>
      <c r="I218" s="112">
        <f t="shared" si="132"/>
        <v>0</v>
      </c>
      <c r="J218" s="112">
        <f t="shared" si="132"/>
        <v>0</v>
      </c>
      <c r="K218" s="112">
        <f t="shared" si="132"/>
        <v>0</v>
      </c>
      <c r="L218" s="112">
        <f t="shared" si="132"/>
        <v>0</v>
      </c>
      <c r="M218" s="112">
        <f t="shared" si="132"/>
        <v>0</v>
      </c>
      <c r="N218" s="112">
        <f t="shared" si="132"/>
        <v>0</v>
      </c>
      <c r="O218" s="112">
        <f t="shared" si="132"/>
        <v>0</v>
      </c>
      <c r="P218" s="112">
        <f t="shared" si="132"/>
        <v>0</v>
      </c>
      <c r="Q218" s="112">
        <f t="shared" si="132"/>
        <v>0</v>
      </c>
      <c r="R218" s="112">
        <f t="shared" si="132"/>
        <v>0</v>
      </c>
      <c r="S218" s="112">
        <f t="shared" si="132"/>
        <v>0</v>
      </c>
      <c r="T218" s="112">
        <f t="shared" si="132"/>
        <v>0</v>
      </c>
      <c r="U218" s="112">
        <f t="shared" si="132"/>
        <v>0</v>
      </c>
      <c r="V218" s="112">
        <f t="shared" si="132"/>
        <v>0</v>
      </c>
      <c r="W218" s="112">
        <f t="shared" si="132"/>
        <v>0</v>
      </c>
      <c r="X218" s="112">
        <f t="shared" si="132"/>
        <v>0</v>
      </c>
      <c r="Y218" s="112">
        <f t="shared" si="132"/>
        <v>0</v>
      </c>
      <c r="Z218" s="112">
        <f t="shared" si="132"/>
        <v>0</v>
      </c>
      <c r="AA218" s="112">
        <f t="shared" si="132"/>
        <v>0</v>
      </c>
      <c r="AB218" s="112">
        <f t="shared" si="132"/>
        <v>0</v>
      </c>
      <c r="AC218" s="112">
        <f t="shared" si="132"/>
        <v>0</v>
      </c>
      <c r="AD218" s="112">
        <f t="shared" si="132"/>
        <v>0</v>
      </c>
      <c r="AE218" s="91"/>
      <c r="AH218" s="222">
        <f>SUM(AH201:AH217)</f>
        <v>0</v>
      </c>
      <c r="AI218" s="89"/>
      <c r="AJ218" s="224">
        <f>SUM(AJ201:AJ217)</f>
        <v>0</v>
      </c>
      <c r="AK218" s="222">
        <f t="shared" ref="AK218" si="133">SUM(AK201:AK217)</f>
        <v>0</v>
      </c>
      <c r="AL218" s="89"/>
      <c r="AM218" s="224">
        <f t="shared" ref="AM218:AN218" si="134">SUM(AM201:AM217)</f>
        <v>0</v>
      </c>
      <c r="AN218" s="222">
        <f t="shared" si="134"/>
        <v>0</v>
      </c>
      <c r="AO218" s="89"/>
      <c r="AP218" s="224">
        <f t="shared" ref="AP218:AQ218" si="135">SUM(AP201:AP217)</f>
        <v>0</v>
      </c>
      <c r="AQ218" s="222">
        <f t="shared" si="135"/>
        <v>0</v>
      </c>
      <c r="AR218" s="89"/>
      <c r="AS218" s="224">
        <f t="shared" ref="AS218:AT218" si="136">SUM(AS201:AS217)</f>
        <v>0</v>
      </c>
      <c r="AT218" s="222">
        <f t="shared" si="136"/>
        <v>0</v>
      </c>
      <c r="AU218" s="89"/>
      <c r="AV218" s="224">
        <f t="shared" ref="AV218:AW218" si="137">SUM(AV201:AV217)</f>
        <v>0</v>
      </c>
      <c r="AW218" s="222">
        <f t="shared" si="137"/>
        <v>0</v>
      </c>
      <c r="AX218" s="89"/>
      <c r="AY218" s="224">
        <f t="shared" ref="AY218:AZ218" si="138">SUM(AY201:AY217)</f>
        <v>0</v>
      </c>
      <c r="AZ218" s="222">
        <f t="shared" si="138"/>
        <v>0</v>
      </c>
      <c r="BA218" s="89"/>
      <c r="BB218" s="224">
        <f t="shared" ref="BB218:BC218" si="139">SUM(BB201:BB217)</f>
        <v>0</v>
      </c>
      <c r="BC218" s="222">
        <f t="shared" si="139"/>
        <v>0</v>
      </c>
      <c r="BD218" s="89"/>
      <c r="BE218" s="224">
        <f t="shared" ref="BE218" si="140">SUM(BE201:BE217)</f>
        <v>0</v>
      </c>
    </row>
    <row r="219" spans="1:63" ht="15" customHeight="1">
      <c r="A219" s="40"/>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row>
    <row r="220" spans="1:63" ht="24" customHeight="1">
      <c r="A220" s="40"/>
      <c r="B220" s="38"/>
      <c r="C220" s="531" t="s">
        <v>5147</v>
      </c>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31"/>
      <c r="AA220" s="531"/>
      <c r="AB220" s="531"/>
      <c r="AC220" s="531"/>
      <c r="AD220" s="531"/>
      <c r="AE220" s="91"/>
      <c r="AK220" s="258" t="s">
        <v>5398</v>
      </c>
      <c r="AL220" s="1">
        <f>SUM(AJ218,AM218,AP218,AS218,AV218,AY218,BB218,BE218)</f>
        <v>0</v>
      </c>
      <c r="AM220" s="258" t="s">
        <v>5399</v>
      </c>
      <c r="AN220" s="1">
        <f>SUM(AH218,AK218,AN218,AQ218,AT218,AW218,AZ218,BC218)</f>
        <v>0</v>
      </c>
      <c r="AO220" s="1"/>
      <c r="AP220" s="1"/>
    </row>
    <row r="221" spans="1:63" ht="60" customHeight="1">
      <c r="A221" s="40"/>
      <c r="B221" s="91"/>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91"/>
      <c r="AK221" s="259" t="s">
        <v>5400</v>
      </c>
      <c r="AL221" s="260">
        <f>IF(AN220&gt;0,IF(SUM(G218)&gt;=SUM(J218,M218,P218,S218,V218,Y218,AB218),0,1),IF(SUM(G218)&lt;&gt;SUM(J218,M218,P218,S218,V218,Y218,AB218),1,0))</f>
        <v>0</v>
      </c>
      <c r="AM221" s="259" t="s">
        <v>5401</v>
      </c>
      <c r="AN221" s="260">
        <f>IF(AN220&gt;0,IF(SUM(H218)&gt;=SUM(K218,N218,Q218,T218,W218,Z218,AC218),0,1),IF(SUM(H218)&lt;&gt;SUM(K218,N218,Q218,T218,W218,Z218,AC218),1,0))</f>
        <v>0</v>
      </c>
      <c r="AO221" s="259" t="s">
        <v>5402</v>
      </c>
      <c r="AP221" s="260">
        <f>IF(AN220&gt;0,IF(SUM(I218)&gt;=SUM(L218,O218,R218,U218,X218,AA218,AD218),0,1),IF(SUM(I218)&lt;&gt;SUM(L218,O218,R218,U218,X218,AA218,AD218),1,0))</f>
        <v>0</v>
      </c>
    </row>
    <row r="222" spans="1:63" ht="15" customHeight="1">
      <c r="A222" s="40"/>
      <c r="B222" s="571" t="str">
        <f>IF(AG201&gt;0,"Favor de ingresar toda la información requerida en la pregunta ","")</f>
        <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42"/>
    </row>
    <row r="223" spans="1:63" ht="15" customHeight="1">
      <c r="A223" s="40"/>
      <c r="B223" s="568" t="str">
        <f>IF(AN220&gt;0,"Alerta: debido a que cuenta con registros NS, debe proporcionar una justificación en el area de comentarios al final de la pregunta","")</f>
        <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42"/>
    </row>
    <row r="224" spans="1:63" ht="15" customHeight="1">
      <c r="A224" s="40"/>
      <c r="B224" s="571" t="str">
        <f>IF(OR(AL220&gt;0,AL221&gt;0,AN221&gt;0,AP221&gt;0),"Favor de revisar la suma y consistencia de totales y/o subtotales por filas (numéricos y NS)","")</f>
        <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42"/>
    </row>
    <row r="225" spans="1:63" ht="15" customHeight="1">
      <c r="A225" s="40"/>
      <c r="B225" s="571" t="str">
        <f>IF(BK209&gt;0,"Favor de revisar la instrucción general 2 del apartado II.2, ya que no se cumplen los criterios establecidos","")</f>
        <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42"/>
    </row>
    <row r="226" spans="1:63" ht="15" customHeight="1">
      <c r="A226" s="40"/>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row>
    <row r="227" spans="1:63" ht="15" customHeight="1">
      <c r="A227" s="40"/>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row>
    <row r="228" spans="1:63" ht="24" customHeight="1">
      <c r="A228" s="40" t="s">
        <v>5444</v>
      </c>
      <c r="B228" s="582" t="s">
        <v>5445</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91"/>
    </row>
    <row r="229" spans="1:63" ht="24" customHeight="1">
      <c r="A229" s="40"/>
      <c r="B229" s="141"/>
      <c r="C229" s="651" t="s">
        <v>5446</v>
      </c>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91"/>
    </row>
    <row r="230" spans="1:63" ht="15" customHeight="1">
      <c r="A230" s="40"/>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row>
    <row r="231" spans="1:63" ht="24" customHeight="1">
      <c r="A231" s="40"/>
      <c r="B231" s="91"/>
      <c r="C231" s="684" t="s">
        <v>5447</v>
      </c>
      <c r="D231" s="685"/>
      <c r="E231" s="685"/>
      <c r="F231" s="686"/>
      <c r="G231" s="704" t="s">
        <v>5354</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6"/>
      <c r="AE231" s="91"/>
    </row>
    <row r="232" spans="1:63" ht="120" customHeight="1">
      <c r="A232" s="40"/>
      <c r="B232" s="91"/>
      <c r="C232" s="725"/>
      <c r="D232" s="726"/>
      <c r="E232" s="726"/>
      <c r="F232" s="727"/>
      <c r="G232" s="721" t="s">
        <v>5161</v>
      </c>
      <c r="H232" s="662" t="s">
        <v>5338</v>
      </c>
      <c r="I232" s="662" t="s">
        <v>5339</v>
      </c>
      <c r="J232" s="662" t="s">
        <v>5342</v>
      </c>
      <c r="K232" s="662"/>
      <c r="L232" s="662"/>
      <c r="M232" s="662" t="s">
        <v>5343</v>
      </c>
      <c r="N232" s="662"/>
      <c r="O232" s="662"/>
      <c r="P232" s="662" t="s">
        <v>5344</v>
      </c>
      <c r="Q232" s="662"/>
      <c r="R232" s="662"/>
      <c r="S232" s="662" t="s">
        <v>5345</v>
      </c>
      <c r="T232" s="662"/>
      <c r="U232" s="662"/>
      <c r="V232" s="662" t="s">
        <v>5346</v>
      </c>
      <c r="W232" s="662"/>
      <c r="X232" s="662"/>
      <c r="Y232" s="662" t="s">
        <v>5347</v>
      </c>
      <c r="Z232" s="662"/>
      <c r="AA232" s="662"/>
      <c r="AB232" s="662" t="s">
        <v>5355</v>
      </c>
      <c r="AC232" s="662"/>
      <c r="AD232" s="662"/>
      <c r="AE232" s="91"/>
      <c r="BG232" s="675" t="s">
        <v>5356</v>
      </c>
      <c r="BH232" s="675"/>
      <c r="BI232" s="676" t="s">
        <v>5357</v>
      </c>
      <c r="BJ232" s="676"/>
      <c r="BK232" s="676"/>
    </row>
    <row r="233" spans="1:63" ht="48" customHeight="1">
      <c r="A233" s="40"/>
      <c r="B233" s="91"/>
      <c r="C233" s="687"/>
      <c r="D233" s="688"/>
      <c r="E233" s="688"/>
      <c r="F233" s="689"/>
      <c r="G233" s="721"/>
      <c r="H233" s="662"/>
      <c r="I233" s="662"/>
      <c r="J233" s="110" t="s">
        <v>5358</v>
      </c>
      <c r="K233" s="111" t="s">
        <v>5338</v>
      </c>
      <c r="L233" s="111" t="s">
        <v>5339</v>
      </c>
      <c r="M233" s="110" t="s">
        <v>5358</v>
      </c>
      <c r="N233" s="111" t="s">
        <v>5338</v>
      </c>
      <c r="O233" s="111" t="s">
        <v>5339</v>
      </c>
      <c r="P233" s="110" t="s">
        <v>5358</v>
      </c>
      <c r="Q233" s="111" t="s">
        <v>5338</v>
      </c>
      <c r="R233" s="111" t="s">
        <v>5339</v>
      </c>
      <c r="S233" s="110" t="s">
        <v>5358</v>
      </c>
      <c r="T233" s="111" t="s">
        <v>5338</v>
      </c>
      <c r="U233" s="111" t="s">
        <v>5339</v>
      </c>
      <c r="V233" s="110" t="s">
        <v>5358</v>
      </c>
      <c r="W233" s="111" t="s">
        <v>5338</v>
      </c>
      <c r="X233" s="111" t="s">
        <v>5339</v>
      </c>
      <c r="Y233" s="110" t="s">
        <v>5358</v>
      </c>
      <c r="Z233" s="111" t="s">
        <v>5338</v>
      </c>
      <c r="AA233" s="111" t="s">
        <v>5339</v>
      </c>
      <c r="AB233" s="110" t="s">
        <v>5358</v>
      </c>
      <c r="AC233" s="111" t="s">
        <v>5338</v>
      </c>
      <c r="AD233" s="111" t="s">
        <v>5339</v>
      </c>
      <c r="AE233" s="91"/>
      <c r="AG233" s="221" t="s">
        <v>5102</v>
      </c>
      <c r="AH233" s="228" t="s">
        <v>5166</v>
      </c>
      <c r="AI233" s="257" t="s">
        <v>5359</v>
      </c>
      <c r="AJ233" s="226" t="s">
        <v>5360</v>
      </c>
      <c r="AK233" s="228" t="s">
        <v>5169</v>
      </c>
      <c r="AL233" s="257" t="s">
        <v>5361</v>
      </c>
      <c r="AM233" s="226" t="s">
        <v>5362</v>
      </c>
      <c r="AN233" s="228" t="s">
        <v>5363</v>
      </c>
      <c r="AO233" s="257" t="s">
        <v>5364</v>
      </c>
      <c r="AP233" s="226" t="s">
        <v>5365</v>
      </c>
      <c r="AQ233" s="228" t="s">
        <v>5366</v>
      </c>
      <c r="AR233" s="257" t="s">
        <v>5367</v>
      </c>
      <c r="AS233" s="226" t="s">
        <v>5368</v>
      </c>
      <c r="AT233" s="228" t="s">
        <v>5369</v>
      </c>
      <c r="AU233" s="257" t="s">
        <v>5370</v>
      </c>
      <c r="AV233" s="226" t="s">
        <v>5371</v>
      </c>
      <c r="AW233" s="228" t="s">
        <v>5372</v>
      </c>
      <c r="AX233" s="257" t="s">
        <v>5373</v>
      </c>
      <c r="AY233" s="226" t="s">
        <v>5374</v>
      </c>
      <c r="AZ233" s="228" t="s">
        <v>5375</v>
      </c>
      <c r="BA233" s="257" t="s">
        <v>5376</v>
      </c>
      <c r="BB233" s="226" t="s">
        <v>5377</v>
      </c>
      <c r="BC233" s="228" t="s">
        <v>5378</v>
      </c>
      <c r="BD233" s="257" t="s">
        <v>5379</v>
      </c>
      <c r="BE233" s="226" t="s">
        <v>5380</v>
      </c>
      <c r="BG233" s="675"/>
      <c r="BH233" s="675"/>
      <c r="BI233" s="263" t="s">
        <v>5382</v>
      </c>
      <c r="BJ233" s="264" t="s">
        <v>5383</v>
      </c>
      <c r="BK233" s="265" t="s">
        <v>5384</v>
      </c>
    </row>
    <row r="234" spans="1:63" ht="15" customHeight="1">
      <c r="A234" s="40"/>
      <c r="B234" s="91"/>
      <c r="C234" s="94" t="s">
        <v>5014</v>
      </c>
      <c r="D234" s="572" t="s">
        <v>5256</v>
      </c>
      <c r="E234" s="573"/>
      <c r="F234" s="574"/>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91"/>
      <c r="AG234" s="89">
        <f>IF(COUNTA(G234:AD242)=216,0,IF(COUNTA(G234:AD242)=0,0,1))</f>
        <v>0</v>
      </c>
      <c r="AH234" s="1">
        <f>COUNTIF(H234:I234,"NS")</f>
        <v>0</v>
      </c>
      <c r="AI234" s="1">
        <f>SUM(H234:I234)</f>
        <v>0</v>
      </c>
      <c r="AJ234" s="1">
        <f>IF(COUNTIF(G234:I234,"NA")=3,0,IF(COUNTA(G234:I234)=0,0,IF(OR(AND(G234=0,AH234&gt;0),AND(G234="ns",AI234&gt;0),AND(G234="ns",AH234=0,AI234=0)),1,IF(OR(AND(G234&gt;0,AH234=2),AND(G234="ns",AH234=2),AND(G234="ns",AI234=0,AH234&gt;0),G234=AI234),0,1))))</f>
        <v>0</v>
      </c>
      <c r="AK234" s="1">
        <f>COUNTIF(K234:L234,"NS")</f>
        <v>0</v>
      </c>
      <c r="AL234" s="1">
        <f>SUM(K234:L234)</f>
        <v>0</v>
      </c>
      <c r="AM234" s="1">
        <f>IF(COUNTIF(J234:L234,"NA")=3,0,IF(COUNTA(J234:L234)=0,0,IF(OR(AND(J234=0,AK234&gt;0),AND(J234="ns",AL234&gt;0),AND(J234="ns",AK234=0,AL234=0)),1,IF(OR(AND(J234&gt;0,AK234=2),AND(J234="ns",AK234=2),AND(J234="ns",AL234=0,AK234&gt;0),J234=AL234),0,1))))</f>
        <v>0</v>
      </c>
      <c r="AN234" s="1">
        <f>COUNTIF(N234:O234,"NS")</f>
        <v>0</v>
      </c>
      <c r="AO234" s="1">
        <f>SUM(N234:O234)</f>
        <v>0</v>
      </c>
      <c r="AP234" s="1">
        <f>IF(COUNTIF(M234:O234,"NA")=3,0,IF(COUNTA(M234:O234)=0,0,IF(OR(AND(M234=0,AN234&gt;0),AND(M234="ns",AO234&gt;0),AND(M234="ns",AN234=0,AO234=0)),1,IF(OR(AND(M234&gt;0,AN234=2),AND(M234="ns",AN234=2),AND(M234="ns",AO234=0,AN234&gt;0),M234=AO234),0,1))))</f>
        <v>0</v>
      </c>
      <c r="AQ234" s="1">
        <f>COUNTIF(Q234:R234,"NS")</f>
        <v>0</v>
      </c>
      <c r="AR234" s="1">
        <f>SUM(Q234:R234)</f>
        <v>0</v>
      </c>
      <c r="AS234" s="1">
        <f>IF(COUNTIF(P234:R234,"NA")=3,0,IF(COUNTA(P234:R234)=0,0,IF(OR(AND(P234=0,AQ234&gt;0),AND(P234="ns",AR234&gt;0),AND(P234="ns",AQ234=0,AR234=0)),1,IF(OR(AND(P234&gt;0,AQ234=2),AND(P234="ns",AQ234=2),AND(P234="ns",AR234=0,AQ234&gt;0),P234=AR234),0,1))))</f>
        <v>0</v>
      </c>
      <c r="AT234" s="1">
        <f>COUNTIF(T234:U234,"NS")</f>
        <v>0</v>
      </c>
      <c r="AU234" s="1">
        <f>SUM(T234:U234)</f>
        <v>0</v>
      </c>
      <c r="AV234" s="1">
        <f>IF(COUNTIF(S234:U234,"NA")=3,0,IF(COUNTA(S234:U234)=0,0,IF(OR(AND(S234=0,AT234&gt;0),AND(S234="ns",AU234&gt;0),AND(S234="ns",AT234=0,AU234=0)),1,IF(OR(AND(S234&gt;0,AT234=2),AND(S234="ns",AT234=2),AND(S234="ns",AU234=0,AT234&gt;0),S234=AU234),0,1))))</f>
        <v>0</v>
      </c>
      <c r="AW234" s="1">
        <f>COUNTIF(W234:X234,"NS")</f>
        <v>0</v>
      </c>
      <c r="AX234" s="1">
        <f>SUM(W234:X234)</f>
        <v>0</v>
      </c>
      <c r="AY234" s="1">
        <f>IF(COUNTIF(V234:X234,"NA")=3,0,IF(COUNTA(V234:X234)=0,0,IF(OR(AND(V234=0,AW234&gt;0),AND(V234="ns",AX234&gt;0),AND(V234="ns",AW234=0,AX234=0)),1,IF(OR(AND(V234&gt;0,AW234=2),AND(V234="ns",AW234=2),AND(V234="ns",AX234=0,AW234&gt;0),V234=AX234),0,1))))</f>
        <v>0</v>
      </c>
      <c r="AZ234" s="1">
        <f>COUNTIF(Z234:AA234,"NS")</f>
        <v>0</v>
      </c>
      <c r="BA234" s="1">
        <f>SUM(Z234:AA234)</f>
        <v>0</v>
      </c>
      <c r="BB234" s="1">
        <f>IF(COUNTIF(Y234:AA234,"NA")=3,0,IF(COUNTA(Y234:AA234)=0,0,IF(OR(AND(Y234=0,AZ234&gt;0),AND(Y234="ns",BA234&gt;0),AND(Y234="ns",AZ234=0,BA234=0)),1,IF(OR(AND(Y234&gt;0,AZ234=2),AND(Y234="ns",AZ234=2),AND(Y234="ns",BA234=0,AZ234&gt;0),Y234=BA234),0,1))))</f>
        <v>0</v>
      </c>
      <c r="BC234" s="1">
        <f>COUNTIF(AC234:AD234,"NS")</f>
        <v>0</v>
      </c>
      <c r="BD234" s="1">
        <f>SUM(AC234:AD234)</f>
        <v>0</v>
      </c>
      <c r="BE234" s="1">
        <f>IF(COUNTIF(AB234:AD234,"NA")=3,0,IF(COUNTA(AB234:AD234)=0,0,IF(OR(AND(AB234=0,BC234&gt;0),AND(AB234="ns",BD234&gt;0),AND(AB234="ns",BC234=0,BD234=0)),1,IF(OR(AND(AB234&gt;0,BC234=2),AND(AB234="ns",BC234=2),AND(AB234="ns",BD234=0,BC234&gt;0),AB234=BD234),0,1))))</f>
        <v>0</v>
      </c>
      <c r="BG234" s="672" t="s">
        <v>5382</v>
      </c>
      <c r="BH234" s="672"/>
      <c r="BI234" s="266">
        <f>IF(AND(G243="NS",$M$112="NS"),0,IF(AND(G243="NA",$M$112="NA"),0,IF(G243=$M$112,0,1)))</f>
        <v>0</v>
      </c>
      <c r="BJ234" s="266">
        <f>IF(AND(H243="NS",$S$112="NS"),0,IF(AND(H243="NA",$S$112="NA"),0,IF(H243=$S$112,0,1)))</f>
        <v>0</v>
      </c>
      <c r="BK234" s="266">
        <f>IF(AND(I243="NS",$Y$112="NS"),0,IF(AND(I243="NA",$Y$112="NA"),0,IF(I243=$Y$112,0,1)))</f>
        <v>0</v>
      </c>
    </row>
    <row r="235" spans="1:63" ht="24" customHeight="1">
      <c r="A235" s="40"/>
      <c r="B235" s="91"/>
      <c r="C235" s="94" t="s">
        <v>5016</v>
      </c>
      <c r="D235" s="572" t="s">
        <v>5259</v>
      </c>
      <c r="E235" s="573"/>
      <c r="F235" s="574"/>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91"/>
      <c r="AH235" s="1">
        <f t="shared" ref="AH235:AH242" si="141">COUNTIF(H235:I235,"NS")</f>
        <v>0</v>
      </c>
      <c r="AI235" s="1">
        <f t="shared" ref="AI235:AI242" si="142">SUM(H235:I235)</f>
        <v>0</v>
      </c>
      <c r="AJ235" s="1">
        <f t="shared" ref="AJ235:AJ242" si="143">IF(COUNTIF(G235:I235,"NA")=3,0,IF(COUNTA(G235:I235)=0,0,IF(OR(AND(G235=0,AH235&gt;0),AND(G235="ns",AI235&gt;0),AND(G235="ns",AH235=0,AI235=0)),1,IF(OR(AND(G235&gt;0,AH235=2),AND(G235="ns",AH235=2),AND(G235="ns",AI235=0,AH235&gt;0),G235=AI235),0,1))))</f>
        <v>0</v>
      </c>
      <c r="AK235" s="1">
        <f t="shared" ref="AK235:AK242" si="144">COUNTIF(K235:L235,"NS")</f>
        <v>0</v>
      </c>
      <c r="AL235" s="1">
        <f t="shared" ref="AL235:AL242" si="145">SUM(K235:L235)</f>
        <v>0</v>
      </c>
      <c r="AM235" s="1">
        <f t="shared" ref="AM235:AM242" si="146">IF(COUNTIF(J235:L235,"NA")=3,0,IF(COUNTA(J235:L235)=0,0,IF(OR(AND(J235=0,AK235&gt;0),AND(J235="ns",AL235&gt;0),AND(J235="ns",AK235=0,AL235=0)),1,IF(OR(AND(J235&gt;0,AK235=2),AND(J235="ns",AK235=2),AND(J235="ns",AL235=0,AK235&gt;0),J235=AL235),0,1))))</f>
        <v>0</v>
      </c>
      <c r="AN235" s="1">
        <f t="shared" ref="AN235:AN242" si="147">COUNTIF(N235:O235,"NS")</f>
        <v>0</v>
      </c>
      <c r="AO235" s="1">
        <f t="shared" ref="AO235:AO242" si="148">SUM(N235:O235)</f>
        <v>0</v>
      </c>
      <c r="AP235" s="1">
        <f t="shared" ref="AP235:AP242" si="149">IF(COUNTIF(M235:O235,"NA")=3,0,IF(COUNTA(M235:O235)=0,0,IF(OR(AND(M235=0,AN235&gt;0),AND(M235="ns",AO235&gt;0),AND(M235="ns",AN235=0,AO235=0)),1,IF(OR(AND(M235&gt;0,AN235=2),AND(M235="ns",AN235=2),AND(M235="ns",AO235=0,AN235&gt;0),M235=AO235),0,1))))</f>
        <v>0</v>
      </c>
      <c r="AQ235" s="1">
        <f t="shared" ref="AQ235:AQ242" si="150">COUNTIF(Q235:R235,"NS")</f>
        <v>0</v>
      </c>
      <c r="AR235" s="1">
        <f t="shared" ref="AR235:AR242" si="151">SUM(Q235:R235)</f>
        <v>0</v>
      </c>
      <c r="AS235" s="1">
        <f t="shared" ref="AS235:AS242" si="152">IF(COUNTIF(P235:R235,"NA")=3,0,IF(COUNTA(P235:R235)=0,0,IF(OR(AND(P235=0,AQ235&gt;0),AND(P235="ns",AR235&gt;0),AND(P235="ns",AQ235=0,AR235=0)),1,IF(OR(AND(P235&gt;0,AQ235=2),AND(P235="ns",AQ235=2),AND(P235="ns",AR235=0,AQ235&gt;0),P235=AR235),0,1))))</f>
        <v>0</v>
      </c>
      <c r="AT235" s="1">
        <f t="shared" ref="AT235:AT242" si="153">COUNTIF(T235:U235,"NS")</f>
        <v>0</v>
      </c>
      <c r="AU235" s="1">
        <f t="shared" ref="AU235:AU242" si="154">SUM(T235:U235)</f>
        <v>0</v>
      </c>
      <c r="AV235" s="1">
        <f t="shared" ref="AV235:AV242" si="155">IF(COUNTIF(S235:U235,"NA")=3,0,IF(COUNTA(S235:U235)=0,0,IF(OR(AND(S235=0,AT235&gt;0),AND(S235="ns",AU235&gt;0),AND(S235="ns",AT235=0,AU235=0)),1,IF(OR(AND(S235&gt;0,AT235=2),AND(S235="ns",AT235=2),AND(S235="ns",AU235=0,AT235&gt;0),S235=AU235),0,1))))</f>
        <v>0</v>
      </c>
      <c r="AW235" s="1">
        <f t="shared" ref="AW235:AW242" si="156">COUNTIF(W235:X235,"NS")</f>
        <v>0</v>
      </c>
      <c r="AX235" s="1">
        <f t="shared" ref="AX235:AX242" si="157">SUM(W235:X235)</f>
        <v>0</v>
      </c>
      <c r="AY235" s="1">
        <f t="shared" ref="AY235:AY242" si="158">IF(COUNTIF(V235:X235,"NA")=3,0,IF(COUNTA(V235:X235)=0,0,IF(OR(AND(V235=0,AW235&gt;0),AND(V235="ns",AX235&gt;0),AND(V235="ns",AW235=0,AX235=0)),1,IF(OR(AND(V235&gt;0,AW235=2),AND(V235="ns",AW235=2),AND(V235="ns",AX235=0,AW235&gt;0),V235=AX235),0,1))))</f>
        <v>0</v>
      </c>
      <c r="AZ235" s="1">
        <f t="shared" ref="AZ235:AZ242" si="159">COUNTIF(Z235:AA235,"NS")</f>
        <v>0</v>
      </c>
      <c r="BA235" s="1">
        <f t="shared" ref="BA235:BA242" si="160">SUM(Z235:AA235)</f>
        <v>0</v>
      </c>
      <c r="BB235" s="1">
        <f t="shared" ref="BB235:BB242" si="161">IF(COUNTIF(Y235:AA235,"NA")=3,0,IF(COUNTA(Y235:AA235)=0,0,IF(OR(AND(Y235=0,AZ235&gt;0),AND(Y235="ns",BA235&gt;0),AND(Y235="ns",AZ235=0,BA235=0)),1,IF(OR(AND(Y235&gt;0,AZ235=2),AND(Y235="ns",AZ235=2),AND(Y235="ns",BA235=0,AZ235&gt;0),Y235=BA235),0,1))))</f>
        <v>0</v>
      </c>
      <c r="BC235" s="1">
        <f t="shared" ref="BC235:BC242" si="162">COUNTIF(AC235:AD235,"NS")</f>
        <v>0</v>
      </c>
      <c r="BD235" s="1">
        <f t="shared" ref="BD235:BD242" si="163">SUM(AC235:AD235)</f>
        <v>0</v>
      </c>
      <c r="BE235" s="1">
        <f t="shared" ref="BE235:BE242" si="164">IF(COUNTIF(AB235:AD235,"NA")=3,0,IF(COUNTA(AB235:AD235)=0,0,IF(OR(AND(AB235=0,BC235&gt;0),AND(AB235="ns",BD235&gt;0),AND(AB235="ns",BC235=0,BD235=0)),1,IF(OR(AND(AB235&gt;0,BC235=2),AND(AB235="ns",BC235=2),AND(AB235="ns",BD235=0,BC235&gt;0),AB235=BD235),0,1))))</f>
        <v>0</v>
      </c>
      <c r="BG235" s="673" t="s">
        <v>5387</v>
      </c>
      <c r="BH235" s="673"/>
      <c r="BI235">
        <f>IF(AND(J243="NS",$M$105="NS"),0,IF(AND(J243="NA",$M$105="NA"),0,IF(J243=$M$105,0,1)))</f>
        <v>0</v>
      </c>
      <c r="BJ235">
        <f>IF(AND(K243="NS",$S$105="NS"),0,IF(AND(K243="NA",$S$105="NA"),0,IF(K243=$S$105,0,1)))</f>
        <v>0</v>
      </c>
      <c r="BK235">
        <f>IF(AND(L243="NS",$Y$105="NS"),0,IF(AND(L243="NA",$Y$105="NA"),0,IF(L243=$Y$105,0,1)))</f>
        <v>0</v>
      </c>
    </row>
    <row r="236" spans="1:63" ht="15" customHeight="1">
      <c r="A236" s="40"/>
      <c r="B236" s="91"/>
      <c r="C236" s="94" t="s">
        <v>5018</v>
      </c>
      <c r="D236" s="572" t="s">
        <v>5262</v>
      </c>
      <c r="E236" s="573"/>
      <c r="F236" s="574"/>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91"/>
      <c r="AH236" s="1">
        <f t="shared" si="141"/>
        <v>0</v>
      </c>
      <c r="AI236" s="1">
        <f t="shared" si="142"/>
        <v>0</v>
      </c>
      <c r="AJ236" s="1">
        <f t="shared" si="143"/>
        <v>0</v>
      </c>
      <c r="AK236" s="1">
        <f t="shared" si="144"/>
        <v>0</v>
      </c>
      <c r="AL236" s="1">
        <f t="shared" si="145"/>
        <v>0</v>
      </c>
      <c r="AM236" s="1">
        <f t="shared" si="146"/>
        <v>0</v>
      </c>
      <c r="AN236" s="1">
        <f t="shared" si="147"/>
        <v>0</v>
      </c>
      <c r="AO236" s="1">
        <f t="shared" si="148"/>
        <v>0</v>
      </c>
      <c r="AP236" s="1">
        <f t="shared" si="149"/>
        <v>0</v>
      </c>
      <c r="AQ236" s="1">
        <f t="shared" si="150"/>
        <v>0</v>
      </c>
      <c r="AR236" s="1">
        <f t="shared" si="151"/>
        <v>0</v>
      </c>
      <c r="AS236" s="1">
        <f t="shared" si="152"/>
        <v>0</v>
      </c>
      <c r="AT236" s="1">
        <f t="shared" si="153"/>
        <v>0</v>
      </c>
      <c r="AU236" s="1">
        <f t="shared" si="154"/>
        <v>0</v>
      </c>
      <c r="AV236" s="1">
        <f t="shared" si="155"/>
        <v>0</v>
      </c>
      <c r="AW236" s="1">
        <f t="shared" si="156"/>
        <v>0</v>
      </c>
      <c r="AX236" s="1">
        <f t="shared" si="157"/>
        <v>0</v>
      </c>
      <c r="AY236" s="1">
        <f t="shared" si="158"/>
        <v>0</v>
      </c>
      <c r="AZ236" s="1">
        <f t="shared" si="159"/>
        <v>0</v>
      </c>
      <c r="BA236" s="1">
        <f t="shared" si="160"/>
        <v>0</v>
      </c>
      <c r="BB236" s="1">
        <f t="shared" si="161"/>
        <v>0</v>
      </c>
      <c r="BC236" s="1">
        <f t="shared" si="162"/>
        <v>0</v>
      </c>
      <c r="BD236" s="1">
        <f t="shared" si="163"/>
        <v>0</v>
      </c>
      <c r="BE236" s="1">
        <f t="shared" si="164"/>
        <v>0</v>
      </c>
      <c r="BG236" s="672" t="s">
        <v>5389</v>
      </c>
      <c r="BH236" s="672"/>
      <c r="BI236">
        <f>IF(AND(M243="NS",$M$106="NS"),0,IF(AND(M243="NA",$M$106="NA"),0,IF(M243=$M$106,0,1)))</f>
        <v>0</v>
      </c>
      <c r="BJ236">
        <f>IF(AND(N243="NS",$S$106="NS"),0,IF(AND(N243="NA",$S$106="NA"),0,IF(N243=$S$106,0,1)))</f>
        <v>0</v>
      </c>
      <c r="BK236">
        <f>IF(AND(O243="NS",$Y$106="NS"),0,IF(AND(O243="NA",$Y$106="NA"),0,IF(O243=$Y$106,0,1)))</f>
        <v>0</v>
      </c>
    </row>
    <row r="237" spans="1:63" ht="15" customHeight="1">
      <c r="A237" s="40"/>
      <c r="B237" s="91"/>
      <c r="C237" s="94" t="s">
        <v>5020</v>
      </c>
      <c r="D237" s="572" t="s">
        <v>5265</v>
      </c>
      <c r="E237" s="573"/>
      <c r="F237" s="574"/>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91"/>
      <c r="AH237" s="1">
        <f t="shared" si="141"/>
        <v>0</v>
      </c>
      <c r="AI237" s="1">
        <f t="shared" si="142"/>
        <v>0</v>
      </c>
      <c r="AJ237" s="1">
        <f t="shared" si="143"/>
        <v>0</v>
      </c>
      <c r="AK237" s="1">
        <f t="shared" si="144"/>
        <v>0</v>
      </c>
      <c r="AL237" s="1">
        <f t="shared" si="145"/>
        <v>0</v>
      </c>
      <c r="AM237" s="1">
        <f t="shared" si="146"/>
        <v>0</v>
      </c>
      <c r="AN237" s="1">
        <f t="shared" si="147"/>
        <v>0</v>
      </c>
      <c r="AO237" s="1">
        <f t="shared" si="148"/>
        <v>0</v>
      </c>
      <c r="AP237" s="1">
        <f t="shared" si="149"/>
        <v>0</v>
      </c>
      <c r="AQ237" s="1">
        <f t="shared" si="150"/>
        <v>0</v>
      </c>
      <c r="AR237" s="1">
        <f t="shared" si="151"/>
        <v>0</v>
      </c>
      <c r="AS237" s="1">
        <f t="shared" si="152"/>
        <v>0</v>
      </c>
      <c r="AT237" s="1">
        <f t="shared" si="153"/>
        <v>0</v>
      </c>
      <c r="AU237" s="1">
        <f t="shared" si="154"/>
        <v>0</v>
      </c>
      <c r="AV237" s="1">
        <f t="shared" si="155"/>
        <v>0</v>
      </c>
      <c r="AW237" s="1">
        <f t="shared" si="156"/>
        <v>0</v>
      </c>
      <c r="AX237" s="1">
        <f t="shared" si="157"/>
        <v>0</v>
      </c>
      <c r="AY237" s="1">
        <f t="shared" si="158"/>
        <v>0</v>
      </c>
      <c r="AZ237" s="1">
        <f t="shared" si="159"/>
        <v>0</v>
      </c>
      <c r="BA237" s="1">
        <f t="shared" si="160"/>
        <v>0</v>
      </c>
      <c r="BB237" s="1">
        <f t="shared" si="161"/>
        <v>0</v>
      </c>
      <c r="BC237" s="1">
        <f t="shared" si="162"/>
        <v>0</v>
      </c>
      <c r="BD237" s="1">
        <f t="shared" si="163"/>
        <v>0</v>
      </c>
      <c r="BE237" s="1">
        <f t="shared" si="164"/>
        <v>0</v>
      </c>
      <c r="BG237" s="673" t="s">
        <v>5391</v>
      </c>
      <c r="BH237" s="673"/>
      <c r="BI237">
        <f>IF(AND(P243="NS",$M$107="NS"),0,IF(AND(P243="NA",$M$107="NA"),0,IF(P243=$M$107,0,1)))</f>
        <v>0</v>
      </c>
      <c r="BJ237">
        <f>IF(AND(Q243="NS",$S$107="NS"),0,IF(AND(Q243="NA",$S$107="NA"),0,IF(Q243=$S$107,0,1)))</f>
        <v>0</v>
      </c>
      <c r="BK237">
        <f>IF(AND(R243="NS",$Y$107="NS"),0,IF(AND(R243="NA",$Y$107="NA"),0,IF(R243=$Y$107,0,1)))</f>
        <v>0</v>
      </c>
    </row>
    <row r="238" spans="1:63" ht="48" customHeight="1">
      <c r="A238" s="40"/>
      <c r="B238" s="91"/>
      <c r="C238" s="94" t="s">
        <v>5022</v>
      </c>
      <c r="D238" s="572" t="s">
        <v>5268</v>
      </c>
      <c r="E238" s="573"/>
      <c r="F238" s="574"/>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91"/>
      <c r="AH238" s="1">
        <f t="shared" si="141"/>
        <v>0</v>
      </c>
      <c r="AI238" s="1">
        <f t="shared" si="142"/>
        <v>0</v>
      </c>
      <c r="AJ238" s="1">
        <f t="shared" si="143"/>
        <v>0</v>
      </c>
      <c r="AK238" s="1">
        <f t="shared" si="144"/>
        <v>0</v>
      </c>
      <c r="AL238" s="1">
        <f t="shared" si="145"/>
        <v>0</v>
      </c>
      <c r="AM238" s="1">
        <f t="shared" si="146"/>
        <v>0</v>
      </c>
      <c r="AN238" s="1">
        <f t="shared" si="147"/>
        <v>0</v>
      </c>
      <c r="AO238" s="1">
        <f t="shared" si="148"/>
        <v>0</v>
      </c>
      <c r="AP238" s="1">
        <f t="shared" si="149"/>
        <v>0</v>
      </c>
      <c r="AQ238" s="1">
        <f t="shared" si="150"/>
        <v>0</v>
      </c>
      <c r="AR238" s="1">
        <f t="shared" si="151"/>
        <v>0</v>
      </c>
      <c r="AS238" s="1">
        <f t="shared" si="152"/>
        <v>0</v>
      </c>
      <c r="AT238" s="1">
        <f t="shared" si="153"/>
        <v>0</v>
      </c>
      <c r="AU238" s="1">
        <f t="shared" si="154"/>
        <v>0</v>
      </c>
      <c r="AV238" s="1">
        <f t="shared" si="155"/>
        <v>0</v>
      </c>
      <c r="AW238" s="1">
        <f t="shared" si="156"/>
        <v>0</v>
      </c>
      <c r="AX238" s="1">
        <f t="shared" si="157"/>
        <v>0</v>
      </c>
      <c r="AY238" s="1">
        <f t="shared" si="158"/>
        <v>0</v>
      </c>
      <c r="AZ238" s="1">
        <f t="shared" si="159"/>
        <v>0</v>
      </c>
      <c r="BA238" s="1">
        <f t="shared" si="160"/>
        <v>0</v>
      </c>
      <c r="BB238" s="1">
        <f t="shared" si="161"/>
        <v>0</v>
      </c>
      <c r="BC238" s="1">
        <f t="shared" si="162"/>
        <v>0</v>
      </c>
      <c r="BD238" s="1">
        <f t="shared" si="163"/>
        <v>0</v>
      </c>
      <c r="BE238" s="1">
        <f t="shared" si="164"/>
        <v>0</v>
      </c>
      <c r="BG238" s="672" t="s">
        <v>5393</v>
      </c>
      <c r="BH238" s="672"/>
      <c r="BI238">
        <f>IF(AND(S243="NS",$M$108="NS"),0,IF(AND(S243="NA",$M$108="NA"),0,IF(S243=$M$108,0,1)))</f>
        <v>0</v>
      </c>
      <c r="BJ238">
        <f>IF(AND(T243="NS",$S$108="NS"),0,IF(AND(T243="NA",$S$108="NA"),0,IF(T243=$S$108,0,1)))</f>
        <v>0</v>
      </c>
      <c r="BK238">
        <f>IF(AND(U243="NS",$Y$108="NS"),0,IF(AND(U243="NA",$Y$108="NA"),0,IF(U243=$Y$108,0,1)))</f>
        <v>0</v>
      </c>
    </row>
    <row r="239" spans="1:63" ht="15" customHeight="1">
      <c r="A239" s="40"/>
      <c r="B239" s="91"/>
      <c r="C239" s="94" t="s">
        <v>5024</v>
      </c>
      <c r="D239" s="572" t="s">
        <v>5271</v>
      </c>
      <c r="E239" s="573"/>
      <c r="F239" s="574"/>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91"/>
      <c r="AH239" s="1">
        <f t="shared" si="141"/>
        <v>0</v>
      </c>
      <c r="AI239" s="1">
        <f t="shared" si="142"/>
        <v>0</v>
      </c>
      <c r="AJ239" s="1">
        <f t="shared" si="143"/>
        <v>0</v>
      </c>
      <c r="AK239" s="1">
        <f t="shared" si="144"/>
        <v>0</v>
      </c>
      <c r="AL239" s="1">
        <f t="shared" si="145"/>
        <v>0</v>
      </c>
      <c r="AM239" s="1">
        <f t="shared" si="146"/>
        <v>0</v>
      </c>
      <c r="AN239" s="1">
        <f t="shared" si="147"/>
        <v>0</v>
      </c>
      <c r="AO239" s="1">
        <f t="shared" si="148"/>
        <v>0</v>
      </c>
      <c r="AP239" s="1">
        <f t="shared" si="149"/>
        <v>0</v>
      </c>
      <c r="AQ239" s="1">
        <f t="shared" si="150"/>
        <v>0</v>
      </c>
      <c r="AR239" s="1">
        <f t="shared" si="151"/>
        <v>0</v>
      </c>
      <c r="AS239" s="1">
        <f t="shared" si="152"/>
        <v>0</v>
      </c>
      <c r="AT239" s="1">
        <f t="shared" si="153"/>
        <v>0</v>
      </c>
      <c r="AU239" s="1">
        <f t="shared" si="154"/>
        <v>0</v>
      </c>
      <c r="AV239" s="1">
        <f t="shared" si="155"/>
        <v>0</v>
      </c>
      <c r="AW239" s="1">
        <f t="shared" si="156"/>
        <v>0</v>
      </c>
      <c r="AX239" s="1">
        <f t="shared" si="157"/>
        <v>0</v>
      </c>
      <c r="AY239" s="1">
        <f t="shared" si="158"/>
        <v>0</v>
      </c>
      <c r="AZ239" s="1">
        <f t="shared" si="159"/>
        <v>0</v>
      </c>
      <c r="BA239" s="1">
        <f t="shared" si="160"/>
        <v>0</v>
      </c>
      <c r="BB239" s="1">
        <f t="shared" si="161"/>
        <v>0</v>
      </c>
      <c r="BC239" s="1">
        <f t="shared" si="162"/>
        <v>0</v>
      </c>
      <c r="BD239" s="1">
        <f t="shared" si="163"/>
        <v>0</v>
      </c>
      <c r="BE239" s="1">
        <f t="shared" si="164"/>
        <v>0</v>
      </c>
      <c r="BG239" s="673" t="s">
        <v>5394</v>
      </c>
      <c r="BH239" s="673"/>
      <c r="BI239">
        <f>IF(AND(V243="NS",$M$109="NS"),0,IF(AND(V243="NA",$M$109="NA"),0,IF(V243=$M$109,0,1)))</f>
        <v>0</v>
      </c>
      <c r="BJ239">
        <f>IF(AND(W243="NS",$S$109="NS"),0,IF(AND(W243="NA",$S$109="NA"),0,IF(W243=$S$109,0,1)))</f>
        <v>0</v>
      </c>
      <c r="BK239">
        <f>IF(AND(X243="NS",$Y$109="NS"),0,IF(AND(X243="NA",$Y$109="NA"),0,IF(X243=$Y$109,0,1)))</f>
        <v>0</v>
      </c>
    </row>
    <row r="240" spans="1:63" ht="15" customHeight="1">
      <c r="A240" s="40"/>
      <c r="B240" s="91"/>
      <c r="C240" s="94" t="s">
        <v>5026</v>
      </c>
      <c r="D240" s="572" t="s">
        <v>5274</v>
      </c>
      <c r="E240" s="573"/>
      <c r="F240" s="574"/>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91"/>
      <c r="AH240" s="1">
        <f t="shared" si="141"/>
        <v>0</v>
      </c>
      <c r="AI240" s="1">
        <f t="shared" si="142"/>
        <v>0</v>
      </c>
      <c r="AJ240" s="1">
        <f t="shared" si="143"/>
        <v>0</v>
      </c>
      <c r="AK240" s="1">
        <f t="shared" si="144"/>
        <v>0</v>
      </c>
      <c r="AL240" s="1">
        <f t="shared" si="145"/>
        <v>0</v>
      </c>
      <c r="AM240" s="1">
        <f t="shared" si="146"/>
        <v>0</v>
      </c>
      <c r="AN240" s="1">
        <f t="shared" si="147"/>
        <v>0</v>
      </c>
      <c r="AO240" s="1">
        <f t="shared" si="148"/>
        <v>0</v>
      </c>
      <c r="AP240" s="1">
        <f t="shared" si="149"/>
        <v>0</v>
      </c>
      <c r="AQ240" s="1">
        <f t="shared" si="150"/>
        <v>0</v>
      </c>
      <c r="AR240" s="1">
        <f t="shared" si="151"/>
        <v>0</v>
      </c>
      <c r="AS240" s="1">
        <f t="shared" si="152"/>
        <v>0</v>
      </c>
      <c r="AT240" s="1">
        <f t="shared" si="153"/>
        <v>0</v>
      </c>
      <c r="AU240" s="1">
        <f t="shared" si="154"/>
        <v>0</v>
      </c>
      <c r="AV240" s="1">
        <f t="shared" si="155"/>
        <v>0</v>
      </c>
      <c r="AW240" s="1">
        <f t="shared" si="156"/>
        <v>0</v>
      </c>
      <c r="AX240" s="1">
        <f t="shared" si="157"/>
        <v>0</v>
      </c>
      <c r="AY240" s="1">
        <f t="shared" si="158"/>
        <v>0</v>
      </c>
      <c r="AZ240" s="1">
        <f t="shared" si="159"/>
        <v>0</v>
      </c>
      <c r="BA240" s="1">
        <f t="shared" si="160"/>
        <v>0</v>
      </c>
      <c r="BB240" s="1">
        <f t="shared" si="161"/>
        <v>0</v>
      </c>
      <c r="BC240" s="1">
        <f t="shared" si="162"/>
        <v>0</v>
      </c>
      <c r="BD240" s="1">
        <f t="shared" si="163"/>
        <v>0</v>
      </c>
      <c r="BE240" s="1">
        <f t="shared" si="164"/>
        <v>0</v>
      </c>
      <c r="BG240" s="672" t="s">
        <v>5395</v>
      </c>
      <c r="BH240" s="672"/>
      <c r="BI240">
        <f>IF(AND(Y243="NS",$M$110="NS"),0,IF(AND(Y243="NA",$M$110="NA"),0,IF(Y243=$M$110,0,1)))</f>
        <v>0</v>
      </c>
      <c r="BJ240">
        <f>IF(AND(Z243="NS",$S$110="NS"),0,IF(AND(Z243="NA",$S$110="NA"),0,IF(Z243=$S$110,0,1)))</f>
        <v>0</v>
      </c>
      <c r="BK240">
        <f>IF(AND(AA243="NS",$Y$110="NS"),0,IF(AND(AA243="NA",$Y$110="NA"),0,IF(AA243=$Y$110,0,1)))</f>
        <v>0</v>
      </c>
    </row>
    <row r="241" spans="1:63" ht="15" customHeight="1">
      <c r="A241" s="40"/>
      <c r="B241" s="91"/>
      <c r="C241" s="94" t="s">
        <v>5028</v>
      </c>
      <c r="D241" s="572" t="s">
        <v>5277</v>
      </c>
      <c r="E241" s="573"/>
      <c r="F241" s="574"/>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91"/>
      <c r="AH241" s="1">
        <f t="shared" si="141"/>
        <v>0</v>
      </c>
      <c r="AI241" s="1">
        <f t="shared" si="142"/>
        <v>0</v>
      </c>
      <c r="AJ241" s="1">
        <f t="shared" si="143"/>
        <v>0</v>
      </c>
      <c r="AK241" s="1">
        <f t="shared" si="144"/>
        <v>0</v>
      </c>
      <c r="AL241" s="1">
        <f t="shared" si="145"/>
        <v>0</v>
      </c>
      <c r="AM241" s="1">
        <f t="shared" si="146"/>
        <v>0</v>
      </c>
      <c r="AN241" s="1">
        <f t="shared" si="147"/>
        <v>0</v>
      </c>
      <c r="AO241" s="1">
        <f t="shared" si="148"/>
        <v>0</v>
      </c>
      <c r="AP241" s="1">
        <f t="shared" si="149"/>
        <v>0</v>
      </c>
      <c r="AQ241" s="1">
        <f t="shared" si="150"/>
        <v>0</v>
      </c>
      <c r="AR241" s="1">
        <f t="shared" si="151"/>
        <v>0</v>
      </c>
      <c r="AS241" s="1">
        <f t="shared" si="152"/>
        <v>0</v>
      </c>
      <c r="AT241" s="1">
        <f t="shared" si="153"/>
        <v>0</v>
      </c>
      <c r="AU241" s="1">
        <f t="shared" si="154"/>
        <v>0</v>
      </c>
      <c r="AV241" s="1">
        <f t="shared" si="155"/>
        <v>0</v>
      </c>
      <c r="AW241" s="1">
        <f t="shared" si="156"/>
        <v>0</v>
      </c>
      <c r="AX241" s="1">
        <f t="shared" si="157"/>
        <v>0</v>
      </c>
      <c r="AY241" s="1">
        <f t="shared" si="158"/>
        <v>0</v>
      </c>
      <c r="AZ241" s="1">
        <f t="shared" si="159"/>
        <v>0</v>
      </c>
      <c r="BA241" s="1">
        <f t="shared" si="160"/>
        <v>0</v>
      </c>
      <c r="BB241" s="1">
        <f t="shared" si="161"/>
        <v>0</v>
      </c>
      <c r="BC241" s="1">
        <f t="shared" si="162"/>
        <v>0</v>
      </c>
      <c r="BD241" s="1">
        <f t="shared" si="163"/>
        <v>0</v>
      </c>
      <c r="BE241" s="1">
        <f t="shared" si="164"/>
        <v>0</v>
      </c>
      <c r="BG241" s="673" t="s">
        <v>5396</v>
      </c>
      <c r="BH241" s="673"/>
      <c r="BI241">
        <f>IF(AND(AB243="NS",$M$111="NS"),0,IF(AND(AB243="NA",$M$111="NA"),0,IF(AB243=$M$111,0,1)))</f>
        <v>0</v>
      </c>
      <c r="BJ241">
        <f>IF(AND(AC243="NS",$S$111="NS"),0,IF(AND(AC243="NA",$S$111="NA"),0,IF(AC243=$S$111,0,1)))</f>
        <v>0</v>
      </c>
      <c r="BK241">
        <f>IF(AND(AD243="NS",$Y$111="NS"),0,IF(AND(AD243="NA",$Y$111="NA"),0,IF(AD243=$Y$111,0,1)))</f>
        <v>0</v>
      </c>
    </row>
    <row r="242" spans="1:63" ht="24" customHeight="1">
      <c r="A242" s="40"/>
      <c r="B242" s="91"/>
      <c r="C242" s="114" t="s">
        <v>5030</v>
      </c>
      <c r="D242" s="572" t="s">
        <v>403</v>
      </c>
      <c r="E242" s="573"/>
      <c r="F242" s="574"/>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98"/>
      <c r="AH242" s="1">
        <f t="shared" si="141"/>
        <v>0</v>
      </c>
      <c r="AI242" s="1">
        <f t="shared" si="142"/>
        <v>0</v>
      </c>
      <c r="AJ242" s="1">
        <f t="shared" si="143"/>
        <v>0</v>
      </c>
      <c r="AK242" s="1">
        <f t="shared" si="144"/>
        <v>0</v>
      </c>
      <c r="AL242" s="1">
        <f t="shared" si="145"/>
        <v>0</v>
      </c>
      <c r="AM242" s="1">
        <f t="shared" si="146"/>
        <v>0</v>
      </c>
      <c r="AN242" s="1">
        <f t="shared" si="147"/>
        <v>0</v>
      </c>
      <c r="AO242" s="1">
        <f t="shared" si="148"/>
        <v>0</v>
      </c>
      <c r="AP242" s="1">
        <f t="shared" si="149"/>
        <v>0</v>
      </c>
      <c r="AQ242" s="1">
        <f t="shared" si="150"/>
        <v>0</v>
      </c>
      <c r="AR242" s="1">
        <f t="shared" si="151"/>
        <v>0</v>
      </c>
      <c r="AS242" s="1">
        <f t="shared" si="152"/>
        <v>0</v>
      </c>
      <c r="AT242" s="1">
        <f t="shared" si="153"/>
        <v>0</v>
      </c>
      <c r="AU242" s="1">
        <f t="shared" si="154"/>
        <v>0</v>
      </c>
      <c r="AV242" s="1">
        <f t="shared" si="155"/>
        <v>0</v>
      </c>
      <c r="AW242" s="1">
        <f t="shared" si="156"/>
        <v>0</v>
      </c>
      <c r="AX242" s="1">
        <f t="shared" si="157"/>
        <v>0</v>
      </c>
      <c r="AY242" s="1">
        <f t="shared" si="158"/>
        <v>0</v>
      </c>
      <c r="AZ242" s="1">
        <f t="shared" si="159"/>
        <v>0</v>
      </c>
      <c r="BA242" s="1">
        <f t="shared" si="160"/>
        <v>0</v>
      </c>
      <c r="BB242" s="1">
        <f t="shared" si="161"/>
        <v>0</v>
      </c>
      <c r="BC242" s="1">
        <f t="shared" si="162"/>
        <v>0</v>
      </c>
      <c r="BD242" s="1">
        <f t="shared" si="163"/>
        <v>0</v>
      </c>
      <c r="BE242" s="1">
        <f t="shared" si="164"/>
        <v>0</v>
      </c>
      <c r="BG242" s="268"/>
      <c r="BH242" s="268"/>
      <c r="BK242" s="267">
        <f>SUM(BI234:BK241)</f>
        <v>0</v>
      </c>
    </row>
    <row r="243" spans="1:63" ht="15" customHeight="1">
      <c r="A243" s="40"/>
      <c r="B243" s="91"/>
      <c r="C243" s="101"/>
      <c r="D243" s="109"/>
      <c r="E243" s="109"/>
      <c r="F243" s="108" t="s">
        <v>5189</v>
      </c>
      <c r="G243" s="112">
        <f>IF(AND(SUM(G234:G242)=0,COUNTIF(G234:G242,"NS")&gt;0),"NS",
IF(AND(SUM(G234:G242)=0,COUNTIF(G234:G242,0)&gt;0),0,
IF(AND(SUM(G234:G242)=0,COUNTIF(G234:G242,"NA")&gt;0),"NA",
SUM(G234:G242))))</f>
        <v>0</v>
      </c>
      <c r="H243" s="112">
        <f t="shared" ref="H243:AD243" si="165">IF(AND(SUM(H234:H242)=0,COUNTIF(H234:H242,"NS")&gt;0),"NS",
IF(AND(SUM(H234:H242)=0,COUNTIF(H234:H242,0)&gt;0),0,
IF(AND(SUM(H234:H242)=0,COUNTIF(H234:H242,"NA")&gt;0),"NA",
SUM(H234:H242))))</f>
        <v>0</v>
      </c>
      <c r="I243" s="112">
        <f t="shared" si="165"/>
        <v>0</v>
      </c>
      <c r="J243" s="112">
        <f t="shared" si="165"/>
        <v>0</v>
      </c>
      <c r="K243" s="112">
        <f t="shared" si="165"/>
        <v>0</v>
      </c>
      <c r="L243" s="112">
        <f t="shared" si="165"/>
        <v>0</v>
      </c>
      <c r="M243" s="112">
        <f t="shared" si="165"/>
        <v>0</v>
      </c>
      <c r="N243" s="112">
        <f t="shared" si="165"/>
        <v>0</v>
      </c>
      <c r="O243" s="112">
        <f t="shared" si="165"/>
        <v>0</v>
      </c>
      <c r="P243" s="112">
        <f t="shared" si="165"/>
        <v>0</v>
      </c>
      <c r="Q243" s="112">
        <f t="shared" si="165"/>
        <v>0</v>
      </c>
      <c r="R243" s="112">
        <f t="shared" si="165"/>
        <v>0</v>
      </c>
      <c r="S243" s="112">
        <f t="shared" si="165"/>
        <v>0</v>
      </c>
      <c r="T243" s="112">
        <f t="shared" si="165"/>
        <v>0</v>
      </c>
      <c r="U243" s="112">
        <f t="shared" si="165"/>
        <v>0</v>
      </c>
      <c r="V243" s="112">
        <f t="shared" si="165"/>
        <v>0</v>
      </c>
      <c r="W243" s="112">
        <f t="shared" si="165"/>
        <v>0</v>
      </c>
      <c r="X243" s="112">
        <f t="shared" si="165"/>
        <v>0</v>
      </c>
      <c r="Y243" s="112">
        <f t="shared" si="165"/>
        <v>0</v>
      </c>
      <c r="Z243" s="112">
        <f t="shared" si="165"/>
        <v>0</v>
      </c>
      <c r="AA243" s="112">
        <f t="shared" si="165"/>
        <v>0</v>
      </c>
      <c r="AB243" s="112">
        <f t="shared" si="165"/>
        <v>0</v>
      </c>
      <c r="AC243" s="112">
        <f t="shared" si="165"/>
        <v>0</v>
      </c>
      <c r="AD243" s="112">
        <f t="shared" si="165"/>
        <v>0</v>
      </c>
      <c r="AE243" s="91"/>
      <c r="AH243" s="222">
        <f>SUM(AH234:AH242)</f>
        <v>0</v>
      </c>
      <c r="AI243" s="89"/>
      <c r="AJ243" s="224">
        <f>SUM(AJ234:AJ242)</f>
        <v>0</v>
      </c>
      <c r="AK243" s="222">
        <f t="shared" ref="AK243" si="166">SUM(AK234:AK242)</f>
        <v>0</v>
      </c>
      <c r="AL243" s="89"/>
      <c r="AM243" s="224">
        <f t="shared" ref="AM243:AN243" si="167">SUM(AM234:AM242)</f>
        <v>0</v>
      </c>
      <c r="AN243" s="222">
        <f t="shared" si="167"/>
        <v>0</v>
      </c>
      <c r="AO243" s="89"/>
      <c r="AP243" s="224">
        <f t="shared" ref="AP243:AQ243" si="168">SUM(AP234:AP242)</f>
        <v>0</v>
      </c>
      <c r="AQ243" s="222">
        <f t="shared" si="168"/>
        <v>0</v>
      </c>
      <c r="AR243" s="89"/>
      <c r="AS243" s="224">
        <f t="shared" ref="AS243:AT243" si="169">SUM(AS234:AS242)</f>
        <v>0</v>
      </c>
      <c r="AT243" s="222">
        <f t="shared" si="169"/>
        <v>0</v>
      </c>
      <c r="AU243" s="89"/>
      <c r="AV243" s="224">
        <f t="shared" ref="AV243:AW243" si="170">SUM(AV234:AV242)</f>
        <v>0</v>
      </c>
      <c r="AW243" s="222">
        <f t="shared" si="170"/>
        <v>0</v>
      </c>
      <c r="AX243" s="89"/>
      <c r="AY243" s="224">
        <f t="shared" ref="AY243:AZ243" si="171">SUM(AY234:AY242)</f>
        <v>0</v>
      </c>
      <c r="AZ243" s="222">
        <f t="shared" si="171"/>
        <v>0</v>
      </c>
      <c r="BA243" s="89"/>
      <c r="BB243" s="224">
        <f t="shared" ref="BB243:BC243" si="172">SUM(BB234:BB242)</f>
        <v>0</v>
      </c>
      <c r="BC243" s="222">
        <f t="shared" si="172"/>
        <v>0</v>
      </c>
      <c r="BD243" s="89"/>
      <c r="BE243" s="224">
        <f t="shared" ref="BE243" si="173">SUM(BE234:BE242)</f>
        <v>0</v>
      </c>
    </row>
    <row r="244" spans="1:63" ht="15" customHeight="1">
      <c r="A244" s="40"/>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row>
    <row r="245" spans="1:63" ht="24" customHeight="1">
      <c r="A245" s="40"/>
      <c r="B245" s="91"/>
      <c r="C245" s="531" t="s">
        <v>5147</v>
      </c>
      <c r="D245" s="531"/>
      <c r="E245" s="531"/>
      <c r="F245" s="531"/>
      <c r="G245" s="531"/>
      <c r="H245" s="531"/>
      <c r="I245" s="531"/>
      <c r="J245" s="531"/>
      <c r="K245" s="531"/>
      <c r="L245" s="531"/>
      <c r="M245" s="531"/>
      <c r="N245" s="531"/>
      <c r="O245" s="531"/>
      <c r="P245" s="531"/>
      <c r="Q245" s="531"/>
      <c r="R245" s="531"/>
      <c r="S245" s="531"/>
      <c r="T245" s="531"/>
      <c r="U245" s="531"/>
      <c r="V245" s="531"/>
      <c r="W245" s="531"/>
      <c r="X245" s="531"/>
      <c r="Y245" s="531"/>
      <c r="Z245" s="531"/>
      <c r="AA245" s="531"/>
      <c r="AB245" s="531"/>
      <c r="AC245" s="531"/>
      <c r="AD245" s="531"/>
      <c r="AE245" s="91"/>
      <c r="AK245" s="258" t="s">
        <v>5398</v>
      </c>
      <c r="AL245" s="1">
        <f>SUM(AJ243,AM243,AP243,AS243,AV243,AY243,BB243,BE243)</f>
        <v>0</v>
      </c>
      <c r="AM245" s="258" t="s">
        <v>5399</v>
      </c>
      <c r="AN245" s="1">
        <f>SUM(AH243,AK243,AN243,AQ243,AT243,AW243,AZ243,BC243)</f>
        <v>0</v>
      </c>
      <c r="AO245" s="1"/>
      <c r="AP245" s="1"/>
    </row>
    <row r="246" spans="1:63" ht="60" customHeight="1">
      <c r="A246" s="40"/>
      <c r="B246" s="91"/>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91"/>
      <c r="AK246" s="259" t="s">
        <v>5400</v>
      </c>
      <c r="AL246" s="260">
        <f>IF(AN245&gt;0,IF(SUM(G243)&gt;=SUM(J243,M243,P243,S243,V243,Y243,AB243),0,1),IF(SUM(G243)&lt;&gt;SUM(J243,M243,P243,S243,V243,Y243,AB243),1,0))</f>
        <v>0</v>
      </c>
      <c r="AM246" s="259" t="s">
        <v>5401</v>
      </c>
      <c r="AN246" s="260">
        <f>IF(AN245&gt;0,IF(SUM(H243)&gt;=SUM(K243,N243,Q243,T243,W243,Z243,AC243),0,1),IF(SUM(H243)&lt;&gt;SUM(K243,N243,Q243,T243,W243,Z243,AC243),1,0))</f>
        <v>0</v>
      </c>
      <c r="AO246" s="259" t="s">
        <v>5402</v>
      </c>
      <c r="AP246" s="260">
        <f>IF(AN245&gt;0,IF(SUM(I243)&gt;=SUM(L243,O243,R243,U243,X243,AA243,AD243),0,1),IF(SUM(I243)&lt;&gt;SUM(L243,O243,R243,U243,X243,AA243,AD243),1,0))</f>
        <v>0</v>
      </c>
    </row>
    <row r="247" spans="1:63" ht="15" customHeight="1">
      <c r="A247" s="40"/>
      <c r="B247" s="571" t="str">
        <f>IF(AG234&gt;0,"Favor de ingresar toda la información requerida en la pregunta ","")</f>
        <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42"/>
    </row>
    <row r="248" spans="1:63" ht="15" customHeight="1">
      <c r="A248" s="40"/>
      <c r="B248" s="568" t="str">
        <f>IF(AN245&gt;0,"Alerta: debido a que cuenta con registros NS, debe proporcionar una justificación en el area de comentarios al final de la pregunta","")</f>
        <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42"/>
    </row>
    <row r="249" spans="1:63" ht="15" customHeight="1">
      <c r="A249" s="40"/>
      <c r="B249" s="571" t="str">
        <f>IF(OR(AL245&gt;0,AL246&gt;0,AN246&gt;0,AP246&gt;0),"Favor de revisar la suma y consistencia de totales y/o subtotales por filas (numéricos y NS)","")</f>
        <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42"/>
    </row>
    <row r="250" spans="1:63" ht="15" customHeight="1">
      <c r="A250" s="40"/>
      <c r="B250" s="571" t="str">
        <f>IF(BK242&gt;0,"Favor de revisar la instrucción general 2 del apartado II.2, ya que no se cumplen los criterios establecidos","")</f>
        <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42"/>
    </row>
    <row r="251" spans="1:63" ht="15" customHeight="1">
      <c r="A251" s="40"/>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row>
    <row r="252" spans="1:63" ht="15" customHeight="1">
      <c r="A252" s="40"/>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row>
    <row r="253" spans="1:63" ht="24" customHeight="1">
      <c r="A253" s="40" t="s">
        <v>5448</v>
      </c>
      <c r="B253" s="585" t="s">
        <v>5449</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91"/>
    </row>
    <row r="254" spans="1:63" ht="15" customHeight="1">
      <c r="A254" s="40"/>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row>
    <row r="255" spans="1:63" ht="24" customHeight="1">
      <c r="A255" s="40"/>
      <c r="B255" s="91"/>
      <c r="C255" s="684" t="s">
        <v>5450</v>
      </c>
      <c r="D255" s="685"/>
      <c r="E255" s="685"/>
      <c r="F255" s="686"/>
      <c r="G255" s="704" t="s">
        <v>5354</v>
      </c>
      <c r="H255" s="705"/>
      <c r="I255" s="705"/>
      <c r="J255" s="705"/>
      <c r="K255" s="705"/>
      <c r="L255" s="705"/>
      <c r="M255" s="705"/>
      <c r="N255" s="705"/>
      <c r="O255" s="705"/>
      <c r="P255" s="705"/>
      <c r="Q255" s="705"/>
      <c r="R255" s="705"/>
      <c r="S255" s="705"/>
      <c r="T255" s="705"/>
      <c r="U255" s="705"/>
      <c r="V255" s="705"/>
      <c r="W255" s="705"/>
      <c r="X255" s="705"/>
      <c r="Y255" s="705"/>
      <c r="Z255" s="705"/>
      <c r="AA255" s="705"/>
      <c r="AB255" s="705"/>
      <c r="AC255" s="705"/>
      <c r="AD255" s="706"/>
      <c r="AE255" s="91"/>
    </row>
    <row r="256" spans="1:63" ht="120" customHeight="1">
      <c r="A256" s="40"/>
      <c r="B256" s="91"/>
      <c r="C256" s="725"/>
      <c r="D256" s="726"/>
      <c r="E256" s="726"/>
      <c r="F256" s="727"/>
      <c r="G256" s="721" t="s">
        <v>5161</v>
      </c>
      <c r="H256" s="662" t="s">
        <v>5338</v>
      </c>
      <c r="I256" s="662" t="s">
        <v>5339</v>
      </c>
      <c r="J256" s="662" t="s">
        <v>5342</v>
      </c>
      <c r="K256" s="662"/>
      <c r="L256" s="662"/>
      <c r="M256" s="662" t="s">
        <v>5343</v>
      </c>
      <c r="N256" s="662"/>
      <c r="O256" s="662"/>
      <c r="P256" s="662" t="s">
        <v>5344</v>
      </c>
      <c r="Q256" s="662"/>
      <c r="R256" s="662"/>
      <c r="S256" s="662" t="s">
        <v>5345</v>
      </c>
      <c r="T256" s="662"/>
      <c r="U256" s="662"/>
      <c r="V256" s="662" t="s">
        <v>5346</v>
      </c>
      <c r="W256" s="662"/>
      <c r="X256" s="662"/>
      <c r="Y256" s="662" t="s">
        <v>5347</v>
      </c>
      <c r="Z256" s="662"/>
      <c r="AA256" s="662"/>
      <c r="AB256" s="662" t="s">
        <v>5355</v>
      </c>
      <c r="AC256" s="662"/>
      <c r="AD256" s="662"/>
      <c r="AE256" s="91"/>
      <c r="BG256" s="675" t="s">
        <v>5356</v>
      </c>
      <c r="BH256" s="675"/>
      <c r="BI256" s="676" t="s">
        <v>5357</v>
      </c>
      <c r="BJ256" s="676"/>
      <c r="BK256" s="676"/>
    </row>
    <row r="257" spans="1:63" ht="48" customHeight="1">
      <c r="A257" s="40"/>
      <c r="B257" s="91"/>
      <c r="C257" s="687"/>
      <c r="D257" s="688"/>
      <c r="E257" s="688"/>
      <c r="F257" s="689"/>
      <c r="G257" s="721"/>
      <c r="H257" s="662"/>
      <c r="I257" s="662"/>
      <c r="J257" s="110" t="s">
        <v>5358</v>
      </c>
      <c r="K257" s="111" t="s">
        <v>5338</v>
      </c>
      <c r="L257" s="111" t="s">
        <v>5339</v>
      </c>
      <c r="M257" s="110" t="s">
        <v>5358</v>
      </c>
      <c r="N257" s="111" t="s">
        <v>5338</v>
      </c>
      <c r="O257" s="111" t="s">
        <v>5339</v>
      </c>
      <c r="P257" s="110" t="s">
        <v>5358</v>
      </c>
      <c r="Q257" s="111" t="s">
        <v>5338</v>
      </c>
      <c r="R257" s="111" t="s">
        <v>5339</v>
      </c>
      <c r="S257" s="110" t="s">
        <v>5358</v>
      </c>
      <c r="T257" s="111" t="s">
        <v>5338</v>
      </c>
      <c r="U257" s="111" t="s">
        <v>5339</v>
      </c>
      <c r="V257" s="110" t="s">
        <v>5358</v>
      </c>
      <c r="W257" s="111" t="s">
        <v>5338</v>
      </c>
      <c r="X257" s="111" t="s">
        <v>5339</v>
      </c>
      <c r="Y257" s="110" t="s">
        <v>5358</v>
      </c>
      <c r="Z257" s="111" t="s">
        <v>5338</v>
      </c>
      <c r="AA257" s="111" t="s">
        <v>5339</v>
      </c>
      <c r="AB257" s="110" t="s">
        <v>5358</v>
      </c>
      <c r="AC257" s="111" t="s">
        <v>5338</v>
      </c>
      <c r="AD257" s="111" t="s">
        <v>5339</v>
      </c>
      <c r="AE257" s="91"/>
      <c r="AG257" s="221" t="s">
        <v>5102</v>
      </c>
      <c r="AH257" s="228" t="s">
        <v>5166</v>
      </c>
      <c r="AI257" s="257" t="s">
        <v>5359</v>
      </c>
      <c r="AJ257" s="226" t="s">
        <v>5360</v>
      </c>
      <c r="AK257" s="228" t="s">
        <v>5169</v>
      </c>
      <c r="AL257" s="257" t="s">
        <v>5361</v>
      </c>
      <c r="AM257" s="226" t="s">
        <v>5362</v>
      </c>
      <c r="AN257" s="228" t="s">
        <v>5363</v>
      </c>
      <c r="AO257" s="257" t="s">
        <v>5364</v>
      </c>
      <c r="AP257" s="226" t="s">
        <v>5365</v>
      </c>
      <c r="AQ257" s="228" t="s">
        <v>5366</v>
      </c>
      <c r="AR257" s="257" t="s">
        <v>5367</v>
      </c>
      <c r="AS257" s="226" t="s">
        <v>5368</v>
      </c>
      <c r="AT257" s="228" t="s">
        <v>5369</v>
      </c>
      <c r="AU257" s="257" t="s">
        <v>5370</v>
      </c>
      <c r="AV257" s="226" t="s">
        <v>5371</v>
      </c>
      <c r="AW257" s="228" t="s">
        <v>5372</v>
      </c>
      <c r="AX257" s="257" t="s">
        <v>5373</v>
      </c>
      <c r="AY257" s="226" t="s">
        <v>5374</v>
      </c>
      <c r="AZ257" s="228" t="s">
        <v>5375</v>
      </c>
      <c r="BA257" s="257" t="s">
        <v>5376</v>
      </c>
      <c r="BB257" s="226" t="s">
        <v>5377</v>
      </c>
      <c r="BC257" s="228" t="s">
        <v>5378</v>
      </c>
      <c r="BD257" s="257" t="s">
        <v>5379</v>
      </c>
      <c r="BE257" s="226" t="s">
        <v>5380</v>
      </c>
      <c r="BG257" s="675"/>
      <c r="BH257" s="675"/>
      <c r="BI257" s="263" t="s">
        <v>5382</v>
      </c>
      <c r="BJ257" s="264" t="s">
        <v>5383</v>
      </c>
      <c r="BK257" s="265" t="s">
        <v>5384</v>
      </c>
    </row>
    <row r="258" spans="1:63" ht="15" customHeight="1">
      <c r="A258" s="40"/>
      <c r="B258" s="91"/>
      <c r="C258" s="99" t="s">
        <v>5014</v>
      </c>
      <c r="D258" s="572" t="s">
        <v>5242</v>
      </c>
      <c r="E258" s="573"/>
      <c r="F258" s="574"/>
      <c r="G258" s="483"/>
      <c r="H258" s="483"/>
      <c r="I258" s="483"/>
      <c r="J258" s="483"/>
      <c r="K258" s="483"/>
      <c r="L258" s="483"/>
      <c r="M258" s="483"/>
      <c r="N258" s="483"/>
      <c r="O258" s="483"/>
      <c r="P258" s="483"/>
      <c r="Q258" s="483"/>
      <c r="R258" s="483"/>
      <c r="S258" s="483"/>
      <c r="T258" s="483"/>
      <c r="U258" s="483"/>
      <c r="V258" s="483"/>
      <c r="W258" s="483"/>
      <c r="X258" s="483"/>
      <c r="Y258" s="483"/>
      <c r="Z258" s="483"/>
      <c r="AA258" s="483"/>
      <c r="AB258" s="483"/>
      <c r="AC258" s="483"/>
      <c r="AD258" s="483"/>
      <c r="AE258" s="91"/>
      <c r="AG258" s="89">
        <f>IF(COUNTA(G258:AD284)=648,0,IF(COUNTA(G258:AD284)=0,0,1))</f>
        <v>0</v>
      </c>
      <c r="AH258" s="1">
        <f>COUNTIF(H258:I258,"NS")</f>
        <v>0</v>
      </c>
      <c r="AI258" s="1">
        <f>SUM(H258:I258)</f>
        <v>0</v>
      </c>
      <c r="AJ258" s="1">
        <f>IF(COUNTIF(G258:I258,"NA")=3,0,IF(COUNTA(G258:I258)=0,0,IF(OR(AND(G258=0,AH258&gt;0),AND(G258="ns",AI258&gt;0),AND(G258="ns",AH258=0,AI258=0)),1,IF(OR(AND(G258&gt;0,AH258=2),AND(G258="ns",AH258=2),AND(G258="ns",AI258=0,AH258&gt;0),G258=AI258),0,1))))</f>
        <v>0</v>
      </c>
      <c r="AK258" s="1">
        <f>COUNTIF(K258:L258,"NS")</f>
        <v>0</v>
      </c>
      <c r="AL258" s="1">
        <f>SUM(K258:L258)</f>
        <v>0</v>
      </c>
      <c r="AM258" s="1">
        <f>IF(COUNTIF(J258:L258,"NA")=3,0,IF(COUNTA(J258:L258)=0,0,IF(OR(AND(J258=0,AK258&gt;0),AND(J258="ns",AL258&gt;0),AND(J258="ns",AK258=0,AL258=0)),1,IF(OR(AND(J258&gt;0,AK258=2),AND(J258="ns",AK258=2),AND(J258="ns",AL258=0,AK258&gt;0),J258=AL258),0,1))))</f>
        <v>0</v>
      </c>
      <c r="AN258" s="1">
        <f>COUNTIF(N258:O258,"NS")</f>
        <v>0</v>
      </c>
      <c r="AO258" s="1">
        <f>SUM(N258:O258)</f>
        <v>0</v>
      </c>
      <c r="AP258" s="1">
        <f>IF(COUNTIF(M258:O258,"NA")=3,0,IF(COUNTA(M258:O258)=0,0,IF(OR(AND(M258=0,AN258&gt;0),AND(M258="ns",AO258&gt;0),AND(M258="ns",AN258=0,AO258=0)),1,IF(OR(AND(M258&gt;0,AN258=2),AND(M258="ns",AN258=2),AND(M258="ns",AO258=0,AN258&gt;0),M258=AO258),0,1))))</f>
        <v>0</v>
      </c>
      <c r="AQ258" s="1">
        <f>COUNTIF(Q258:R258,"NS")</f>
        <v>0</v>
      </c>
      <c r="AR258" s="1">
        <f>SUM(Q258:R258)</f>
        <v>0</v>
      </c>
      <c r="AS258" s="1">
        <f>IF(COUNTIF(P258:R258,"NA")=3,0,IF(COUNTA(P258:R258)=0,0,IF(OR(AND(P258=0,AQ258&gt;0),AND(P258="ns",AR258&gt;0),AND(P258="ns",AQ258=0,AR258=0)),1,IF(OR(AND(P258&gt;0,AQ258=2),AND(P258="ns",AQ258=2),AND(P258="ns",AR258=0,AQ258&gt;0),P258=AR258),0,1))))</f>
        <v>0</v>
      </c>
      <c r="AT258" s="1">
        <f>COUNTIF(T258:U258,"NS")</f>
        <v>0</v>
      </c>
      <c r="AU258" s="1">
        <f>SUM(T258:U258)</f>
        <v>0</v>
      </c>
      <c r="AV258" s="1">
        <f>IF(COUNTIF(S258:U258,"NA")=3,0,IF(COUNTA(S258:U258)=0,0,IF(OR(AND(S258=0,AT258&gt;0),AND(S258="ns",AU258&gt;0),AND(S258="ns",AT258=0,AU258=0)),1,IF(OR(AND(S258&gt;0,AT258=2),AND(S258="ns",AT258=2),AND(S258="ns",AU258=0,AT258&gt;0),S258=AU258),0,1))))</f>
        <v>0</v>
      </c>
      <c r="AW258" s="1">
        <f>COUNTIF(W258:X258,"NS")</f>
        <v>0</v>
      </c>
      <c r="AX258" s="1">
        <f>SUM(W258:X258)</f>
        <v>0</v>
      </c>
      <c r="AY258" s="1">
        <f>IF(COUNTIF(V258:X258,"NA")=3,0,IF(COUNTA(V258:X258)=0,0,IF(OR(AND(V258=0,AW258&gt;0),AND(V258="ns",AX258&gt;0),AND(V258="ns",AW258=0,AX258=0)),1,IF(OR(AND(V258&gt;0,AW258=2),AND(V258="ns",AW258=2),AND(V258="ns",AX258=0,AW258&gt;0),V258=AX258),0,1))))</f>
        <v>0</v>
      </c>
      <c r="AZ258" s="1">
        <f>COUNTIF(Z258:AA258,"NS")</f>
        <v>0</v>
      </c>
      <c r="BA258" s="1">
        <f>SUM(Z258:AA258)</f>
        <v>0</v>
      </c>
      <c r="BB258" s="1">
        <f>IF(COUNTIF(Y258:AA258,"NA")=3,0,IF(COUNTA(Y258:AA258)=0,0,IF(OR(AND(Y258=0,AZ258&gt;0),AND(Y258="ns",BA258&gt;0),AND(Y258="ns",AZ258=0,BA258=0)),1,IF(OR(AND(Y258&gt;0,AZ258=2),AND(Y258="ns",AZ258=2),AND(Y258="ns",BA258=0,AZ258&gt;0),Y258=BA258),0,1))))</f>
        <v>0</v>
      </c>
      <c r="BC258" s="1">
        <f>COUNTIF(AC258:AD258,"NS")</f>
        <v>0</v>
      </c>
      <c r="BD258" s="1">
        <f>SUM(AC258:AD258)</f>
        <v>0</v>
      </c>
      <c r="BE258" s="1">
        <f>IF(COUNTIF(AB258:AD258,"NA")=3,0,IF(COUNTA(AB258:AD258)=0,0,IF(OR(AND(AB258=0,BC258&gt;0),AND(AB258="ns",BD258&gt;0),AND(AB258="ns",BC258=0,BD258=0)),1,IF(OR(AND(AB258&gt;0,BC258=2),AND(AB258="ns",BC258=2),AND(AB258="ns",BD258=0,BC258&gt;0),AB258=BD258),0,1))))</f>
        <v>0</v>
      </c>
      <c r="BG258" s="672" t="s">
        <v>5382</v>
      </c>
      <c r="BH258" s="672"/>
      <c r="BI258" s="266">
        <f>IF(AND(G285="NS",$M$112="NS"),0,IF(AND(G285="NA",$M$112="NA"),0,IF(G285=$M$112,0,1)))</f>
        <v>0</v>
      </c>
      <c r="BJ258" s="266">
        <f>IF(AND(H285="NS",$S$112="NS"),0,IF(AND(H285="NA",$S$112="NA"),0,IF(H285=$S$112,0,1)))</f>
        <v>0</v>
      </c>
      <c r="BK258" s="266">
        <f>IF(AND(I285="NS",$Y$112="NS"),0,IF(AND(I285="NA",$Y$112="NA"),0,IF(I285=$Y$112,0,1)))</f>
        <v>0</v>
      </c>
    </row>
    <row r="259" spans="1:63" ht="15" customHeight="1">
      <c r="A259" s="40"/>
      <c r="B259" s="91"/>
      <c r="C259" s="113" t="s">
        <v>5016</v>
      </c>
      <c r="D259" s="572" t="s">
        <v>5245</v>
      </c>
      <c r="E259" s="573"/>
      <c r="F259" s="574"/>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91"/>
      <c r="AH259" s="1">
        <f t="shared" ref="AH259:AH284" si="174">COUNTIF(H259:I259,"NS")</f>
        <v>0</v>
      </c>
      <c r="AI259" s="1">
        <f t="shared" ref="AI259:AI284" si="175">SUM(H259:I259)</f>
        <v>0</v>
      </c>
      <c r="AJ259" s="1">
        <f t="shared" ref="AJ259:AJ284" si="176">IF(COUNTIF(G259:I259,"NA")=3,0,IF(COUNTA(G259:I259)=0,0,IF(OR(AND(G259=0,AH259&gt;0),AND(G259="ns",AI259&gt;0),AND(G259="ns",AH259=0,AI259=0)),1,IF(OR(AND(G259&gt;0,AH259=2),AND(G259="ns",AH259=2),AND(G259="ns",AI259=0,AH259&gt;0),G259=AI259),0,1))))</f>
        <v>0</v>
      </c>
      <c r="AK259" s="1">
        <f t="shared" ref="AK259:AK284" si="177">COUNTIF(K259:L259,"NS")</f>
        <v>0</v>
      </c>
      <c r="AL259" s="1">
        <f t="shared" ref="AL259:AL284" si="178">SUM(K259:L259)</f>
        <v>0</v>
      </c>
      <c r="AM259" s="1">
        <f t="shared" ref="AM259:AM284" si="179">IF(COUNTIF(J259:L259,"NA")=3,0,IF(COUNTA(J259:L259)=0,0,IF(OR(AND(J259=0,AK259&gt;0),AND(J259="ns",AL259&gt;0),AND(J259="ns",AK259=0,AL259=0)),1,IF(OR(AND(J259&gt;0,AK259=2),AND(J259="ns",AK259=2),AND(J259="ns",AL259=0,AK259&gt;0),J259=AL259),0,1))))</f>
        <v>0</v>
      </c>
      <c r="AN259" s="1">
        <f t="shared" ref="AN259:AN284" si="180">COUNTIF(N259:O259,"NS")</f>
        <v>0</v>
      </c>
      <c r="AO259" s="1">
        <f t="shared" ref="AO259:AO284" si="181">SUM(N259:O259)</f>
        <v>0</v>
      </c>
      <c r="AP259" s="1">
        <f t="shared" ref="AP259:AP284" si="182">IF(COUNTIF(M259:O259,"NA")=3,0,IF(COUNTA(M259:O259)=0,0,IF(OR(AND(M259=0,AN259&gt;0),AND(M259="ns",AO259&gt;0),AND(M259="ns",AN259=0,AO259=0)),1,IF(OR(AND(M259&gt;0,AN259=2),AND(M259="ns",AN259=2),AND(M259="ns",AO259=0,AN259&gt;0),M259=AO259),0,1))))</f>
        <v>0</v>
      </c>
      <c r="AQ259" s="1">
        <f t="shared" ref="AQ259:AQ284" si="183">COUNTIF(Q259:R259,"NS")</f>
        <v>0</v>
      </c>
      <c r="AR259" s="1">
        <f t="shared" ref="AR259:AR284" si="184">SUM(Q259:R259)</f>
        <v>0</v>
      </c>
      <c r="AS259" s="1">
        <f t="shared" ref="AS259:AS284" si="185">IF(COUNTIF(P259:R259,"NA")=3,0,IF(COUNTA(P259:R259)=0,0,IF(OR(AND(P259=0,AQ259&gt;0),AND(P259="ns",AR259&gt;0),AND(P259="ns",AQ259=0,AR259=0)),1,IF(OR(AND(P259&gt;0,AQ259=2),AND(P259="ns",AQ259=2),AND(P259="ns",AR259=0,AQ259&gt;0),P259=AR259),0,1))))</f>
        <v>0</v>
      </c>
      <c r="AT259" s="1">
        <f t="shared" ref="AT259:AT284" si="186">COUNTIF(T259:U259,"NS")</f>
        <v>0</v>
      </c>
      <c r="AU259" s="1">
        <f t="shared" ref="AU259:AU284" si="187">SUM(T259:U259)</f>
        <v>0</v>
      </c>
      <c r="AV259" s="1">
        <f t="shared" ref="AV259:AV284" si="188">IF(COUNTIF(S259:U259,"NA")=3,0,IF(COUNTA(S259:U259)=0,0,IF(OR(AND(S259=0,AT259&gt;0),AND(S259="ns",AU259&gt;0),AND(S259="ns",AT259=0,AU259=0)),1,IF(OR(AND(S259&gt;0,AT259=2),AND(S259="ns",AT259=2),AND(S259="ns",AU259=0,AT259&gt;0),S259=AU259),0,1))))</f>
        <v>0</v>
      </c>
      <c r="AW259" s="1">
        <f t="shared" ref="AW259:AW284" si="189">COUNTIF(W259:X259,"NS")</f>
        <v>0</v>
      </c>
      <c r="AX259" s="1">
        <f t="shared" ref="AX259:AX284" si="190">SUM(W259:X259)</f>
        <v>0</v>
      </c>
      <c r="AY259" s="1">
        <f t="shared" ref="AY259:AY284" si="191">IF(COUNTIF(V259:X259,"NA")=3,0,IF(COUNTA(V259:X259)=0,0,IF(OR(AND(V259=0,AW259&gt;0),AND(V259="ns",AX259&gt;0),AND(V259="ns",AW259=0,AX259=0)),1,IF(OR(AND(V259&gt;0,AW259=2),AND(V259="ns",AW259=2),AND(V259="ns",AX259=0,AW259&gt;0),V259=AX259),0,1))))</f>
        <v>0</v>
      </c>
      <c r="AZ259" s="1">
        <f t="shared" ref="AZ259:AZ284" si="192">COUNTIF(Z259:AA259,"NS")</f>
        <v>0</v>
      </c>
      <c r="BA259" s="1">
        <f t="shared" ref="BA259:BA284" si="193">SUM(Z259:AA259)</f>
        <v>0</v>
      </c>
      <c r="BB259" s="1">
        <f t="shared" ref="BB259:BB284" si="194">IF(COUNTIF(Y259:AA259,"NA")=3,0,IF(COUNTA(Y259:AA259)=0,0,IF(OR(AND(Y259=0,AZ259&gt;0),AND(Y259="ns",BA259&gt;0),AND(Y259="ns",AZ259=0,BA259=0)),1,IF(OR(AND(Y259&gt;0,AZ259=2),AND(Y259="ns",AZ259=2),AND(Y259="ns",BA259=0,AZ259&gt;0),Y259=BA259),0,1))))</f>
        <v>0</v>
      </c>
      <c r="BC259" s="1">
        <f t="shared" ref="BC259:BC284" si="195">COUNTIF(AC259:AD259,"NS")</f>
        <v>0</v>
      </c>
      <c r="BD259" s="1">
        <f t="shared" ref="BD259:BD284" si="196">SUM(AC259:AD259)</f>
        <v>0</v>
      </c>
      <c r="BE259" s="1">
        <f t="shared" ref="BE259:BE284" si="197">IF(COUNTIF(AB259:AD259,"NA")=3,0,IF(COUNTA(AB259:AD259)=0,0,IF(OR(AND(AB259=0,BC259&gt;0),AND(AB259="ns",BD259&gt;0),AND(AB259="ns",BC259=0,BD259=0)),1,IF(OR(AND(AB259&gt;0,BC259=2),AND(AB259="ns",BC259=2),AND(AB259="ns",BD259=0,BC259&gt;0),AB259=BD259),0,1))))</f>
        <v>0</v>
      </c>
      <c r="BG259" s="673" t="s">
        <v>5387</v>
      </c>
      <c r="BH259" s="673"/>
      <c r="BI259">
        <f>IF(AND(J285="NS",$M$105="NS"),0,IF(AND(J285="NA",$M$105="NA"),0,IF(J285=$M$105,0,1)))</f>
        <v>0</v>
      </c>
      <c r="BJ259">
        <f>IF(AND(K285="NS",$S$105="NS"),0,IF(AND(K285="NA",$S$105="NA"),0,IF(K285=$S$105,0,1)))</f>
        <v>0</v>
      </c>
      <c r="BK259">
        <f>IF(AND(L285="NS",$Y$105="NS"),0,IF(AND(L285="NA",$Y$105="NA"),0,IF(L285=$Y$105,0,1)))</f>
        <v>0</v>
      </c>
    </row>
    <row r="260" spans="1:63" ht="15" customHeight="1">
      <c r="A260" s="40"/>
      <c r="B260" s="91"/>
      <c r="C260" s="113" t="s">
        <v>5018</v>
      </c>
      <c r="D260" s="572" t="s">
        <v>5248</v>
      </c>
      <c r="E260" s="573"/>
      <c r="F260" s="574"/>
      <c r="G260" s="483"/>
      <c r="H260" s="483"/>
      <c r="I260" s="483"/>
      <c r="J260" s="483"/>
      <c r="K260" s="483"/>
      <c r="L260" s="483"/>
      <c r="M260" s="483"/>
      <c r="N260" s="483"/>
      <c r="O260" s="483"/>
      <c r="P260" s="483"/>
      <c r="Q260" s="483"/>
      <c r="R260" s="483"/>
      <c r="S260" s="483"/>
      <c r="T260" s="483"/>
      <c r="U260" s="483"/>
      <c r="V260" s="483"/>
      <c r="W260" s="483"/>
      <c r="X260" s="483"/>
      <c r="Y260" s="483"/>
      <c r="Z260" s="483"/>
      <c r="AA260" s="483"/>
      <c r="AB260" s="483"/>
      <c r="AC260" s="483"/>
      <c r="AD260" s="483"/>
      <c r="AE260" s="91"/>
      <c r="AH260" s="1">
        <f t="shared" si="174"/>
        <v>0</v>
      </c>
      <c r="AI260" s="1">
        <f t="shared" si="175"/>
        <v>0</v>
      </c>
      <c r="AJ260" s="1">
        <f t="shared" si="176"/>
        <v>0</v>
      </c>
      <c r="AK260" s="1">
        <f t="shared" si="177"/>
        <v>0</v>
      </c>
      <c r="AL260" s="1">
        <f t="shared" si="178"/>
        <v>0</v>
      </c>
      <c r="AM260" s="1">
        <f t="shared" si="179"/>
        <v>0</v>
      </c>
      <c r="AN260" s="1">
        <f t="shared" si="180"/>
        <v>0</v>
      </c>
      <c r="AO260" s="1">
        <f t="shared" si="181"/>
        <v>0</v>
      </c>
      <c r="AP260" s="1">
        <f t="shared" si="182"/>
        <v>0</v>
      </c>
      <c r="AQ260" s="1">
        <f t="shared" si="183"/>
        <v>0</v>
      </c>
      <c r="AR260" s="1">
        <f t="shared" si="184"/>
        <v>0</v>
      </c>
      <c r="AS260" s="1">
        <f t="shared" si="185"/>
        <v>0</v>
      </c>
      <c r="AT260" s="1">
        <f t="shared" si="186"/>
        <v>0</v>
      </c>
      <c r="AU260" s="1">
        <f t="shared" si="187"/>
        <v>0</v>
      </c>
      <c r="AV260" s="1">
        <f t="shared" si="188"/>
        <v>0</v>
      </c>
      <c r="AW260" s="1">
        <f t="shared" si="189"/>
        <v>0</v>
      </c>
      <c r="AX260" s="1">
        <f t="shared" si="190"/>
        <v>0</v>
      </c>
      <c r="AY260" s="1">
        <f t="shared" si="191"/>
        <v>0</v>
      </c>
      <c r="AZ260" s="1">
        <f t="shared" si="192"/>
        <v>0</v>
      </c>
      <c r="BA260" s="1">
        <f t="shared" si="193"/>
        <v>0</v>
      </c>
      <c r="BB260" s="1">
        <f t="shared" si="194"/>
        <v>0</v>
      </c>
      <c r="BC260" s="1">
        <f t="shared" si="195"/>
        <v>0</v>
      </c>
      <c r="BD260" s="1">
        <f t="shared" si="196"/>
        <v>0</v>
      </c>
      <c r="BE260" s="1">
        <f t="shared" si="197"/>
        <v>0</v>
      </c>
      <c r="BG260" s="672" t="s">
        <v>5389</v>
      </c>
      <c r="BH260" s="672"/>
      <c r="BI260">
        <f>IF(AND(M285="NS",$M$106="NS"),0,IF(AND(M285="NA",$M$106="NA"),0,IF(M285=$M$106,0,1)))</f>
        <v>0</v>
      </c>
      <c r="BJ260">
        <f>IF(AND(N285="NS",$S$106="NS"),0,IF(AND(N285="NA",$S$106="NA"),0,IF(N285=$S$106,0,1)))</f>
        <v>0</v>
      </c>
      <c r="BK260">
        <f>IF(AND(O285="NS",$Y$106="NS"),0,IF(AND(O285="NA",$Y$106="NA"),0,IF(O285=$Y$106,0,1)))</f>
        <v>0</v>
      </c>
    </row>
    <row r="261" spans="1:63" ht="15" customHeight="1">
      <c r="A261" s="40"/>
      <c r="B261" s="91"/>
      <c r="C261" s="113" t="s">
        <v>5020</v>
      </c>
      <c r="D261" s="572" t="s">
        <v>5250</v>
      </c>
      <c r="E261" s="573"/>
      <c r="F261" s="574"/>
      <c r="G261" s="483"/>
      <c r="H261" s="483"/>
      <c r="I261" s="483"/>
      <c r="J261" s="483"/>
      <c r="K261" s="483"/>
      <c r="L261" s="483"/>
      <c r="M261" s="483"/>
      <c r="N261" s="483"/>
      <c r="O261" s="483"/>
      <c r="P261" s="483"/>
      <c r="Q261" s="483"/>
      <c r="R261" s="483"/>
      <c r="S261" s="483"/>
      <c r="T261" s="483"/>
      <c r="U261" s="483"/>
      <c r="V261" s="483"/>
      <c r="W261" s="483"/>
      <c r="X261" s="483"/>
      <c r="Y261" s="483"/>
      <c r="Z261" s="483"/>
      <c r="AA261" s="483"/>
      <c r="AB261" s="483"/>
      <c r="AC261" s="483"/>
      <c r="AD261" s="483"/>
      <c r="AE261" s="91"/>
      <c r="AH261" s="1">
        <f t="shared" si="174"/>
        <v>0</v>
      </c>
      <c r="AI261" s="1">
        <f t="shared" si="175"/>
        <v>0</v>
      </c>
      <c r="AJ261" s="1">
        <f t="shared" si="176"/>
        <v>0</v>
      </c>
      <c r="AK261" s="1">
        <f t="shared" si="177"/>
        <v>0</v>
      </c>
      <c r="AL261" s="1">
        <f t="shared" si="178"/>
        <v>0</v>
      </c>
      <c r="AM261" s="1">
        <f t="shared" si="179"/>
        <v>0</v>
      </c>
      <c r="AN261" s="1">
        <f t="shared" si="180"/>
        <v>0</v>
      </c>
      <c r="AO261" s="1">
        <f t="shared" si="181"/>
        <v>0</v>
      </c>
      <c r="AP261" s="1">
        <f t="shared" si="182"/>
        <v>0</v>
      </c>
      <c r="AQ261" s="1">
        <f t="shared" si="183"/>
        <v>0</v>
      </c>
      <c r="AR261" s="1">
        <f t="shared" si="184"/>
        <v>0</v>
      </c>
      <c r="AS261" s="1">
        <f t="shared" si="185"/>
        <v>0</v>
      </c>
      <c r="AT261" s="1">
        <f t="shared" si="186"/>
        <v>0</v>
      </c>
      <c r="AU261" s="1">
        <f t="shared" si="187"/>
        <v>0</v>
      </c>
      <c r="AV261" s="1">
        <f t="shared" si="188"/>
        <v>0</v>
      </c>
      <c r="AW261" s="1">
        <f t="shared" si="189"/>
        <v>0</v>
      </c>
      <c r="AX261" s="1">
        <f t="shared" si="190"/>
        <v>0</v>
      </c>
      <c r="AY261" s="1">
        <f t="shared" si="191"/>
        <v>0</v>
      </c>
      <c r="AZ261" s="1">
        <f t="shared" si="192"/>
        <v>0</v>
      </c>
      <c r="BA261" s="1">
        <f t="shared" si="193"/>
        <v>0</v>
      </c>
      <c r="BB261" s="1">
        <f t="shared" si="194"/>
        <v>0</v>
      </c>
      <c r="BC261" s="1">
        <f t="shared" si="195"/>
        <v>0</v>
      </c>
      <c r="BD261" s="1">
        <f t="shared" si="196"/>
        <v>0</v>
      </c>
      <c r="BE261" s="1">
        <f t="shared" si="197"/>
        <v>0</v>
      </c>
      <c r="BG261" s="673" t="s">
        <v>5391</v>
      </c>
      <c r="BH261" s="673"/>
      <c r="BI261">
        <f>IF(AND(P285="NS",$M$107="NS"),0,IF(AND(P285="NA",$M$107="NA"),0,IF(P285=$M$107,0,1)))</f>
        <v>0</v>
      </c>
      <c r="BJ261">
        <f>IF(AND(Q285="NS",$S$107="NS"),0,IF(AND(Q285="NA",$S$107="NA"),0,IF(Q285=$S$107,0,1)))</f>
        <v>0</v>
      </c>
      <c r="BK261">
        <f>IF(AND(R285="NS",$Y$107="NS"),0,IF(AND(R285="NA",$Y$107="NA"),0,IF(R285=$Y$107,0,1)))</f>
        <v>0</v>
      </c>
    </row>
    <row r="262" spans="1:63" ht="15" customHeight="1">
      <c r="A262" s="40"/>
      <c r="B262" s="91"/>
      <c r="C262" s="113" t="s">
        <v>5022</v>
      </c>
      <c r="D262" s="572" t="s">
        <v>5252</v>
      </c>
      <c r="E262" s="573"/>
      <c r="F262" s="574"/>
      <c r="G262" s="483"/>
      <c r="H262" s="483"/>
      <c r="I262" s="483"/>
      <c r="J262" s="483"/>
      <c r="K262" s="483"/>
      <c r="L262" s="483"/>
      <c r="M262" s="483"/>
      <c r="N262" s="483"/>
      <c r="O262" s="483"/>
      <c r="P262" s="483"/>
      <c r="Q262" s="483"/>
      <c r="R262" s="483"/>
      <c r="S262" s="483"/>
      <c r="T262" s="483"/>
      <c r="U262" s="483"/>
      <c r="V262" s="483"/>
      <c r="W262" s="483"/>
      <c r="X262" s="483"/>
      <c r="Y262" s="483"/>
      <c r="Z262" s="483"/>
      <c r="AA262" s="483"/>
      <c r="AB262" s="483"/>
      <c r="AC262" s="483"/>
      <c r="AD262" s="483"/>
      <c r="AE262" s="91"/>
      <c r="AH262" s="1">
        <f t="shared" si="174"/>
        <v>0</v>
      </c>
      <c r="AI262" s="1">
        <f t="shared" si="175"/>
        <v>0</v>
      </c>
      <c r="AJ262" s="1">
        <f t="shared" si="176"/>
        <v>0</v>
      </c>
      <c r="AK262" s="1">
        <f t="shared" si="177"/>
        <v>0</v>
      </c>
      <c r="AL262" s="1">
        <f t="shared" si="178"/>
        <v>0</v>
      </c>
      <c r="AM262" s="1">
        <f t="shared" si="179"/>
        <v>0</v>
      </c>
      <c r="AN262" s="1">
        <f t="shared" si="180"/>
        <v>0</v>
      </c>
      <c r="AO262" s="1">
        <f t="shared" si="181"/>
        <v>0</v>
      </c>
      <c r="AP262" s="1">
        <f t="shared" si="182"/>
        <v>0</v>
      </c>
      <c r="AQ262" s="1">
        <f t="shared" si="183"/>
        <v>0</v>
      </c>
      <c r="AR262" s="1">
        <f t="shared" si="184"/>
        <v>0</v>
      </c>
      <c r="AS262" s="1">
        <f t="shared" si="185"/>
        <v>0</v>
      </c>
      <c r="AT262" s="1">
        <f t="shared" si="186"/>
        <v>0</v>
      </c>
      <c r="AU262" s="1">
        <f t="shared" si="187"/>
        <v>0</v>
      </c>
      <c r="AV262" s="1">
        <f t="shared" si="188"/>
        <v>0</v>
      </c>
      <c r="AW262" s="1">
        <f t="shared" si="189"/>
        <v>0</v>
      </c>
      <c r="AX262" s="1">
        <f t="shared" si="190"/>
        <v>0</v>
      </c>
      <c r="AY262" s="1">
        <f t="shared" si="191"/>
        <v>0</v>
      </c>
      <c r="AZ262" s="1">
        <f t="shared" si="192"/>
        <v>0</v>
      </c>
      <c r="BA262" s="1">
        <f t="shared" si="193"/>
        <v>0</v>
      </c>
      <c r="BB262" s="1">
        <f t="shared" si="194"/>
        <v>0</v>
      </c>
      <c r="BC262" s="1">
        <f t="shared" si="195"/>
        <v>0</v>
      </c>
      <c r="BD262" s="1">
        <f t="shared" si="196"/>
        <v>0</v>
      </c>
      <c r="BE262" s="1">
        <f t="shared" si="197"/>
        <v>0</v>
      </c>
      <c r="BG262" s="672" t="s">
        <v>5393</v>
      </c>
      <c r="BH262" s="672"/>
      <c r="BI262">
        <f>IF(AND(S285="NS",$M$108="NS"),0,IF(AND(S285="NA",$M$108="NA"),0,IF(S285=$M$108,0,1)))</f>
        <v>0</v>
      </c>
      <c r="BJ262">
        <f>IF(AND(T285="NS",$S$108="NS"),0,IF(AND(T285="NA",$S$108="NA"),0,IF(T285=$S$108,0,1)))</f>
        <v>0</v>
      </c>
      <c r="BK262">
        <f>IF(AND(U285="NS",$Y$108="NS"),0,IF(AND(U285="NA",$Y$108="NA"),0,IF(U285=$Y$108,0,1)))</f>
        <v>0</v>
      </c>
    </row>
    <row r="263" spans="1:63" ht="15" customHeight="1">
      <c r="A263" s="40"/>
      <c r="B263" s="91"/>
      <c r="C263" s="113" t="s">
        <v>5024</v>
      </c>
      <c r="D263" s="572" t="s">
        <v>5255</v>
      </c>
      <c r="E263" s="573"/>
      <c r="F263" s="574"/>
      <c r="G263" s="483"/>
      <c r="H263" s="483"/>
      <c r="I263" s="483"/>
      <c r="J263" s="483"/>
      <c r="K263" s="483"/>
      <c r="L263" s="483"/>
      <c r="M263" s="483"/>
      <c r="N263" s="483"/>
      <c r="O263" s="483"/>
      <c r="P263" s="483"/>
      <c r="Q263" s="483"/>
      <c r="R263" s="483"/>
      <c r="S263" s="483"/>
      <c r="T263" s="483"/>
      <c r="U263" s="483"/>
      <c r="V263" s="483"/>
      <c r="W263" s="483"/>
      <c r="X263" s="483"/>
      <c r="Y263" s="483"/>
      <c r="Z263" s="483"/>
      <c r="AA263" s="483"/>
      <c r="AB263" s="483"/>
      <c r="AC263" s="483"/>
      <c r="AD263" s="483"/>
      <c r="AE263" s="91"/>
      <c r="AH263" s="1">
        <f t="shared" si="174"/>
        <v>0</v>
      </c>
      <c r="AI263" s="1">
        <f t="shared" si="175"/>
        <v>0</v>
      </c>
      <c r="AJ263" s="1">
        <f t="shared" si="176"/>
        <v>0</v>
      </c>
      <c r="AK263" s="1">
        <f t="shared" si="177"/>
        <v>0</v>
      </c>
      <c r="AL263" s="1">
        <f t="shared" si="178"/>
        <v>0</v>
      </c>
      <c r="AM263" s="1">
        <f t="shared" si="179"/>
        <v>0</v>
      </c>
      <c r="AN263" s="1">
        <f t="shared" si="180"/>
        <v>0</v>
      </c>
      <c r="AO263" s="1">
        <f t="shared" si="181"/>
        <v>0</v>
      </c>
      <c r="AP263" s="1">
        <f t="shared" si="182"/>
        <v>0</v>
      </c>
      <c r="AQ263" s="1">
        <f t="shared" si="183"/>
        <v>0</v>
      </c>
      <c r="AR263" s="1">
        <f t="shared" si="184"/>
        <v>0</v>
      </c>
      <c r="AS263" s="1">
        <f t="shared" si="185"/>
        <v>0</v>
      </c>
      <c r="AT263" s="1">
        <f t="shared" si="186"/>
        <v>0</v>
      </c>
      <c r="AU263" s="1">
        <f t="shared" si="187"/>
        <v>0</v>
      </c>
      <c r="AV263" s="1">
        <f t="shared" si="188"/>
        <v>0</v>
      </c>
      <c r="AW263" s="1">
        <f t="shared" si="189"/>
        <v>0</v>
      </c>
      <c r="AX263" s="1">
        <f t="shared" si="190"/>
        <v>0</v>
      </c>
      <c r="AY263" s="1">
        <f t="shared" si="191"/>
        <v>0</v>
      </c>
      <c r="AZ263" s="1">
        <f t="shared" si="192"/>
        <v>0</v>
      </c>
      <c r="BA263" s="1">
        <f t="shared" si="193"/>
        <v>0</v>
      </c>
      <c r="BB263" s="1">
        <f t="shared" si="194"/>
        <v>0</v>
      </c>
      <c r="BC263" s="1">
        <f t="shared" si="195"/>
        <v>0</v>
      </c>
      <c r="BD263" s="1">
        <f t="shared" si="196"/>
        <v>0</v>
      </c>
      <c r="BE263" s="1">
        <f t="shared" si="197"/>
        <v>0</v>
      </c>
      <c r="BG263" s="673" t="s">
        <v>5394</v>
      </c>
      <c r="BH263" s="673"/>
      <c r="BI263">
        <f>IF(AND(V285="NS",$M$109="NS"),0,IF(AND(V285="NA",$M$109="NA"),0,IF(V285=$M$109,0,1)))</f>
        <v>0</v>
      </c>
      <c r="BJ263">
        <f>IF(AND(W285="NS",$S$109="NS"),0,IF(AND(W285="NA",$S$109="NA"),0,IF(W285=$S$109,0,1)))</f>
        <v>0</v>
      </c>
      <c r="BK263">
        <f>IF(AND(X285="NS",$Y$109="NS"),0,IF(AND(X285="NA",$Y$109="NA"),0,IF(X285=$Y$109,0,1)))</f>
        <v>0</v>
      </c>
    </row>
    <row r="264" spans="1:63" ht="15" customHeight="1">
      <c r="A264" s="40"/>
      <c r="B264" s="91"/>
      <c r="C264" s="113" t="s">
        <v>5026</v>
      </c>
      <c r="D264" s="572" t="s">
        <v>5258</v>
      </c>
      <c r="E264" s="573"/>
      <c r="F264" s="574"/>
      <c r="G264" s="483"/>
      <c r="H264" s="483"/>
      <c r="I264" s="483"/>
      <c r="J264" s="483"/>
      <c r="K264" s="483"/>
      <c r="L264" s="483"/>
      <c r="M264" s="483"/>
      <c r="N264" s="483"/>
      <c r="O264" s="483"/>
      <c r="P264" s="483"/>
      <c r="Q264" s="483"/>
      <c r="R264" s="483"/>
      <c r="S264" s="483"/>
      <c r="T264" s="483"/>
      <c r="U264" s="483"/>
      <c r="V264" s="483"/>
      <c r="W264" s="483"/>
      <c r="X264" s="483"/>
      <c r="Y264" s="483"/>
      <c r="Z264" s="483"/>
      <c r="AA264" s="483"/>
      <c r="AB264" s="483"/>
      <c r="AC264" s="483"/>
      <c r="AD264" s="483"/>
      <c r="AE264" s="91"/>
      <c r="AH264" s="1">
        <f t="shared" si="174"/>
        <v>0</v>
      </c>
      <c r="AI264" s="1">
        <f t="shared" si="175"/>
        <v>0</v>
      </c>
      <c r="AJ264" s="1">
        <f t="shared" si="176"/>
        <v>0</v>
      </c>
      <c r="AK264" s="1">
        <f t="shared" si="177"/>
        <v>0</v>
      </c>
      <c r="AL264" s="1">
        <f t="shared" si="178"/>
        <v>0</v>
      </c>
      <c r="AM264" s="1">
        <f t="shared" si="179"/>
        <v>0</v>
      </c>
      <c r="AN264" s="1">
        <f t="shared" si="180"/>
        <v>0</v>
      </c>
      <c r="AO264" s="1">
        <f t="shared" si="181"/>
        <v>0</v>
      </c>
      <c r="AP264" s="1">
        <f t="shared" si="182"/>
        <v>0</v>
      </c>
      <c r="AQ264" s="1">
        <f t="shared" si="183"/>
        <v>0</v>
      </c>
      <c r="AR264" s="1">
        <f t="shared" si="184"/>
        <v>0</v>
      </c>
      <c r="AS264" s="1">
        <f t="shared" si="185"/>
        <v>0</v>
      </c>
      <c r="AT264" s="1">
        <f t="shared" si="186"/>
        <v>0</v>
      </c>
      <c r="AU264" s="1">
        <f t="shared" si="187"/>
        <v>0</v>
      </c>
      <c r="AV264" s="1">
        <f t="shared" si="188"/>
        <v>0</v>
      </c>
      <c r="AW264" s="1">
        <f t="shared" si="189"/>
        <v>0</v>
      </c>
      <c r="AX264" s="1">
        <f t="shared" si="190"/>
        <v>0</v>
      </c>
      <c r="AY264" s="1">
        <f t="shared" si="191"/>
        <v>0</v>
      </c>
      <c r="AZ264" s="1">
        <f t="shared" si="192"/>
        <v>0</v>
      </c>
      <c r="BA264" s="1">
        <f t="shared" si="193"/>
        <v>0</v>
      </c>
      <c r="BB264" s="1">
        <f t="shared" si="194"/>
        <v>0</v>
      </c>
      <c r="BC264" s="1">
        <f t="shared" si="195"/>
        <v>0</v>
      </c>
      <c r="BD264" s="1">
        <f t="shared" si="196"/>
        <v>0</v>
      </c>
      <c r="BE264" s="1">
        <f t="shared" si="197"/>
        <v>0</v>
      </c>
      <c r="BG264" s="672" t="s">
        <v>5395</v>
      </c>
      <c r="BH264" s="672"/>
      <c r="BI264">
        <f>IF(AND(Y285="NS",$M$110="NS"),0,IF(AND(Y285="NA",$M$110="NA"),0,IF(Y285=$M$110,0,1)))</f>
        <v>0</v>
      </c>
      <c r="BJ264">
        <f>IF(AND(Z285="NS",$S$110="NS"),0,IF(AND(Z285="NA",$S$110="NA"),0,IF(Z285=$S$110,0,1)))</f>
        <v>0</v>
      </c>
      <c r="BK264">
        <f>IF(AND(AA285="NS",$Y$110="NS"),0,IF(AND(AA285="NA",$Y$110="NA"),0,IF(AA285=$Y$110,0,1)))</f>
        <v>0</v>
      </c>
    </row>
    <row r="265" spans="1:63" ht="15" customHeight="1">
      <c r="A265" s="40"/>
      <c r="B265" s="91"/>
      <c r="C265" s="113" t="s">
        <v>5028</v>
      </c>
      <c r="D265" s="572" t="s">
        <v>5261</v>
      </c>
      <c r="E265" s="573"/>
      <c r="F265" s="574"/>
      <c r="G265" s="483"/>
      <c r="H265" s="483"/>
      <c r="I265" s="483"/>
      <c r="J265" s="483"/>
      <c r="K265" s="483"/>
      <c r="L265" s="483"/>
      <c r="M265" s="483"/>
      <c r="N265" s="483"/>
      <c r="O265" s="483"/>
      <c r="P265" s="483"/>
      <c r="Q265" s="483"/>
      <c r="R265" s="483"/>
      <c r="S265" s="483"/>
      <c r="T265" s="483"/>
      <c r="U265" s="483"/>
      <c r="V265" s="483"/>
      <c r="W265" s="483"/>
      <c r="X265" s="483"/>
      <c r="Y265" s="483"/>
      <c r="Z265" s="483"/>
      <c r="AA265" s="483"/>
      <c r="AB265" s="483"/>
      <c r="AC265" s="483"/>
      <c r="AD265" s="483"/>
      <c r="AE265" s="91"/>
      <c r="AH265" s="1">
        <f t="shared" si="174"/>
        <v>0</v>
      </c>
      <c r="AI265" s="1">
        <f t="shared" si="175"/>
        <v>0</v>
      </c>
      <c r="AJ265" s="1">
        <f t="shared" si="176"/>
        <v>0</v>
      </c>
      <c r="AK265" s="1">
        <f t="shared" si="177"/>
        <v>0</v>
      </c>
      <c r="AL265" s="1">
        <f t="shared" si="178"/>
        <v>0</v>
      </c>
      <c r="AM265" s="1">
        <f t="shared" si="179"/>
        <v>0</v>
      </c>
      <c r="AN265" s="1">
        <f t="shared" si="180"/>
        <v>0</v>
      </c>
      <c r="AO265" s="1">
        <f t="shared" si="181"/>
        <v>0</v>
      </c>
      <c r="AP265" s="1">
        <f t="shared" si="182"/>
        <v>0</v>
      </c>
      <c r="AQ265" s="1">
        <f t="shared" si="183"/>
        <v>0</v>
      </c>
      <c r="AR265" s="1">
        <f t="shared" si="184"/>
        <v>0</v>
      </c>
      <c r="AS265" s="1">
        <f t="shared" si="185"/>
        <v>0</v>
      </c>
      <c r="AT265" s="1">
        <f t="shared" si="186"/>
        <v>0</v>
      </c>
      <c r="AU265" s="1">
        <f t="shared" si="187"/>
        <v>0</v>
      </c>
      <c r="AV265" s="1">
        <f t="shared" si="188"/>
        <v>0</v>
      </c>
      <c r="AW265" s="1">
        <f t="shared" si="189"/>
        <v>0</v>
      </c>
      <c r="AX265" s="1">
        <f t="shared" si="190"/>
        <v>0</v>
      </c>
      <c r="AY265" s="1">
        <f t="shared" si="191"/>
        <v>0</v>
      </c>
      <c r="AZ265" s="1">
        <f t="shared" si="192"/>
        <v>0</v>
      </c>
      <c r="BA265" s="1">
        <f t="shared" si="193"/>
        <v>0</v>
      </c>
      <c r="BB265" s="1">
        <f t="shared" si="194"/>
        <v>0</v>
      </c>
      <c r="BC265" s="1">
        <f t="shared" si="195"/>
        <v>0</v>
      </c>
      <c r="BD265" s="1">
        <f t="shared" si="196"/>
        <v>0</v>
      </c>
      <c r="BE265" s="1">
        <f t="shared" si="197"/>
        <v>0</v>
      </c>
      <c r="BG265" s="673" t="s">
        <v>5396</v>
      </c>
      <c r="BH265" s="673"/>
      <c r="BI265">
        <f>IF(AND(AB285="NS",$M$111="NS"),0,IF(AND(AB285="NA",$M$111="NA"),0,IF(AB285=$M$111,0,1)))</f>
        <v>0</v>
      </c>
      <c r="BJ265">
        <f>IF(AND(AC285="NS",$S$111="NS"),0,IF(AND(AC285="NA",$S$111="NA"),0,IF(AC285=$S$111,0,1)))</f>
        <v>0</v>
      </c>
      <c r="BK265">
        <f>IF(AND(AD285="NS",$Y$111="NS"),0,IF(AND(AD285="NA",$Y$111="NA"),0,IF(AD285=$Y$111,0,1)))</f>
        <v>0</v>
      </c>
    </row>
    <row r="266" spans="1:63" ht="15" customHeight="1">
      <c r="A266" s="40"/>
      <c r="B266" s="91"/>
      <c r="C266" s="113" t="s">
        <v>5030</v>
      </c>
      <c r="D266" s="572" t="s">
        <v>5264</v>
      </c>
      <c r="E266" s="573"/>
      <c r="F266" s="574"/>
      <c r="G266" s="483"/>
      <c r="H266" s="483"/>
      <c r="I266" s="483"/>
      <c r="J266" s="483"/>
      <c r="K266" s="483"/>
      <c r="L266" s="483"/>
      <c r="M266" s="483"/>
      <c r="N266" s="483"/>
      <c r="O266" s="483"/>
      <c r="P266" s="483"/>
      <c r="Q266" s="483"/>
      <c r="R266" s="483"/>
      <c r="S266" s="483"/>
      <c r="T266" s="483"/>
      <c r="U266" s="483"/>
      <c r="V266" s="483"/>
      <c r="W266" s="483"/>
      <c r="X266" s="483"/>
      <c r="Y266" s="483"/>
      <c r="Z266" s="483"/>
      <c r="AA266" s="483"/>
      <c r="AB266" s="483"/>
      <c r="AC266" s="483"/>
      <c r="AD266" s="483"/>
      <c r="AE266" s="91"/>
      <c r="AH266" s="1">
        <f t="shared" si="174"/>
        <v>0</v>
      </c>
      <c r="AI266" s="1">
        <f t="shared" si="175"/>
        <v>0</v>
      </c>
      <c r="AJ266" s="1">
        <f t="shared" si="176"/>
        <v>0</v>
      </c>
      <c r="AK266" s="1">
        <f t="shared" si="177"/>
        <v>0</v>
      </c>
      <c r="AL266" s="1">
        <f t="shared" si="178"/>
        <v>0</v>
      </c>
      <c r="AM266" s="1">
        <f t="shared" si="179"/>
        <v>0</v>
      </c>
      <c r="AN266" s="1">
        <f t="shared" si="180"/>
        <v>0</v>
      </c>
      <c r="AO266" s="1">
        <f t="shared" si="181"/>
        <v>0</v>
      </c>
      <c r="AP266" s="1">
        <f t="shared" si="182"/>
        <v>0</v>
      </c>
      <c r="AQ266" s="1">
        <f t="shared" si="183"/>
        <v>0</v>
      </c>
      <c r="AR266" s="1">
        <f t="shared" si="184"/>
        <v>0</v>
      </c>
      <c r="AS266" s="1">
        <f t="shared" si="185"/>
        <v>0</v>
      </c>
      <c r="AT266" s="1">
        <f t="shared" si="186"/>
        <v>0</v>
      </c>
      <c r="AU266" s="1">
        <f t="shared" si="187"/>
        <v>0</v>
      </c>
      <c r="AV266" s="1">
        <f t="shared" si="188"/>
        <v>0</v>
      </c>
      <c r="AW266" s="1">
        <f t="shared" si="189"/>
        <v>0</v>
      </c>
      <c r="AX266" s="1">
        <f t="shared" si="190"/>
        <v>0</v>
      </c>
      <c r="AY266" s="1">
        <f t="shared" si="191"/>
        <v>0</v>
      </c>
      <c r="AZ266" s="1">
        <f t="shared" si="192"/>
        <v>0</v>
      </c>
      <c r="BA266" s="1">
        <f t="shared" si="193"/>
        <v>0</v>
      </c>
      <c r="BB266" s="1">
        <f t="shared" si="194"/>
        <v>0</v>
      </c>
      <c r="BC266" s="1">
        <f t="shared" si="195"/>
        <v>0</v>
      </c>
      <c r="BD266" s="1">
        <f t="shared" si="196"/>
        <v>0</v>
      </c>
      <c r="BE266" s="1">
        <f t="shared" si="197"/>
        <v>0</v>
      </c>
      <c r="BG266" s="268"/>
      <c r="BH266" s="268"/>
      <c r="BK266" s="267">
        <f>SUM(BI258:BK265)</f>
        <v>0</v>
      </c>
    </row>
    <row r="267" spans="1:63" ht="15" customHeight="1">
      <c r="A267" s="40"/>
      <c r="B267" s="91"/>
      <c r="C267" s="113" t="s">
        <v>5031</v>
      </c>
      <c r="D267" s="572" t="s">
        <v>5267</v>
      </c>
      <c r="E267" s="573"/>
      <c r="F267" s="574"/>
      <c r="G267" s="483"/>
      <c r="H267" s="483"/>
      <c r="I267" s="483"/>
      <c r="J267" s="483"/>
      <c r="K267" s="483"/>
      <c r="L267" s="483"/>
      <c r="M267" s="483"/>
      <c r="N267" s="483"/>
      <c r="O267" s="483"/>
      <c r="P267" s="483"/>
      <c r="Q267" s="483"/>
      <c r="R267" s="483"/>
      <c r="S267" s="483"/>
      <c r="T267" s="483"/>
      <c r="U267" s="483"/>
      <c r="V267" s="483"/>
      <c r="W267" s="483"/>
      <c r="X267" s="483"/>
      <c r="Y267" s="483"/>
      <c r="Z267" s="483"/>
      <c r="AA267" s="483"/>
      <c r="AB267" s="483"/>
      <c r="AC267" s="483"/>
      <c r="AD267" s="483"/>
      <c r="AE267" s="91"/>
      <c r="AH267" s="1">
        <f t="shared" si="174"/>
        <v>0</v>
      </c>
      <c r="AI267" s="1">
        <f t="shared" si="175"/>
        <v>0</v>
      </c>
      <c r="AJ267" s="1">
        <f t="shared" si="176"/>
        <v>0</v>
      </c>
      <c r="AK267" s="1">
        <f t="shared" si="177"/>
        <v>0</v>
      </c>
      <c r="AL267" s="1">
        <f t="shared" si="178"/>
        <v>0</v>
      </c>
      <c r="AM267" s="1">
        <f t="shared" si="179"/>
        <v>0</v>
      </c>
      <c r="AN267" s="1">
        <f t="shared" si="180"/>
        <v>0</v>
      </c>
      <c r="AO267" s="1">
        <f t="shared" si="181"/>
        <v>0</v>
      </c>
      <c r="AP267" s="1">
        <f t="shared" si="182"/>
        <v>0</v>
      </c>
      <c r="AQ267" s="1">
        <f t="shared" si="183"/>
        <v>0</v>
      </c>
      <c r="AR267" s="1">
        <f t="shared" si="184"/>
        <v>0</v>
      </c>
      <c r="AS267" s="1">
        <f t="shared" si="185"/>
        <v>0</v>
      </c>
      <c r="AT267" s="1">
        <f t="shared" si="186"/>
        <v>0</v>
      </c>
      <c r="AU267" s="1">
        <f t="shared" si="187"/>
        <v>0</v>
      </c>
      <c r="AV267" s="1">
        <f t="shared" si="188"/>
        <v>0</v>
      </c>
      <c r="AW267" s="1">
        <f t="shared" si="189"/>
        <v>0</v>
      </c>
      <c r="AX267" s="1">
        <f t="shared" si="190"/>
        <v>0</v>
      </c>
      <c r="AY267" s="1">
        <f t="shared" si="191"/>
        <v>0</v>
      </c>
      <c r="AZ267" s="1">
        <f t="shared" si="192"/>
        <v>0</v>
      </c>
      <c r="BA267" s="1">
        <f t="shared" si="193"/>
        <v>0</v>
      </c>
      <c r="BB267" s="1">
        <f t="shared" si="194"/>
        <v>0</v>
      </c>
      <c r="BC267" s="1">
        <f t="shared" si="195"/>
        <v>0</v>
      </c>
      <c r="BD267" s="1">
        <f t="shared" si="196"/>
        <v>0</v>
      </c>
      <c r="BE267" s="1">
        <f t="shared" si="197"/>
        <v>0</v>
      </c>
    </row>
    <row r="268" spans="1:63" ht="15" customHeight="1">
      <c r="A268" s="40"/>
      <c r="B268" s="91"/>
      <c r="C268" s="113" t="s">
        <v>5033</v>
      </c>
      <c r="D268" s="572" t="s">
        <v>5270</v>
      </c>
      <c r="E268" s="573"/>
      <c r="F268" s="574"/>
      <c r="G268" s="483"/>
      <c r="H268" s="483"/>
      <c r="I268" s="483"/>
      <c r="J268" s="483"/>
      <c r="K268" s="483"/>
      <c r="L268" s="483"/>
      <c r="M268" s="483"/>
      <c r="N268" s="483"/>
      <c r="O268" s="483"/>
      <c r="P268" s="483"/>
      <c r="Q268" s="483"/>
      <c r="R268" s="483"/>
      <c r="S268" s="483"/>
      <c r="T268" s="483"/>
      <c r="U268" s="483"/>
      <c r="V268" s="483"/>
      <c r="W268" s="483"/>
      <c r="X268" s="483"/>
      <c r="Y268" s="483"/>
      <c r="Z268" s="483"/>
      <c r="AA268" s="483"/>
      <c r="AB268" s="483"/>
      <c r="AC268" s="483"/>
      <c r="AD268" s="483"/>
      <c r="AE268" s="91"/>
      <c r="AH268" s="1">
        <f t="shared" si="174"/>
        <v>0</v>
      </c>
      <c r="AI268" s="1">
        <f t="shared" si="175"/>
        <v>0</v>
      </c>
      <c r="AJ268" s="1">
        <f t="shared" si="176"/>
        <v>0</v>
      </c>
      <c r="AK268" s="1">
        <f t="shared" si="177"/>
        <v>0</v>
      </c>
      <c r="AL268" s="1">
        <f t="shared" si="178"/>
        <v>0</v>
      </c>
      <c r="AM268" s="1">
        <f t="shared" si="179"/>
        <v>0</v>
      </c>
      <c r="AN268" s="1">
        <f t="shared" si="180"/>
        <v>0</v>
      </c>
      <c r="AO268" s="1">
        <f t="shared" si="181"/>
        <v>0</v>
      </c>
      <c r="AP268" s="1">
        <f t="shared" si="182"/>
        <v>0</v>
      </c>
      <c r="AQ268" s="1">
        <f t="shared" si="183"/>
        <v>0</v>
      </c>
      <c r="AR268" s="1">
        <f t="shared" si="184"/>
        <v>0</v>
      </c>
      <c r="AS268" s="1">
        <f t="shared" si="185"/>
        <v>0</v>
      </c>
      <c r="AT268" s="1">
        <f t="shared" si="186"/>
        <v>0</v>
      </c>
      <c r="AU268" s="1">
        <f t="shared" si="187"/>
        <v>0</v>
      </c>
      <c r="AV268" s="1">
        <f t="shared" si="188"/>
        <v>0</v>
      </c>
      <c r="AW268" s="1">
        <f t="shared" si="189"/>
        <v>0</v>
      </c>
      <c r="AX268" s="1">
        <f t="shared" si="190"/>
        <v>0</v>
      </c>
      <c r="AY268" s="1">
        <f t="shared" si="191"/>
        <v>0</v>
      </c>
      <c r="AZ268" s="1">
        <f t="shared" si="192"/>
        <v>0</v>
      </c>
      <c r="BA268" s="1">
        <f t="shared" si="193"/>
        <v>0</v>
      </c>
      <c r="BB268" s="1">
        <f t="shared" si="194"/>
        <v>0</v>
      </c>
      <c r="BC268" s="1">
        <f t="shared" si="195"/>
        <v>0</v>
      </c>
      <c r="BD268" s="1">
        <f t="shared" si="196"/>
        <v>0</v>
      </c>
      <c r="BE268" s="1">
        <f t="shared" si="197"/>
        <v>0</v>
      </c>
    </row>
    <row r="269" spans="1:63" ht="15" customHeight="1">
      <c r="A269" s="40"/>
      <c r="B269" s="91"/>
      <c r="C269" s="113" t="s">
        <v>5034</v>
      </c>
      <c r="D269" s="572" t="s">
        <v>5273</v>
      </c>
      <c r="E269" s="573"/>
      <c r="F269" s="574"/>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c r="AE269" s="91"/>
      <c r="AH269" s="1">
        <f t="shared" si="174"/>
        <v>0</v>
      </c>
      <c r="AI269" s="1">
        <f t="shared" si="175"/>
        <v>0</v>
      </c>
      <c r="AJ269" s="1">
        <f t="shared" si="176"/>
        <v>0</v>
      </c>
      <c r="AK269" s="1">
        <f t="shared" si="177"/>
        <v>0</v>
      </c>
      <c r="AL269" s="1">
        <f t="shared" si="178"/>
        <v>0</v>
      </c>
      <c r="AM269" s="1">
        <f t="shared" si="179"/>
        <v>0</v>
      </c>
      <c r="AN269" s="1">
        <f t="shared" si="180"/>
        <v>0</v>
      </c>
      <c r="AO269" s="1">
        <f t="shared" si="181"/>
        <v>0</v>
      </c>
      <c r="AP269" s="1">
        <f t="shared" si="182"/>
        <v>0</v>
      </c>
      <c r="AQ269" s="1">
        <f t="shared" si="183"/>
        <v>0</v>
      </c>
      <c r="AR269" s="1">
        <f t="shared" si="184"/>
        <v>0</v>
      </c>
      <c r="AS269" s="1">
        <f t="shared" si="185"/>
        <v>0</v>
      </c>
      <c r="AT269" s="1">
        <f t="shared" si="186"/>
        <v>0</v>
      </c>
      <c r="AU269" s="1">
        <f t="shared" si="187"/>
        <v>0</v>
      </c>
      <c r="AV269" s="1">
        <f t="shared" si="188"/>
        <v>0</v>
      </c>
      <c r="AW269" s="1">
        <f t="shared" si="189"/>
        <v>0</v>
      </c>
      <c r="AX269" s="1">
        <f t="shared" si="190"/>
        <v>0</v>
      </c>
      <c r="AY269" s="1">
        <f t="shared" si="191"/>
        <v>0</v>
      </c>
      <c r="AZ269" s="1">
        <f t="shared" si="192"/>
        <v>0</v>
      </c>
      <c r="BA269" s="1">
        <f t="shared" si="193"/>
        <v>0</v>
      </c>
      <c r="BB269" s="1">
        <f t="shared" si="194"/>
        <v>0</v>
      </c>
      <c r="BC269" s="1">
        <f t="shared" si="195"/>
        <v>0</v>
      </c>
      <c r="BD269" s="1">
        <f t="shared" si="196"/>
        <v>0</v>
      </c>
      <c r="BE269" s="1">
        <f t="shared" si="197"/>
        <v>0</v>
      </c>
    </row>
    <row r="270" spans="1:63" ht="15" customHeight="1">
      <c r="A270" s="40"/>
      <c r="B270" s="91"/>
      <c r="C270" s="113" t="s">
        <v>5035</v>
      </c>
      <c r="D270" s="572" t="s">
        <v>5276</v>
      </c>
      <c r="E270" s="573"/>
      <c r="F270" s="574"/>
      <c r="G270" s="483"/>
      <c r="H270" s="483"/>
      <c r="I270" s="483"/>
      <c r="J270" s="483"/>
      <c r="K270" s="483"/>
      <c r="L270" s="483"/>
      <c r="M270" s="483"/>
      <c r="N270" s="483"/>
      <c r="O270" s="483"/>
      <c r="P270" s="483"/>
      <c r="Q270" s="483"/>
      <c r="R270" s="483"/>
      <c r="S270" s="483"/>
      <c r="T270" s="483"/>
      <c r="U270" s="483"/>
      <c r="V270" s="483"/>
      <c r="W270" s="483"/>
      <c r="X270" s="483"/>
      <c r="Y270" s="483"/>
      <c r="Z270" s="483"/>
      <c r="AA270" s="483"/>
      <c r="AB270" s="483"/>
      <c r="AC270" s="483"/>
      <c r="AD270" s="483"/>
      <c r="AE270" s="91"/>
      <c r="AH270" s="1">
        <f t="shared" si="174"/>
        <v>0</v>
      </c>
      <c r="AI270" s="1">
        <f t="shared" si="175"/>
        <v>0</v>
      </c>
      <c r="AJ270" s="1">
        <f t="shared" si="176"/>
        <v>0</v>
      </c>
      <c r="AK270" s="1">
        <f t="shared" si="177"/>
        <v>0</v>
      </c>
      <c r="AL270" s="1">
        <f t="shared" si="178"/>
        <v>0</v>
      </c>
      <c r="AM270" s="1">
        <f t="shared" si="179"/>
        <v>0</v>
      </c>
      <c r="AN270" s="1">
        <f t="shared" si="180"/>
        <v>0</v>
      </c>
      <c r="AO270" s="1">
        <f t="shared" si="181"/>
        <v>0</v>
      </c>
      <c r="AP270" s="1">
        <f t="shared" si="182"/>
        <v>0</v>
      </c>
      <c r="AQ270" s="1">
        <f t="shared" si="183"/>
        <v>0</v>
      </c>
      <c r="AR270" s="1">
        <f t="shared" si="184"/>
        <v>0</v>
      </c>
      <c r="AS270" s="1">
        <f t="shared" si="185"/>
        <v>0</v>
      </c>
      <c r="AT270" s="1">
        <f t="shared" si="186"/>
        <v>0</v>
      </c>
      <c r="AU270" s="1">
        <f t="shared" si="187"/>
        <v>0</v>
      </c>
      <c r="AV270" s="1">
        <f t="shared" si="188"/>
        <v>0</v>
      </c>
      <c r="AW270" s="1">
        <f t="shared" si="189"/>
        <v>0</v>
      </c>
      <c r="AX270" s="1">
        <f t="shared" si="190"/>
        <v>0</v>
      </c>
      <c r="AY270" s="1">
        <f t="shared" si="191"/>
        <v>0</v>
      </c>
      <c r="AZ270" s="1">
        <f t="shared" si="192"/>
        <v>0</v>
      </c>
      <c r="BA270" s="1">
        <f t="shared" si="193"/>
        <v>0</v>
      </c>
      <c r="BB270" s="1">
        <f t="shared" si="194"/>
        <v>0</v>
      </c>
      <c r="BC270" s="1">
        <f t="shared" si="195"/>
        <v>0</v>
      </c>
      <c r="BD270" s="1">
        <f t="shared" si="196"/>
        <v>0</v>
      </c>
      <c r="BE270" s="1">
        <f t="shared" si="197"/>
        <v>0</v>
      </c>
    </row>
    <row r="271" spans="1:63" ht="24" customHeight="1">
      <c r="A271" s="40"/>
      <c r="B271" s="91"/>
      <c r="C271" s="113" t="s">
        <v>5036</v>
      </c>
      <c r="D271" s="572" t="s">
        <v>5279</v>
      </c>
      <c r="E271" s="573"/>
      <c r="F271" s="574"/>
      <c r="G271" s="483"/>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c r="AE271" s="91"/>
      <c r="AH271" s="1">
        <f t="shared" si="174"/>
        <v>0</v>
      </c>
      <c r="AI271" s="1">
        <f t="shared" si="175"/>
        <v>0</v>
      </c>
      <c r="AJ271" s="1">
        <f t="shared" si="176"/>
        <v>0</v>
      </c>
      <c r="AK271" s="1">
        <f t="shared" si="177"/>
        <v>0</v>
      </c>
      <c r="AL271" s="1">
        <f t="shared" si="178"/>
        <v>0</v>
      </c>
      <c r="AM271" s="1">
        <f t="shared" si="179"/>
        <v>0</v>
      </c>
      <c r="AN271" s="1">
        <f t="shared" si="180"/>
        <v>0</v>
      </c>
      <c r="AO271" s="1">
        <f t="shared" si="181"/>
        <v>0</v>
      </c>
      <c r="AP271" s="1">
        <f t="shared" si="182"/>
        <v>0</v>
      </c>
      <c r="AQ271" s="1">
        <f t="shared" si="183"/>
        <v>0</v>
      </c>
      <c r="AR271" s="1">
        <f t="shared" si="184"/>
        <v>0</v>
      </c>
      <c r="AS271" s="1">
        <f t="shared" si="185"/>
        <v>0</v>
      </c>
      <c r="AT271" s="1">
        <f t="shared" si="186"/>
        <v>0</v>
      </c>
      <c r="AU271" s="1">
        <f t="shared" si="187"/>
        <v>0</v>
      </c>
      <c r="AV271" s="1">
        <f t="shared" si="188"/>
        <v>0</v>
      </c>
      <c r="AW271" s="1">
        <f t="shared" si="189"/>
        <v>0</v>
      </c>
      <c r="AX271" s="1">
        <f t="shared" si="190"/>
        <v>0</v>
      </c>
      <c r="AY271" s="1">
        <f t="shared" si="191"/>
        <v>0</v>
      </c>
      <c r="AZ271" s="1">
        <f t="shared" si="192"/>
        <v>0</v>
      </c>
      <c r="BA271" s="1">
        <f t="shared" si="193"/>
        <v>0</v>
      </c>
      <c r="BB271" s="1">
        <f t="shared" si="194"/>
        <v>0</v>
      </c>
      <c r="BC271" s="1">
        <f t="shared" si="195"/>
        <v>0</v>
      </c>
      <c r="BD271" s="1">
        <f t="shared" si="196"/>
        <v>0</v>
      </c>
      <c r="BE271" s="1">
        <f t="shared" si="197"/>
        <v>0</v>
      </c>
    </row>
    <row r="272" spans="1:63" ht="15" customHeight="1">
      <c r="A272" s="40"/>
      <c r="B272" s="91"/>
      <c r="C272" s="113" t="s">
        <v>5037</v>
      </c>
      <c r="D272" s="572" t="s">
        <v>5281</v>
      </c>
      <c r="E272" s="573"/>
      <c r="F272" s="574"/>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c r="AE272" s="91"/>
      <c r="AH272" s="1">
        <f t="shared" si="174"/>
        <v>0</v>
      </c>
      <c r="AI272" s="1">
        <f t="shared" si="175"/>
        <v>0</v>
      </c>
      <c r="AJ272" s="1">
        <f t="shared" si="176"/>
        <v>0</v>
      </c>
      <c r="AK272" s="1">
        <f t="shared" si="177"/>
        <v>0</v>
      </c>
      <c r="AL272" s="1">
        <f t="shared" si="178"/>
        <v>0</v>
      </c>
      <c r="AM272" s="1">
        <f t="shared" si="179"/>
        <v>0</v>
      </c>
      <c r="AN272" s="1">
        <f t="shared" si="180"/>
        <v>0</v>
      </c>
      <c r="AO272" s="1">
        <f t="shared" si="181"/>
        <v>0</v>
      </c>
      <c r="AP272" s="1">
        <f t="shared" si="182"/>
        <v>0</v>
      </c>
      <c r="AQ272" s="1">
        <f t="shared" si="183"/>
        <v>0</v>
      </c>
      <c r="AR272" s="1">
        <f t="shared" si="184"/>
        <v>0</v>
      </c>
      <c r="AS272" s="1">
        <f t="shared" si="185"/>
        <v>0</v>
      </c>
      <c r="AT272" s="1">
        <f t="shared" si="186"/>
        <v>0</v>
      </c>
      <c r="AU272" s="1">
        <f t="shared" si="187"/>
        <v>0</v>
      </c>
      <c r="AV272" s="1">
        <f t="shared" si="188"/>
        <v>0</v>
      </c>
      <c r="AW272" s="1">
        <f t="shared" si="189"/>
        <v>0</v>
      </c>
      <c r="AX272" s="1">
        <f t="shared" si="190"/>
        <v>0</v>
      </c>
      <c r="AY272" s="1">
        <f t="shared" si="191"/>
        <v>0</v>
      </c>
      <c r="AZ272" s="1">
        <f t="shared" si="192"/>
        <v>0</v>
      </c>
      <c r="BA272" s="1">
        <f t="shared" si="193"/>
        <v>0</v>
      </c>
      <c r="BB272" s="1">
        <f t="shared" si="194"/>
        <v>0</v>
      </c>
      <c r="BC272" s="1">
        <f t="shared" si="195"/>
        <v>0</v>
      </c>
      <c r="BD272" s="1">
        <f t="shared" si="196"/>
        <v>0</v>
      </c>
      <c r="BE272" s="1">
        <f t="shared" si="197"/>
        <v>0</v>
      </c>
    </row>
    <row r="273" spans="1:57" ht="15" customHeight="1">
      <c r="A273" s="40"/>
      <c r="B273" s="91"/>
      <c r="C273" s="113" t="s">
        <v>5038</v>
      </c>
      <c r="D273" s="572" t="s">
        <v>5283</v>
      </c>
      <c r="E273" s="573"/>
      <c r="F273" s="574"/>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91"/>
      <c r="AH273" s="1">
        <f t="shared" si="174"/>
        <v>0</v>
      </c>
      <c r="AI273" s="1">
        <f t="shared" si="175"/>
        <v>0</v>
      </c>
      <c r="AJ273" s="1">
        <f t="shared" si="176"/>
        <v>0</v>
      </c>
      <c r="AK273" s="1">
        <f t="shared" si="177"/>
        <v>0</v>
      </c>
      <c r="AL273" s="1">
        <f t="shared" si="178"/>
        <v>0</v>
      </c>
      <c r="AM273" s="1">
        <f t="shared" si="179"/>
        <v>0</v>
      </c>
      <c r="AN273" s="1">
        <f t="shared" si="180"/>
        <v>0</v>
      </c>
      <c r="AO273" s="1">
        <f t="shared" si="181"/>
        <v>0</v>
      </c>
      <c r="AP273" s="1">
        <f t="shared" si="182"/>
        <v>0</v>
      </c>
      <c r="AQ273" s="1">
        <f t="shared" si="183"/>
        <v>0</v>
      </c>
      <c r="AR273" s="1">
        <f t="shared" si="184"/>
        <v>0</v>
      </c>
      <c r="AS273" s="1">
        <f t="shared" si="185"/>
        <v>0</v>
      </c>
      <c r="AT273" s="1">
        <f t="shared" si="186"/>
        <v>0</v>
      </c>
      <c r="AU273" s="1">
        <f t="shared" si="187"/>
        <v>0</v>
      </c>
      <c r="AV273" s="1">
        <f t="shared" si="188"/>
        <v>0</v>
      </c>
      <c r="AW273" s="1">
        <f t="shared" si="189"/>
        <v>0</v>
      </c>
      <c r="AX273" s="1">
        <f t="shared" si="190"/>
        <v>0</v>
      </c>
      <c r="AY273" s="1">
        <f t="shared" si="191"/>
        <v>0</v>
      </c>
      <c r="AZ273" s="1">
        <f t="shared" si="192"/>
        <v>0</v>
      </c>
      <c r="BA273" s="1">
        <f t="shared" si="193"/>
        <v>0</v>
      </c>
      <c r="BB273" s="1">
        <f t="shared" si="194"/>
        <v>0</v>
      </c>
      <c r="BC273" s="1">
        <f t="shared" si="195"/>
        <v>0</v>
      </c>
      <c r="BD273" s="1">
        <f t="shared" si="196"/>
        <v>0</v>
      </c>
      <c r="BE273" s="1">
        <f t="shared" si="197"/>
        <v>0</v>
      </c>
    </row>
    <row r="274" spans="1:57" ht="15" customHeight="1">
      <c r="A274" s="40"/>
      <c r="B274" s="91"/>
      <c r="C274" s="113" t="s">
        <v>5039</v>
      </c>
      <c r="D274" s="572" t="s">
        <v>5286</v>
      </c>
      <c r="E274" s="573"/>
      <c r="F274" s="574"/>
      <c r="G274" s="483"/>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c r="AE274" s="91"/>
      <c r="AH274" s="1">
        <f t="shared" si="174"/>
        <v>0</v>
      </c>
      <c r="AI274" s="1">
        <f t="shared" si="175"/>
        <v>0</v>
      </c>
      <c r="AJ274" s="1">
        <f t="shared" si="176"/>
        <v>0</v>
      </c>
      <c r="AK274" s="1">
        <f t="shared" si="177"/>
        <v>0</v>
      </c>
      <c r="AL274" s="1">
        <f t="shared" si="178"/>
        <v>0</v>
      </c>
      <c r="AM274" s="1">
        <f t="shared" si="179"/>
        <v>0</v>
      </c>
      <c r="AN274" s="1">
        <f t="shared" si="180"/>
        <v>0</v>
      </c>
      <c r="AO274" s="1">
        <f t="shared" si="181"/>
        <v>0</v>
      </c>
      <c r="AP274" s="1">
        <f t="shared" si="182"/>
        <v>0</v>
      </c>
      <c r="AQ274" s="1">
        <f t="shared" si="183"/>
        <v>0</v>
      </c>
      <c r="AR274" s="1">
        <f t="shared" si="184"/>
        <v>0</v>
      </c>
      <c r="AS274" s="1">
        <f t="shared" si="185"/>
        <v>0</v>
      </c>
      <c r="AT274" s="1">
        <f t="shared" si="186"/>
        <v>0</v>
      </c>
      <c r="AU274" s="1">
        <f t="shared" si="187"/>
        <v>0</v>
      </c>
      <c r="AV274" s="1">
        <f t="shared" si="188"/>
        <v>0</v>
      </c>
      <c r="AW274" s="1">
        <f t="shared" si="189"/>
        <v>0</v>
      </c>
      <c r="AX274" s="1">
        <f t="shared" si="190"/>
        <v>0</v>
      </c>
      <c r="AY274" s="1">
        <f t="shared" si="191"/>
        <v>0</v>
      </c>
      <c r="AZ274" s="1">
        <f t="shared" si="192"/>
        <v>0</v>
      </c>
      <c r="BA274" s="1">
        <f t="shared" si="193"/>
        <v>0</v>
      </c>
      <c r="BB274" s="1">
        <f t="shared" si="194"/>
        <v>0</v>
      </c>
      <c r="BC274" s="1">
        <f t="shared" si="195"/>
        <v>0</v>
      </c>
      <c r="BD274" s="1">
        <f t="shared" si="196"/>
        <v>0</v>
      </c>
      <c r="BE274" s="1">
        <f t="shared" si="197"/>
        <v>0</v>
      </c>
    </row>
    <row r="275" spans="1:57" ht="15" customHeight="1">
      <c r="A275" s="40"/>
      <c r="B275" s="91"/>
      <c r="C275" s="113" t="s">
        <v>5040</v>
      </c>
      <c r="D275" s="572" t="s">
        <v>5288</v>
      </c>
      <c r="E275" s="573"/>
      <c r="F275" s="574"/>
      <c r="G275" s="483"/>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c r="AE275" s="91"/>
      <c r="AH275" s="1">
        <f t="shared" si="174"/>
        <v>0</v>
      </c>
      <c r="AI275" s="1">
        <f t="shared" si="175"/>
        <v>0</v>
      </c>
      <c r="AJ275" s="1">
        <f t="shared" si="176"/>
        <v>0</v>
      </c>
      <c r="AK275" s="1">
        <f t="shared" si="177"/>
        <v>0</v>
      </c>
      <c r="AL275" s="1">
        <f t="shared" si="178"/>
        <v>0</v>
      </c>
      <c r="AM275" s="1">
        <f t="shared" si="179"/>
        <v>0</v>
      </c>
      <c r="AN275" s="1">
        <f t="shared" si="180"/>
        <v>0</v>
      </c>
      <c r="AO275" s="1">
        <f t="shared" si="181"/>
        <v>0</v>
      </c>
      <c r="AP275" s="1">
        <f t="shared" si="182"/>
        <v>0</v>
      </c>
      <c r="AQ275" s="1">
        <f t="shared" si="183"/>
        <v>0</v>
      </c>
      <c r="AR275" s="1">
        <f t="shared" si="184"/>
        <v>0</v>
      </c>
      <c r="AS275" s="1">
        <f t="shared" si="185"/>
        <v>0</v>
      </c>
      <c r="AT275" s="1">
        <f t="shared" si="186"/>
        <v>0</v>
      </c>
      <c r="AU275" s="1">
        <f t="shared" si="187"/>
        <v>0</v>
      </c>
      <c r="AV275" s="1">
        <f t="shared" si="188"/>
        <v>0</v>
      </c>
      <c r="AW275" s="1">
        <f t="shared" si="189"/>
        <v>0</v>
      </c>
      <c r="AX275" s="1">
        <f t="shared" si="190"/>
        <v>0</v>
      </c>
      <c r="AY275" s="1">
        <f t="shared" si="191"/>
        <v>0</v>
      </c>
      <c r="AZ275" s="1">
        <f t="shared" si="192"/>
        <v>0</v>
      </c>
      <c r="BA275" s="1">
        <f t="shared" si="193"/>
        <v>0</v>
      </c>
      <c r="BB275" s="1">
        <f t="shared" si="194"/>
        <v>0</v>
      </c>
      <c r="BC275" s="1">
        <f t="shared" si="195"/>
        <v>0</v>
      </c>
      <c r="BD275" s="1">
        <f t="shared" si="196"/>
        <v>0</v>
      </c>
      <c r="BE275" s="1">
        <f t="shared" si="197"/>
        <v>0</v>
      </c>
    </row>
    <row r="276" spans="1:57" ht="15" customHeight="1">
      <c r="A276" s="40"/>
      <c r="B276" s="91"/>
      <c r="C276" s="113" t="s">
        <v>5041</v>
      </c>
      <c r="D276" s="572" t="s">
        <v>5291</v>
      </c>
      <c r="E276" s="573"/>
      <c r="F276" s="574"/>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91"/>
      <c r="AH276" s="1">
        <f t="shared" si="174"/>
        <v>0</v>
      </c>
      <c r="AI276" s="1">
        <f t="shared" si="175"/>
        <v>0</v>
      </c>
      <c r="AJ276" s="1">
        <f t="shared" si="176"/>
        <v>0</v>
      </c>
      <c r="AK276" s="1">
        <f t="shared" si="177"/>
        <v>0</v>
      </c>
      <c r="AL276" s="1">
        <f t="shared" si="178"/>
        <v>0</v>
      </c>
      <c r="AM276" s="1">
        <f t="shared" si="179"/>
        <v>0</v>
      </c>
      <c r="AN276" s="1">
        <f t="shared" si="180"/>
        <v>0</v>
      </c>
      <c r="AO276" s="1">
        <f t="shared" si="181"/>
        <v>0</v>
      </c>
      <c r="AP276" s="1">
        <f t="shared" si="182"/>
        <v>0</v>
      </c>
      <c r="AQ276" s="1">
        <f t="shared" si="183"/>
        <v>0</v>
      </c>
      <c r="AR276" s="1">
        <f t="shared" si="184"/>
        <v>0</v>
      </c>
      <c r="AS276" s="1">
        <f t="shared" si="185"/>
        <v>0</v>
      </c>
      <c r="AT276" s="1">
        <f t="shared" si="186"/>
        <v>0</v>
      </c>
      <c r="AU276" s="1">
        <f t="shared" si="187"/>
        <v>0</v>
      </c>
      <c r="AV276" s="1">
        <f t="shared" si="188"/>
        <v>0</v>
      </c>
      <c r="AW276" s="1">
        <f t="shared" si="189"/>
        <v>0</v>
      </c>
      <c r="AX276" s="1">
        <f t="shared" si="190"/>
        <v>0</v>
      </c>
      <c r="AY276" s="1">
        <f t="shared" si="191"/>
        <v>0</v>
      </c>
      <c r="AZ276" s="1">
        <f t="shared" si="192"/>
        <v>0</v>
      </c>
      <c r="BA276" s="1">
        <f t="shared" si="193"/>
        <v>0</v>
      </c>
      <c r="BB276" s="1">
        <f t="shared" si="194"/>
        <v>0</v>
      </c>
      <c r="BC276" s="1">
        <f t="shared" si="195"/>
        <v>0</v>
      </c>
      <c r="BD276" s="1">
        <f t="shared" si="196"/>
        <v>0</v>
      </c>
      <c r="BE276" s="1">
        <f t="shared" si="197"/>
        <v>0</v>
      </c>
    </row>
    <row r="277" spans="1:57" ht="15" customHeight="1">
      <c r="A277" s="40"/>
      <c r="B277" s="91"/>
      <c r="C277" s="113" t="s">
        <v>5042</v>
      </c>
      <c r="D277" s="572" t="s">
        <v>5294</v>
      </c>
      <c r="E277" s="573"/>
      <c r="F277" s="574"/>
      <c r="G277" s="483"/>
      <c r="H277" s="483"/>
      <c r="I277" s="483"/>
      <c r="J277" s="483"/>
      <c r="K277" s="483"/>
      <c r="L277" s="483"/>
      <c r="M277" s="483"/>
      <c r="N277" s="483"/>
      <c r="O277" s="483"/>
      <c r="P277" s="483"/>
      <c r="Q277" s="483"/>
      <c r="R277" s="483"/>
      <c r="S277" s="483"/>
      <c r="T277" s="483"/>
      <c r="U277" s="483"/>
      <c r="V277" s="483"/>
      <c r="W277" s="483"/>
      <c r="X277" s="483"/>
      <c r="Y277" s="483"/>
      <c r="Z277" s="483"/>
      <c r="AA277" s="483"/>
      <c r="AB277" s="483"/>
      <c r="AC277" s="483"/>
      <c r="AD277" s="483"/>
      <c r="AE277" s="91"/>
      <c r="AH277" s="1">
        <f t="shared" si="174"/>
        <v>0</v>
      </c>
      <c r="AI277" s="1">
        <f t="shared" si="175"/>
        <v>0</v>
      </c>
      <c r="AJ277" s="1">
        <f t="shared" si="176"/>
        <v>0</v>
      </c>
      <c r="AK277" s="1">
        <f t="shared" si="177"/>
        <v>0</v>
      </c>
      <c r="AL277" s="1">
        <f t="shared" si="178"/>
        <v>0</v>
      </c>
      <c r="AM277" s="1">
        <f t="shared" si="179"/>
        <v>0</v>
      </c>
      <c r="AN277" s="1">
        <f t="shared" si="180"/>
        <v>0</v>
      </c>
      <c r="AO277" s="1">
        <f t="shared" si="181"/>
        <v>0</v>
      </c>
      <c r="AP277" s="1">
        <f t="shared" si="182"/>
        <v>0</v>
      </c>
      <c r="AQ277" s="1">
        <f t="shared" si="183"/>
        <v>0</v>
      </c>
      <c r="AR277" s="1">
        <f t="shared" si="184"/>
        <v>0</v>
      </c>
      <c r="AS277" s="1">
        <f t="shared" si="185"/>
        <v>0</v>
      </c>
      <c r="AT277" s="1">
        <f t="shared" si="186"/>
        <v>0</v>
      </c>
      <c r="AU277" s="1">
        <f t="shared" si="187"/>
        <v>0</v>
      </c>
      <c r="AV277" s="1">
        <f t="shared" si="188"/>
        <v>0</v>
      </c>
      <c r="AW277" s="1">
        <f t="shared" si="189"/>
        <v>0</v>
      </c>
      <c r="AX277" s="1">
        <f t="shared" si="190"/>
        <v>0</v>
      </c>
      <c r="AY277" s="1">
        <f t="shared" si="191"/>
        <v>0</v>
      </c>
      <c r="AZ277" s="1">
        <f t="shared" si="192"/>
        <v>0</v>
      </c>
      <c r="BA277" s="1">
        <f t="shared" si="193"/>
        <v>0</v>
      </c>
      <c r="BB277" s="1">
        <f t="shared" si="194"/>
        <v>0</v>
      </c>
      <c r="BC277" s="1">
        <f t="shared" si="195"/>
        <v>0</v>
      </c>
      <c r="BD277" s="1">
        <f t="shared" si="196"/>
        <v>0</v>
      </c>
      <c r="BE277" s="1">
        <f t="shared" si="197"/>
        <v>0</v>
      </c>
    </row>
    <row r="278" spans="1:57" ht="15" customHeight="1">
      <c r="A278" s="40"/>
      <c r="B278" s="91"/>
      <c r="C278" s="113" t="s">
        <v>5043</v>
      </c>
      <c r="D278" s="572" t="s">
        <v>5297</v>
      </c>
      <c r="E278" s="573"/>
      <c r="F278" s="574"/>
      <c r="G278" s="483"/>
      <c r="H278" s="483"/>
      <c r="I278" s="483"/>
      <c r="J278" s="483"/>
      <c r="K278" s="483"/>
      <c r="L278" s="483"/>
      <c r="M278" s="483"/>
      <c r="N278" s="483"/>
      <c r="O278" s="483"/>
      <c r="P278" s="483"/>
      <c r="Q278" s="483"/>
      <c r="R278" s="483"/>
      <c r="S278" s="483"/>
      <c r="T278" s="483"/>
      <c r="U278" s="483"/>
      <c r="V278" s="483"/>
      <c r="W278" s="483"/>
      <c r="X278" s="483"/>
      <c r="Y278" s="483"/>
      <c r="Z278" s="483"/>
      <c r="AA278" s="483"/>
      <c r="AB278" s="483"/>
      <c r="AC278" s="483"/>
      <c r="AD278" s="483"/>
      <c r="AE278" s="91"/>
      <c r="AH278" s="1">
        <f t="shared" si="174"/>
        <v>0</v>
      </c>
      <c r="AI278" s="1">
        <f t="shared" si="175"/>
        <v>0</v>
      </c>
      <c r="AJ278" s="1">
        <f t="shared" si="176"/>
        <v>0</v>
      </c>
      <c r="AK278" s="1">
        <f t="shared" si="177"/>
        <v>0</v>
      </c>
      <c r="AL278" s="1">
        <f t="shared" si="178"/>
        <v>0</v>
      </c>
      <c r="AM278" s="1">
        <f t="shared" si="179"/>
        <v>0</v>
      </c>
      <c r="AN278" s="1">
        <f t="shared" si="180"/>
        <v>0</v>
      </c>
      <c r="AO278" s="1">
        <f t="shared" si="181"/>
        <v>0</v>
      </c>
      <c r="AP278" s="1">
        <f t="shared" si="182"/>
        <v>0</v>
      </c>
      <c r="AQ278" s="1">
        <f t="shared" si="183"/>
        <v>0</v>
      </c>
      <c r="AR278" s="1">
        <f t="shared" si="184"/>
        <v>0</v>
      </c>
      <c r="AS278" s="1">
        <f t="shared" si="185"/>
        <v>0</v>
      </c>
      <c r="AT278" s="1">
        <f t="shared" si="186"/>
        <v>0</v>
      </c>
      <c r="AU278" s="1">
        <f t="shared" si="187"/>
        <v>0</v>
      </c>
      <c r="AV278" s="1">
        <f t="shared" si="188"/>
        <v>0</v>
      </c>
      <c r="AW278" s="1">
        <f t="shared" si="189"/>
        <v>0</v>
      </c>
      <c r="AX278" s="1">
        <f t="shared" si="190"/>
        <v>0</v>
      </c>
      <c r="AY278" s="1">
        <f t="shared" si="191"/>
        <v>0</v>
      </c>
      <c r="AZ278" s="1">
        <f t="shared" si="192"/>
        <v>0</v>
      </c>
      <c r="BA278" s="1">
        <f t="shared" si="193"/>
        <v>0</v>
      </c>
      <c r="BB278" s="1">
        <f t="shared" si="194"/>
        <v>0</v>
      </c>
      <c r="BC278" s="1">
        <f t="shared" si="195"/>
        <v>0</v>
      </c>
      <c r="BD278" s="1">
        <f t="shared" si="196"/>
        <v>0</v>
      </c>
      <c r="BE278" s="1">
        <f t="shared" si="197"/>
        <v>0</v>
      </c>
    </row>
    <row r="279" spans="1:57" ht="15" customHeight="1">
      <c r="A279" s="40"/>
      <c r="B279" s="91"/>
      <c r="C279" s="113" t="s">
        <v>5044</v>
      </c>
      <c r="D279" s="572" t="s">
        <v>5300</v>
      </c>
      <c r="E279" s="573"/>
      <c r="F279" s="574"/>
      <c r="G279" s="483"/>
      <c r="H279" s="483"/>
      <c r="I279" s="483"/>
      <c r="J279" s="483"/>
      <c r="K279" s="483"/>
      <c r="L279" s="483"/>
      <c r="M279" s="483"/>
      <c r="N279" s="483"/>
      <c r="O279" s="483"/>
      <c r="P279" s="483"/>
      <c r="Q279" s="483"/>
      <c r="R279" s="483"/>
      <c r="S279" s="483"/>
      <c r="T279" s="483"/>
      <c r="U279" s="483"/>
      <c r="V279" s="483"/>
      <c r="W279" s="483"/>
      <c r="X279" s="483"/>
      <c r="Y279" s="483"/>
      <c r="Z279" s="483"/>
      <c r="AA279" s="483"/>
      <c r="AB279" s="483"/>
      <c r="AC279" s="483"/>
      <c r="AD279" s="483"/>
      <c r="AE279" s="91"/>
      <c r="AH279" s="1">
        <f t="shared" si="174"/>
        <v>0</v>
      </c>
      <c r="AI279" s="1">
        <f t="shared" si="175"/>
        <v>0</v>
      </c>
      <c r="AJ279" s="1">
        <f t="shared" si="176"/>
        <v>0</v>
      </c>
      <c r="AK279" s="1">
        <f t="shared" si="177"/>
        <v>0</v>
      </c>
      <c r="AL279" s="1">
        <f t="shared" si="178"/>
        <v>0</v>
      </c>
      <c r="AM279" s="1">
        <f t="shared" si="179"/>
        <v>0</v>
      </c>
      <c r="AN279" s="1">
        <f t="shared" si="180"/>
        <v>0</v>
      </c>
      <c r="AO279" s="1">
        <f t="shared" si="181"/>
        <v>0</v>
      </c>
      <c r="AP279" s="1">
        <f t="shared" si="182"/>
        <v>0</v>
      </c>
      <c r="AQ279" s="1">
        <f t="shared" si="183"/>
        <v>0</v>
      </c>
      <c r="AR279" s="1">
        <f t="shared" si="184"/>
        <v>0</v>
      </c>
      <c r="AS279" s="1">
        <f t="shared" si="185"/>
        <v>0</v>
      </c>
      <c r="AT279" s="1">
        <f t="shared" si="186"/>
        <v>0</v>
      </c>
      <c r="AU279" s="1">
        <f t="shared" si="187"/>
        <v>0</v>
      </c>
      <c r="AV279" s="1">
        <f t="shared" si="188"/>
        <v>0</v>
      </c>
      <c r="AW279" s="1">
        <f t="shared" si="189"/>
        <v>0</v>
      </c>
      <c r="AX279" s="1">
        <f t="shared" si="190"/>
        <v>0</v>
      </c>
      <c r="AY279" s="1">
        <f t="shared" si="191"/>
        <v>0</v>
      </c>
      <c r="AZ279" s="1">
        <f t="shared" si="192"/>
        <v>0</v>
      </c>
      <c r="BA279" s="1">
        <f t="shared" si="193"/>
        <v>0</v>
      </c>
      <c r="BB279" s="1">
        <f t="shared" si="194"/>
        <v>0</v>
      </c>
      <c r="BC279" s="1">
        <f t="shared" si="195"/>
        <v>0</v>
      </c>
      <c r="BD279" s="1">
        <f t="shared" si="196"/>
        <v>0</v>
      </c>
      <c r="BE279" s="1">
        <f t="shared" si="197"/>
        <v>0</v>
      </c>
    </row>
    <row r="280" spans="1:57" ht="15" customHeight="1">
      <c r="A280" s="40"/>
      <c r="B280" s="91"/>
      <c r="C280" s="113" t="s">
        <v>5045</v>
      </c>
      <c r="D280" s="572" t="s">
        <v>5302</v>
      </c>
      <c r="E280" s="573"/>
      <c r="F280" s="574"/>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91"/>
      <c r="AH280" s="1">
        <f t="shared" si="174"/>
        <v>0</v>
      </c>
      <c r="AI280" s="1">
        <f t="shared" si="175"/>
        <v>0</v>
      </c>
      <c r="AJ280" s="1">
        <f t="shared" si="176"/>
        <v>0</v>
      </c>
      <c r="AK280" s="1">
        <f t="shared" si="177"/>
        <v>0</v>
      </c>
      <c r="AL280" s="1">
        <f t="shared" si="178"/>
        <v>0</v>
      </c>
      <c r="AM280" s="1">
        <f t="shared" si="179"/>
        <v>0</v>
      </c>
      <c r="AN280" s="1">
        <f t="shared" si="180"/>
        <v>0</v>
      </c>
      <c r="AO280" s="1">
        <f t="shared" si="181"/>
        <v>0</v>
      </c>
      <c r="AP280" s="1">
        <f t="shared" si="182"/>
        <v>0</v>
      </c>
      <c r="AQ280" s="1">
        <f t="shared" si="183"/>
        <v>0</v>
      </c>
      <c r="AR280" s="1">
        <f t="shared" si="184"/>
        <v>0</v>
      </c>
      <c r="AS280" s="1">
        <f t="shared" si="185"/>
        <v>0</v>
      </c>
      <c r="AT280" s="1">
        <f t="shared" si="186"/>
        <v>0</v>
      </c>
      <c r="AU280" s="1">
        <f t="shared" si="187"/>
        <v>0</v>
      </c>
      <c r="AV280" s="1">
        <f t="shared" si="188"/>
        <v>0</v>
      </c>
      <c r="AW280" s="1">
        <f t="shared" si="189"/>
        <v>0</v>
      </c>
      <c r="AX280" s="1">
        <f t="shared" si="190"/>
        <v>0</v>
      </c>
      <c r="AY280" s="1">
        <f t="shared" si="191"/>
        <v>0</v>
      </c>
      <c r="AZ280" s="1">
        <f t="shared" si="192"/>
        <v>0</v>
      </c>
      <c r="BA280" s="1">
        <f t="shared" si="193"/>
        <v>0</v>
      </c>
      <c r="BB280" s="1">
        <f t="shared" si="194"/>
        <v>0</v>
      </c>
      <c r="BC280" s="1">
        <f t="shared" si="195"/>
        <v>0</v>
      </c>
      <c r="BD280" s="1">
        <f t="shared" si="196"/>
        <v>0</v>
      </c>
      <c r="BE280" s="1">
        <f t="shared" si="197"/>
        <v>0</v>
      </c>
    </row>
    <row r="281" spans="1:57" ht="24" customHeight="1">
      <c r="A281" s="40"/>
      <c r="B281" s="91"/>
      <c r="C281" s="113" t="s">
        <v>5046</v>
      </c>
      <c r="D281" s="572" t="s">
        <v>5304</v>
      </c>
      <c r="E281" s="573"/>
      <c r="F281" s="574"/>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91"/>
      <c r="AH281" s="1">
        <f t="shared" si="174"/>
        <v>0</v>
      </c>
      <c r="AI281" s="1">
        <f t="shared" si="175"/>
        <v>0</v>
      </c>
      <c r="AJ281" s="1">
        <f t="shared" si="176"/>
        <v>0</v>
      </c>
      <c r="AK281" s="1">
        <f t="shared" si="177"/>
        <v>0</v>
      </c>
      <c r="AL281" s="1">
        <f t="shared" si="178"/>
        <v>0</v>
      </c>
      <c r="AM281" s="1">
        <f t="shared" si="179"/>
        <v>0</v>
      </c>
      <c r="AN281" s="1">
        <f t="shared" si="180"/>
        <v>0</v>
      </c>
      <c r="AO281" s="1">
        <f t="shared" si="181"/>
        <v>0</v>
      </c>
      <c r="AP281" s="1">
        <f t="shared" si="182"/>
        <v>0</v>
      </c>
      <c r="AQ281" s="1">
        <f t="shared" si="183"/>
        <v>0</v>
      </c>
      <c r="AR281" s="1">
        <f t="shared" si="184"/>
        <v>0</v>
      </c>
      <c r="AS281" s="1">
        <f t="shared" si="185"/>
        <v>0</v>
      </c>
      <c r="AT281" s="1">
        <f t="shared" si="186"/>
        <v>0</v>
      </c>
      <c r="AU281" s="1">
        <f t="shared" si="187"/>
        <v>0</v>
      </c>
      <c r="AV281" s="1">
        <f t="shared" si="188"/>
        <v>0</v>
      </c>
      <c r="AW281" s="1">
        <f t="shared" si="189"/>
        <v>0</v>
      </c>
      <c r="AX281" s="1">
        <f t="shared" si="190"/>
        <v>0</v>
      </c>
      <c r="AY281" s="1">
        <f t="shared" si="191"/>
        <v>0</v>
      </c>
      <c r="AZ281" s="1">
        <f t="shared" si="192"/>
        <v>0</v>
      </c>
      <c r="BA281" s="1">
        <f t="shared" si="193"/>
        <v>0</v>
      </c>
      <c r="BB281" s="1">
        <f t="shared" si="194"/>
        <v>0</v>
      </c>
      <c r="BC281" s="1">
        <f t="shared" si="195"/>
        <v>0</v>
      </c>
      <c r="BD281" s="1">
        <f t="shared" si="196"/>
        <v>0</v>
      </c>
      <c r="BE281" s="1">
        <f t="shared" si="197"/>
        <v>0</v>
      </c>
    </row>
    <row r="282" spans="1:57" ht="36" customHeight="1">
      <c r="A282" s="40"/>
      <c r="B282" s="91"/>
      <c r="C282" s="113" t="s">
        <v>5047</v>
      </c>
      <c r="D282" s="572" t="s">
        <v>5307</v>
      </c>
      <c r="E282" s="573"/>
      <c r="F282" s="574"/>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c r="AE282" s="91"/>
      <c r="AH282" s="1">
        <f t="shared" si="174"/>
        <v>0</v>
      </c>
      <c r="AI282" s="1">
        <f t="shared" si="175"/>
        <v>0</v>
      </c>
      <c r="AJ282" s="1">
        <f t="shared" si="176"/>
        <v>0</v>
      </c>
      <c r="AK282" s="1">
        <f t="shared" si="177"/>
        <v>0</v>
      </c>
      <c r="AL282" s="1">
        <f t="shared" si="178"/>
        <v>0</v>
      </c>
      <c r="AM282" s="1">
        <f t="shared" si="179"/>
        <v>0</v>
      </c>
      <c r="AN282" s="1">
        <f t="shared" si="180"/>
        <v>0</v>
      </c>
      <c r="AO282" s="1">
        <f t="shared" si="181"/>
        <v>0</v>
      </c>
      <c r="AP282" s="1">
        <f t="shared" si="182"/>
        <v>0</v>
      </c>
      <c r="AQ282" s="1">
        <f t="shared" si="183"/>
        <v>0</v>
      </c>
      <c r="AR282" s="1">
        <f t="shared" si="184"/>
        <v>0</v>
      </c>
      <c r="AS282" s="1">
        <f t="shared" si="185"/>
        <v>0</v>
      </c>
      <c r="AT282" s="1">
        <f t="shared" si="186"/>
        <v>0</v>
      </c>
      <c r="AU282" s="1">
        <f t="shared" si="187"/>
        <v>0</v>
      </c>
      <c r="AV282" s="1">
        <f t="shared" si="188"/>
        <v>0</v>
      </c>
      <c r="AW282" s="1">
        <f t="shared" si="189"/>
        <v>0</v>
      </c>
      <c r="AX282" s="1">
        <f t="shared" si="190"/>
        <v>0</v>
      </c>
      <c r="AY282" s="1">
        <f t="shared" si="191"/>
        <v>0</v>
      </c>
      <c r="AZ282" s="1">
        <f t="shared" si="192"/>
        <v>0</v>
      </c>
      <c r="BA282" s="1">
        <f t="shared" si="193"/>
        <v>0</v>
      </c>
      <c r="BB282" s="1">
        <f t="shared" si="194"/>
        <v>0</v>
      </c>
      <c r="BC282" s="1">
        <f t="shared" si="195"/>
        <v>0</v>
      </c>
      <c r="BD282" s="1">
        <f t="shared" si="196"/>
        <v>0</v>
      </c>
      <c r="BE282" s="1">
        <f t="shared" si="197"/>
        <v>0</v>
      </c>
    </row>
    <row r="283" spans="1:57" ht="15" customHeight="1">
      <c r="A283" s="40"/>
      <c r="B283" s="91"/>
      <c r="C283" s="115" t="s">
        <v>5048</v>
      </c>
      <c r="D283" s="572" t="s">
        <v>5256</v>
      </c>
      <c r="E283" s="573"/>
      <c r="F283" s="574"/>
      <c r="G283" s="483"/>
      <c r="H283" s="483"/>
      <c r="I283" s="483"/>
      <c r="J283" s="483"/>
      <c r="K283" s="483"/>
      <c r="L283" s="483"/>
      <c r="M283" s="483"/>
      <c r="N283" s="483"/>
      <c r="O283" s="483"/>
      <c r="P283" s="483"/>
      <c r="Q283" s="483"/>
      <c r="R283" s="483"/>
      <c r="S283" s="483"/>
      <c r="T283" s="483"/>
      <c r="U283" s="483"/>
      <c r="V283" s="483"/>
      <c r="W283" s="483"/>
      <c r="X283" s="483"/>
      <c r="Y283" s="483"/>
      <c r="Z283" s="483"/>
      <c r="AA283" s="483"/>
      <c r="AB283" s="483"/>
      <c r="AC283" s="483"/>
      <c r="AD283" s="483"/>
      <c r="AE283" s="91"/>
      <c r="AH283" s="1">
        <f t="shared" si="174"/>
        <v>0</v>
      </c>
      <c r="AI283" s="1">
        <f t="shared" si="175"/>
        <v>0</v>
      </c>
      <c r="AJ283" s="1">
        <f t="shared" si="176"/>
        <v>0</v>
      </c>
      <c r="AK283" s="1">
        <f t="shared" si="177"/>
        <v>0</v>
      </c>
      <c r="AL283" s="1">
        <f t="shared" si="178"/>
        <v>0</v>
      </c>
      <c r="AM283" s="1">
        <f t="shared" si="179"/>
        <v>0</v>
      </c>
      <c r="AN283" s="1">
        <f t="shared" si="180"/>
        <v>0</v>
      </c>
      <c r="AO283" s="1">
        <f t="shared" si="181"/>
        <v>0</v>
      </c>
      <c r="AP283" s="1">
        <f t="shared" si="182"/>
        <v>0</v>
      </c>
      <c r="AQ283" s="1">
        <f t="shared" si="183"/>
        <v>0</v>
      </c>
      <c r="AR283" s="1">
        <f t="shared" si="184"/>
        <v>0</v>
      </c>
      <c r="AS283" s="1">
        <f t="shared" si="185"/>
        <v>0</v>
      </c>
      <c r="AT283" s="1">
        <f t="shared" si="186"/>
        <v>0</v>
      </c>
      <c r="AU283" s="1">
        <f t="shared" si="187"/>
        <v>0</v>
      </c>
      <c r="AV283" s="1">
        <f t="shared" si="188"/>
        <v>0</v>
      </c>
      <c r="AW283" s="1">
        <f t="shared" si="189"/>
        <v>0</v>
      </c>
      <c r="AX283" s="1">
        <f t="shared" si="190"/>
        <v>0</v>
      </c>
      <c r="AY283" s="1">
        <f t="shared" si="191"/>
        <v>0</v>
      </c>
      <c r="AZ283" s="1">
        <f t="shared" si="192"/>
        <v>0</v>
      </c>
      <c r="BA283" s="1">
        <f t="shared" si="193"/>
        <v>0</v>
      </c>
      <c r="BB283" s="1">
        <f t="shared" si="194"/>
        <v>0</v>
      </c>
      <c r="BC283" s="1">
        <f t="shared" si="195"/>
        <v>0</v>
      </c>
      <c r="BD283" s="1">
        <f t="shared" si="196"/>
        <v>0</v>
      </c>
      <c r="BE283" s="1">
        <f t="shared" si="197"/>
        <v>0</v>
      </c>
    </row>
    <row r="284" spans="1:57" ht="24" customHeight="1">
      <c r="A284" s="40"/>
      <c r="B284" s="91"/>
      <c r="C284" s="94" t="s">
        <v>5049</v>
      </c>
      <c r="D284" s="572" t="s">
        <v>403</v>
      </c>
      <c r="E284" s="573"/>
      <c r="F284" s="574"/>
      <c r="G284" s="483"/>
      <c r="H284" s="483"/>
      <c r="I284" s="483"/>
      <c r="J284" s="483"/>
      <c r="K284" s="483"/>
      <c r="L284" s="483"/>
      <c r="M284" s="483"/>
      <c r="N284" s="483"/>
      <c r="O284" s="483"/>
      <c r="P284" s="483"/>
      <c r="Q284" s="483"/>
      <c r="R284" s="483"/>
      <c r="S284" s="483"/>
      <c r="T284" s="483"/>
      <c r="U284" s="483"/>
      <c r="V284" s="483"/>
      <c r="W284" s="483"/>
      <c r="X284" s="483"/>
      <c r="Y284" s="483"/>
      <c r="Z284" s="483"/>
      <c r="AA284" s="483"/>
      <c r="AB284" s="483"/>
      <c r="AC284" s="483"/>
      <c r="AD284" s="483"/>
      <c r="AE284" s="91"/>
      <c r="AH284" s="1">
        <f t="shared" si="174"/>
        <v>0</v>
      </c>
      <c r="AI284" s="1">
        <f t="shared" si="175"/>
        <v>0</v>
      </c>
      <c r="AJ284" s="1">
        <f t="shared" si="176"/>
        <v>0</v>
      </c>
      <c r="AK284" s="1">
        <f t="shared" si="177"/>
        <v>0</v>
      </c>
      <c r="AL284" s="1">
        <f t="shared" si="178"/>
        <v>0</v>
      </c>
      <c r="AM284" s="1">
        <f t="shared" si="179"/>
        <v>0</v>
      </c>
      <c r="AN284" s="1">
        <f t="shared" si="180"/>
        <v>0</v>
      </c>
      <c r="AO284" s="1">
        <f t="shared" si="181"/>
        <v>0</v>
      </c>
      <c r="AP284" s="1">
        <f t="shared" si="182"/>
        <v>0</v>
      </c>
      <c r="AQ284" s="1">
        <f t="shared" si="183"/>
        <v>0</v>
      </c>
      <c r="AR284" s="1">
        <f t="shared" si="184"/>
        <v>0</v>
      </c>
      <c r="AS284" s="1">
        <f t="shared" si="185"/>
        <v>0</v>
      </c>
      <c r="AT284" s="1">
        <f t="shared" si="186"/>
        <v>0</v>
      </c>
      <c r="AU284" s="1">
        <f t="shared" si="187"/>
        <v>0</v>
      </c>
      <c r="AV284" s="1">
        <f t="shared" si="188"/>
        <v>0</v>
      </c>
      <c r="AW284" s="1">
        <f t="shared" si="189"/>
        <v>0</v>
      </c>
      <c r="AX284" s="1">
        <f t="shared" si="190"/>
        <v>0</v>
      </c>
      <c r="AY284" s="1">
        <f t="shared" si="191"/>
        <v>0</v>
      </c>
      <c r="AZ284" s="1">
        <f t="shared" si="192"/>
        <v>0</v>
      </c>
      <c r="BA284" s="1">
        <f t="shared" si="193"/>
        <v>0</v>
      </c>
      <c r="BB284" s="1">
        <f t="shared" si="194"/>
        <v>0</v>
      </c>
      <c r="BC284" s="1">
        <f t="shared" si="195"/>
        <v>0</v>
      </c>
      <c r="BD284" s="1">
        <f t="shared" si="196"/>
        <v>0</v>
      </c>
      <c r="BE284" s="1">
        <f t="shared" si="197"/>
        <v>0</v>
      </c>
    </row>
    <row r="285" spans="1:57" ht="15" customHeight="1">
      <c r="A285" s="40"/>
      <c r="B285" s="91"/>
      <c r="C285" s="101"/>
      <c r="D285" s="22"/>
      <c r="E285" s="22"/>
      <c r="F285" s="108" t="s">
        <v>5189</v>
      </c>
      <c r="G285" s="112">
        <f>IF(AND(SUM(G258:G284)=0,COUNTIF(G258:G284,"NS")&gt;0),"NS",
IF(AND(SUM(G258:G284)=0,COUNTIF(G258:G284,0)&gt;0),0,
IF(AND(SUM(G258:G284)=0,COUNTIF(G258:G284,"NA")&gt;0),"NA",
SUM(G258:G284))))</f>
        <v>0</v>
      </c>
      <c r="H285" s="112">
        <f t="shared" ref="H285:AD285" si="198">IF(AND(SUM(H258:H284)=0,COUNTIF(H258:H284,"NS")&gt;0),"NS",
IF(AND(SUM(H258:H284)=0,COUNTIF(H258:H284,0)&gt;0),0,
IF(AND(SUM(H258:H284)=0,COUNTIF(H258:H284,"NA")&gt;0),"NA",
SUM(H258:H284))))</f>
        <v>0</v>
      </c>
      <c r="I285" s="112">
        <f t="shared" si="198"/>
        <v>0</v>
      </c>
      <c r="J285" s="112">
        <f t="shared" si="198"/>
        <v>0</v>
      </c>
      <c r="K285" s="112">
        <f t="shared" si="198"/>
        <v>0</v>
      </c>
      <c r="L285" s="112">
        <f t="shared" si="198"/>
        <v>0</v>
      </c>
      <c r="M285" s="112">
        <f t="shared" si="198"/>
        <v>0</v>
      </c>
      <c r="N285" s="112">
        <f t="shared" si="198"/>
        <v>0</v>
      </c>
      <c r="O285" s="112">
        <f t="shared" si="198"/>
        <v>0</v>
      </c>
      <c r="P285" s="112">
        <f t="shared" si="198"/>
        <v>0</v>
      </c>
      <c r="Q285" s="112">
        <f t="shared" si="198"/>
        <v>0</v>
      </c>
      <c r="R285" s="112">
        <f t="shared" si="198"/>
        <v>0</v>
      </c>
      <c r="S285" s="112">
        <f t="shared" si="198"/>
        <v>0</v>
      </c>
      <c r="T285" s="112">
        <f t="shared" si="198"/>
        <v>0</v>
      </c>
      <c r="U285" s="112">
        <f t="shared" si="198"/>
        <v>0</v>
      </c>
      <c r="V285" s="112">
        <f t="shared" si="198"/>
        <v>0</v>
      </c>
      <c r="W285" s="112">
        <f t="shared" si="198"/>
        <v>0</v>
      </c>
      <c r="X285" s="112">
        <f t="shared" si="198"/>
        <v>0</v>
      </c>
      <c r="Y285" s="112">
        <f t="shared" si="198"/>
        <v>0</v>
      </c>
      <c r="Z285" s="112">
        <f t="shared" si="198"/>
        <v>0</v>
      </c>
      <c r="AA285" s="112">
        <f t="shared" si="198"/>
        <v>0</v>
      </c>
      <c r="AB285" s="112">
        <f t="shared" si="198"/>
        <v>0</v>
      </c>
      <c r="AC285" s="112">
        <f t="shared" si="198"/>
        <v>0</v>
      </c>
      <c r="AD285" s="112">
        <f t="shared" si="198"/>
        <v>0</v>
      </c>
      <c r="AE285" s="91"/>
      <c r="AH285" s="222">
        <f>SUM(AH258:AH284)</f>
        <v>0</v>
      </c>
      <c r="AI285" s="89"/>
      <c r="AJ285" s="224">
        <f>SUM(AJ258:AJ284)</f>
        <v>0</v>
      </c>
      <c r="AK285" s="222">
        <f t="shared" ref="AK285" si="199">SUM(AK258:AK284)</f>
        <v>0</v>
      </c>
      <c r="AL285" s="89"/>
      <c r="AM285" s="224">
        <f t="shared" ref="AM285:AN285" si="200">SUM(AM258:AM284)</f>
        <v>0</v>
      </c>
      <c r="AN285" s="222">
        <f t="shared" si="200"/>
        <v>0</v>
      </c>
      <c r="AO285" s="89"/>
      <c r="AP285" s="224">
        <f t="shared" ref="AP285:AQ285" si="201">SUM(AP258:AP284)</f>
        <v>0</v>
      </c>
      <c r="AQ285" s="222">
        <f t="shared" si="201"/>
        <v>0</v>
      </c>
      <c r="AR285" s="89"/>
      <c r="AS285" s="224">
        <f t="shared" ref="AS285:AT285" si="202">SUM(AS258:AS284)</f>
        <v>0</v>
      </c>
      <c r="AT285" s="222">
        <f t="shared" si="202"/>
        <v>0</v>
      </c>
      <c r="AU285" s="89"/>
      <c r="AV285" s="224">
        <f t="shared" ref="AV285:AW285" si="203">SUM(AV258:AV284)</f>
        <v>0</v>
      </c>
      <c r="AW285" s="222">
        <f t="shared" si="203"/>
        <v>0</v>
      </c>
      <c r="AX285" s="89"/>
      <c r="AY285" s="224">
        <f t="shared" ref="AY285:AZ285" si="204">SUM(AY258:AY284)</f>
        <v>0</v>
      </c>
      <c r="AZ285" s="222">
        <f t="shared" si="204"/>
        <v>0</v>
      </c>
      <c r="BA285" s="89"/>
      <c r="BB285" s="224">
        <f t="shared" ref="BB285:BC285" si="205">SUM(BB258:BB284)</f>
        <v>0</v>
      </c>
      <c r="BC285" s="222">
        <f t="shared" si="205"/>
        <v>0</v>
      </c>
      <c r="BD285" s="89"/>
      <c r="BE285" s="224">
        <f t="shared" ref="BE285" si="206">SUM(BE258:BE284)</f>
        <v>0</v>
      </c>
    </row>
    <row r="286" spans="1:57" ht="15" customHeight="1">
      <c r="A286" s="40"/>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row>
    <row r="287" spans="1:57" ht="24" customHeight="1">
      <c r="A287" s="40"/>
      <c r="B287" s="91"/>
      <c r="C287" s="531" t="s">
        <v>5147</v>
      </c>
      <c r="D287" s="531"/>
      <c r="E287" s="531"/>
      <c r="F287" s="531"/>
      <c r="G287" s="531"/>
      <c r="H287" s="531"/>
      <c r="I287" s="531"/>
      <c r="J287" s="531"/>
      <c r="K287" s="531"/>
      <c r="L287" s="531"/>
      <c r="M287" s="531"/>
      <c r="N287" s="531"/>
      <c r="O287" s="531"/>
      <c r="P287" s="531"/>
      <c r="Q287" s="531"/>
      <c r="R287" s="531"/>
      <c r="S287" s="531"/>
      <c r="T287" s="531"/>
      <c r="U287" s="531"/>
      <c r="V287" s="531"/>
      <c r="W287" s="531"/>
      <c r="X287" s="531"/>
      <c r="Y287" s="531"/>
      <c r="Z287" s="531"/>
      <c r="AA287" s="531"/>
      <c r="AB287" s="531"/>
      <c r="AC287" s="531"/>
      <c r="AD287" s="531"/>
      <c r="AE287" s="91"/>
      <c r="AK287" s="258" t="s">
        <v>5398</v>
      </c>
      <c r="AL287" s="1">
        <f>SUM(AJ285,AM285,AP285,AS285,AV285,AY285,BB285,BE285)</f>
        <v>0</v>
      </c>
      <c r="AM287" s="258" t="s">
        <v>5399</v>
      </c>
      <c r="AN287" s="1">
        <f>SUM(AH285,AK285,AN285,AQ285,AT285,AW285,AZ285,BC285)</f>
        <v>0</v>
      </c>
      <c r="AO287" s="1"/>
      <c r="AP287" s="1"/>
    </row>
    <row r="288" spans="1:57" ht="60" customHeight="1">
      <c r="A288" s="40"/>
      <c r="B288" s="91"/>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91"/>
      <c r="AK288" s="259" t="s">
        <v>5400</v>
      </c>
      <c r="AL288" s="260">
        <f>IF(AN287&gt;0,IF(SUM(G285)&gt;=SUM(J285,M285,P285,S285,V285,Y285,AB285),0,1),IF(SUM(G285)&lt;&gt;SUM(J285,M285,P285,S285,V285,Y285,AB285),1,0))</f>
        <v>0</v>
      </c>
      <c r="AM288" s="259" t="s">
        <v>5401</v>
      </c>
      <c r="AN288" s="260">
        <f>IF(AN287&gt;0,IF(SUM(H285)&gt;=SUM(K285,N285,Q285,T285,W285,Z285,AC285),0,1),IF(SUM(H285)&lt;&gt;SUM(K285,N285,Q285,T285,W285,Z285,AC285),1,0))</f>
        <v>0</v>
      </c>
      <c r="AO288" s="259" t="s">
        <v>5402</v>
      </c>
      <c r="AP288" s="260">
        <f>IF(AN287&gt;0,IF(SUM(I285)&gt;=SUM(L285,O285,R285,U285,X285,AA285,AD285),0,1),IF(SUM(I285)&lt;&gt;SUM(L285,O285,R285,U285,X285,AA285,AD285),1,0))</f>
        <v>0</v>
      </c>
    </row>
    <row r="289" spans="1:89" ht="15" customHeight="1">
      <c r="A289" s="40"/>
      <c r="B289" s="571" t="str">
        <f>IF(AG258&gt;0,"Favor de ingresar toda la información requerida en la pregunta ","")</f>
        <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42"/>
    </row>
    <row r="290" spans="1:89" ht="15" customHeight="1">
      <c r="A290" s="40"/>
      <c r="B290" s="568" t="str">
        <f>IF(AN287&gt;0,"Alerta: debido a que cuenta con registros NS, debe proporcionar una justificación en el area de comentarios al final de la pregunta","")</f>
        <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2"/>
    </row>
    <row r="291" spans="1:89" ht="15" customHeight="1">
      <c r="A291" s="40"/>
      <c r="B291" s="571" t="str">
        <f>IF(OR(AL287&gt;0,AL288&gt;0,AN288&gt;0,AP288&gt;0),"Favor de revisar la suma y consistencia de totales y/o subtotales por filas (numéricos y NS)","")</f>
        <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42"/>
    </row>
    <row r="292" spans="1:89" ht="15" customHeight="1">
      <c r="A292" s="40"/>
      <c r="B292" s="571" t="str">
        <f>IF(BK266&gt;0,"Favor de revisar la instrucción general 2 del apartado II.2, ya que no se cumplen los criterios establecidos","")</f>
        <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42"/>
    </row>
    <row r="293" spans="1:89" ht="15" customHeight="1">
      <c r="A293" s="40"/>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row>
    <row r="294" spans="1:89" ht="15" customHeight="1">
      <c r="A294" s="40"/>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row>
    <row r="295" spans="1:89" ht="24" customHeight="1">
      <c r="A295" s="40" t="s">
        <v>5451</v>
      </c>
      <c r="B295" s="585" t="s">
        <v>5452</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91"/>
    </row>
    <row r="296" spans="1:89" ht="36" customHeight="1">
      <c r="A296" s="40"/>
      <c r="B296" s="107"/>
      <c r="C296" s="531" t="s">
        <v>5453</v>
      </c>
      <c r="D296" s="531"/>
      <c r="E296" s="531"/>
      <c r="F296" s="531"/>
      <c r="G296" s="531"/>
      <c r="H296" s="531"/>
      <c r="I296" s="531"/>
      <c r="J296" s="531"/>
      <c r="K296" s="531"/>
      <c r="L296" s="531"/>
      <c r="M296" s="531"/>
      <c r="N296" s="531"/>
      <c r="O296" s="531"/>
      <c r="P296" s="531"/>
      <c r="Q296" s="531"/>
      <c r="R296" s="531"/>
      <c r="S296" s="531"/>
      <c r="T296" s="531"/>
      <c r="U296" s="531"/>
      <c r="V296" s="531"/>
      <c r="W296" s="531"/>
      <c r="X296" s="531"/>
      <c r="Y296" s="531"/>
      <c r="Z296" s="531"/>
      <c r="AA296" s="531"/>
      <c r="AB296" s="531"/>
      <c r="AC296" s="531"/>
      <c r="AD296" s="531"/>
      <c r="AE296" s="91"/>
    </row>
    <row r="297" spans="1:89" ht="36" customHeight="1">
      <c r="A297" s="40"/>
      <c r="B297" s="107"/>
      <c r="C297" s="531" t="s">
        <v>5454</v>
      </c>
      <c r="D297" s="531"/>
      <c r="E297" s="531"/>
      <c r="F297" s="531"/>
      <c r="G297" s="531"/>
      <c r="H297" s="531"/>
      <c r="I297" s="531"/>
      <c r="J297" s="531"/>
      <c r="K297" s="531"/>
      <c r="L297" s="531"/>
      <c r="M297" s="531"/>
      <c r="N297" s="531"/>
      <c r="O297" s="531"/>
      <c r="P297" s="531"/>
      <c r="Q297" s="531"/>
      <c r="R297" s="531"/>
      <c r="S297" s="531"/>
      <c r="T297" s="531"/>
      <c r="U297" s="531"/>
      <c r="V297" s="531"/>
      <c r="W297" s="531"/>
      <c r="X297" s="531"/>
      <c r="Y297" s="531"/>
      <c r="Z297" s="531"/>
      <c r="AA297" s="531"/>
      <c r="AB297" s="531"/>
      <c r="AC297" s="531"/>
      <c r="AD297" s="531"/>
      <c r="AE297" s="91"/>
    </row>
    <row r="298" spans="1:89" ht="15" customHeight="1">
      <c r="A298" s="40"/>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row>
    <row r="299" spans="1:89" ht="24" customHeight="1">
      <c r="A299" s="40"/>
      <c r="B299" s="91"/>
      <c r="C299" s="684" t="s">
        <v>5455</v>
      </c>
      <c r="D299" s="685"/>
      <c r="E299" s="685"/>
      <c r="F299" s="686"/>
      <c r="G299" s="704" t="s">
        <v>5354</v>
      </c>
      <c r="H299" s="705"/>
      <c r="I299" s="705"/>
      <c r="J299" s="705"/>
      <c r="K299" s="705"/>
      <c r="L299" s="705"/>
      <c r="M299" s="705"/>
      <c r="N299" s="705"/>
      <c r="O299" s="705"/>
      <c r="P299" s="705"/>
      <c r="Q299" s="705"/>
      <c r="R299" s="705"/>
      <c r="S299" s="705"/>
      <c r="T299" s="705"/>
      <c r="U299" s="705"/>
      <c r="V299" s="705"/>
      <c r="W299" s="705"/>
      <c r="X299" s="705"/>
      <c r="Y299" s="705"/>
      <c r="Z299" s="705"/>
      <c r="AA299" s="705"/>
      <c r="AB299" s="705"/>
      <c r="AC299" s="705"/>
      <c r="AD299" s="706"/>
      <c r="AE299" s="91"/>
    </row>
    <row r="300" spans="1:89" ht="120" customHeight="1">
      <c r="A300" s="40"/>
      <c r="B300" s="91"/>
      <c r="C300" s="725"/>
      <c r="D300" s="726"/>
      <c r="E300" s="726"/>
      <c r="F300" s="727"/>
      <c r="G300" s="721" t="s">
        <v>5161</v>
      </c>
      <c r="H300" s="662" t="s">
        <v>5338</v>
      </c>
      <c r="I300" s="662" t="s">
        <v>5339</v>
      </c>
      <c r="J300" s="662" t="s">
        <v>5342</v>
      </c>
      <c r="K300" s="662"/>
      <c r="L300" s="662"/>
      <c r="M300" s="662" t="s">
        <v>5343</v>
      </c>
      <c r="N300" s="662"/>
      <c r="O300" s="662"/>
      <c r="P300" s="662" t="s">
        <v>5344</v>
      </c>
      <c r="Q300" s="662"/>
      <c r="R300" s="662"/>
      <c r="S300" s="662" t="s">
        <v>5345</v>
      </c>
      <c r="T300" s="662"/>
      <c r="U300" s="662"/>
      <c r="V300" s="662" t="s">
        <v>5346</v>
      </c>
      <c r="W300" s="662"/>
      <c r="X300" s="662"/>
      <c r="Y300" s="662" t="s">
        <v>5347</v>
      </c>
      <c r="Z300" s="662"/>
      <c r="AA300" s="662"/>
      <c r="AB300" s="662" t="s">
        <v>5355</v>
      </c>
      <c r="AC300" s="662"/>
      <c r="AD300" s="662"/>
      <c r="AE300" s="91"/>
      <c r="BG300" s="675" t="s">
        <v>5356</v>
      </c>
      <c r="BH300" s="675"/>
      <c r="BI300" s="676" t="s">
        <v>5357</v>
      </c>
      <c r="BJ300" s="676"/>
      <c r="BK300" s="676"/>
      <c r="BM300" s="669" t="s">
        <v>5456</v>
      </c>
      <c r="BN300" s="670" t="s">
        <v>5382</v>
      </c>
      <c r="BO300" s="670"/>
      <c r="BP300" s="670"/>
      <c r="BQ300" s="671" t="s">
        <v>5387</v>
      </c>
      <c r="BR300" s="671"/>
      <c r="BS300" s="671"/>
      <c r="BT300" s="670" t="s">
        <v>5389</v>
      </c>
      <c r="BU300" s="670"/>
      <c r="BV300" s="670"/>
      <c r="BW300" s="671" t="s">
        <v>5457</v>
      </c>
      <c r="BX300" s="671"/>
      <c r="BY300" s="671"/>
      <c r="BZ300" s="670" t="s">
        <v>5393</v>
      </c>
      <c r="CA300" s="670"/>
      <c r="CB300" s="670"/>
      <c r="CC300" s="671" t="s">
        <v>5394</v>
      </c>
      <c r="CD300" s="671"/>
      <c r="CE300" s="671"/>
      <c r="CF300" s="670" t="s">
        <v>5395</v>
      </c>
      <c r="CG300" s="670"/>
      <c r="CH300" s="670"/>
      <c r="CI300" s="671" t="s">
        <v>5396</v>
      </c>
      <c r="CJ300" s="671"/>
      <c r="CK300" s="671"/>
    </row>
    <row r="301" spans="1:89" ht="48" customHeight="1">
      <c r="A301" s="40"/>
      <c r="B301" s="91"/>
      <c r="C301" s="687"/>
      <c r="D301" s="688"/>
      <c r="E301" s="688"/>
      <c r="F301" s="689"/>
      <c r="G301" s="721"/>
      <c r="H301" s="662"/>
      <c r="I301" s="662"/>
      <c r="J301" s="110" t="s">
        <v>5358</v>
      </c>
      <c r="K301" s="111" t="s">
        <v>5338</v>
      </c>
      <c r="L301" s="111" t="s">
        <v>5339</v>
      </c>
      <c r="M301" s="110" t="s">
        <v>5358</v>
      </c>
      <c r="N301" s="111" t="s">
        <v>5338</v>
      </c>
      <c r="O301" s="111" t="s">
        <v>5339</v>
      </c>
      <c r="P301" s="110" t="s">
        <v>5358</v>
      </c>
      <c r="Q301" s="111" t="s">
        <v>5338</v>
      </c>
      <c r="R301" s="111" t="s">
        <v>5339</v>
      </c>
      <c r="S301" s="110" t="s">
        <v>5358</v>
      </c>
      <c r="T301" s="111" t="s">
        <v>5338</v>
      </c>
      <c r="U301" s="111" t="s">
        <v>5339</v>
      </c>
      <c r="V301" s="110" t="s">
        <v>5358</v>
      </c>
      <c r="W301" s="111" t="s">
        <v>5338</v>
      </c>
      <c r="X301" s="111" t="s">
        <v>5339</v>
      </c>
      <c r="Y301" s="110" t="s">
        <v>5358</v>
      </c>
      <c r="Z301" s="111" t="s">
        <v>5338</v>
      </c>
      <c r="AA301" s="111" t="s">
        <v>5339</v>
      </c>
      <c r="AB301" s="110" t="s">
        <v>5358</v>
      </c>
      <c r="AC301" s="111" t="s">
        <v>5338</v>
      </c>
      <c r="AD301" s="111" t="s">
        <v>5339</v>
      </c>
      <c r="AE301" s="91"/>
      <c r="AG301" s="221" t="s">
        <v>5102</v>
      </c>
      <c r="AH301" s="228" t="s">
        <v>5166</v>
      </c>
      <c r="AI301" s="257" t="s">
        <v>5359</v>
      </c>
      <c r="AJ301" s="226" t="s">
        <v>5360</v>
      </c>
      <c r="AK301" s="228" t="s">
        <v>5169</v>
      </c>
      <c r="AL301" s="257" t="s">
        <v>5361</v>
      </c>
      <c r="AM301" s="226" t="s">
        <v>5362</v>
      </c>
      <c r="AN301" s="228" t="s">
        <v>5363</v>
      </c>
      <c r="AO301" s="257" t="s">
        <v>5364</v>
      </c>
      <c r="AP301" s="226" t="s">
        <v>5365</v>
      </c>
      <c r="AQ301" s="228" t="s">
        <v>5366</v>
      </c>
      <c r="AR301" s="257" t="s">
        <v>5367</v>
      </c>
      <c r="AS301" s="226" t="s">
        <v>5368</v>
      </c>
      <c r="AT301" s="228" t="s">
        <v>5369</v>
      </c>
      <c r="AU301" s="257" t="s">
        <v>5370</v>
      </c>
      <c r="AV301" s="226" t="s">
        <v>5371</v>
      </c>
      <c r="AW301" s="228" t="s">
        <v>5372</v>
      </c>
      <c r="AX301" s="257" t="s">
        <v>5373</v>
      </c>
      <c r="AY301" s="226" t="s">
        <v>5374</v>
      </c>
      <c r="AZ301" s="228" t="s">
        <v>5375</v>
      </c>
      <c r="BA301" s="257" t="s">
        <v>5376</v>
      </c>
      <c r="BB301" s="226" t="s">
        <v>5377</v>
      </c>
      <c r="BC301" s="228" t="s">
        <v>5378</v>
      </c>
      <c r="BD301" s="257" t="s">
        <v>5379</v>
      </c>
      <c r="BE301" s="226" t="s">
        <v>5380</v>
      </c>
      <c r="BG301" s="675"/>
      <c r="BH301" s="675"/>
      <c r="BI301" s="263" t="s">
        <v>5382</v>
      </c>
      <c r="BJ301" s="264" t="s">
        <v>5383</v>
      </c>
      <c r="BK301" s="265" t="s">
        <v>5384</v>
      </c>
      <c r="BM301" s="669"/>
      <c r="BN301" s="270" t="s">
        <v>5382</v>
      </c>
      <c r="BO301" s="271" t="s">
        <v>5383</v>
      </c>
      <c r="BP301" s="272" t="s">
        <v>5384</v>
      </c>
      <c r="BQ301" s="276" t="s">
        <v>5382</v>
      </c>
      <c r="BR301" s="277" t="s">
        <v>5383</v>
      </c>
      <c r="BS301" s="278" t="s">
        <v>5384</v>
      </c>
      <c r="BT301" s="270" t="s">
        <v>5382</v>
      </c>
      <c r="BU301" s="271" t="s">
        <v>5383</v>
      </c>
      <c r="BV301" s="272" t="s">
        <v>5384</v>
      </c>
      <c r="BW301" s="276" t="s">
        <v>5382</v>
      </c>
      <c r="BX301" s="277" t="s">
        <v>5383</v>
      </c>
      <c r="BY301" s="278" t="s">
        <v>5384</v>
      </c>
      <c r="BZ301" s="270" t="s">
        <v>5382</v>
      </c>
      <c r="CA301" s="271" t="s">
        <v>5383</v>
      </c>
      <c r="CB301" s="272" t="s">
        <v>5384</v>
      </c>
      <c r="CC301" s="276" t="s">
        <v>5382</v>
      </c>
      <c r="CD301" s="277" t="s">
        <v>5383</v>
      </c>
      <c r="CE301" s="278" t="s">
        <v>5384</v>
      </c>
      <c r="CF301" s="270" t="s">
        <v>5382</v>
      </c>
      <c r="CG301" s="271" t="s">
        <v>5383</v>
      </c>
      <c r="CH301" s="272" t="s">
        <v>5384</v>
      </c>
      <c r="CI301" s="276" t="s">
        <v>5382</v>
      </c>
      <c r="CJ301" s="277" t="s">
        <v>5383</v>
      </c>
      <c r="CK301" s="278" t="s">
        <v>5384</v>
      </c>
    </row>
    <row r="302" spans="1:89" ht="96" customHeight="1">
      <c r="A302" s="40"/>
      <c r="B302" s="91"/>
      <c r="C302" s="99" t="s">
        <v>5014</v>
      </c>
      <c r="D302" s="572" t="s">
        <v>5293</v>
      </c>
      <c r="E302" s="573"/>
      <c r="F302" s="574"/>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3"/>
      <c r="AE302" s="91"/>
      <c r="AG302" s="89">
        <f>IF(COUNTA(G302:AD313)=288,0,IF(COUNTA(G302:AD313)=0,0,1))</f>
        <v>0</v>
      </c>
      <c r="AH302" s="1">
        <f>COUNTIF(H302:I302,"NS")</f>
        <v>0</v>
      </c>
      <c r="AI302" s="1">
        <f>SUM(H302:I302)</f>
        <v>0</v>
      </c>
      <c r="AJ302" s="1">
        <f>IF(COUNTIF(G302:I302,"NA")=3,0,IF(COUNTA(G302:I302)=0,0,IF(OR(AND(G302=0,AH302&gt;0),AND(G302="ns",AI302&gt;0),AND(G302="ns",AH302=0,AI302=0)),1,IF(OR(AND(G302&gt;0,AH302=2),AND(G302="ns",AH302=2),AND(G302="ns",AI302=0,AH302&gt;0),G302=AI302),0,1))))</f>
        <v>0</v>
      </c>
      <c r="AK302" s="1">
        <f>COUNTIF(K302:L302,"NS")</f>
        <v>0</v>
      </c>
      <c r="AL302" s="1">
        <f>SUM(K302:L302)</f>
        <v>0</v>
      </c>
      <c r="AM302" s="1">
        <f>IF(COUNTIF(J302:L302,"NA")=3,0,IF(COUNTA(J302:L302)=0,0,IF(OR(AND(J302=0,AK302&gt;0),AND(J302="ns",AL302&gt;0),AND(J302="ns",AK302=0,AL302=0)),1,IF(OR(AND(J302&gt;0,AK302=2),AND(J302="ns",AK302=2),AND(J302="ns",AL302=0,AK302&gt;0),J302=AL302),0,1))))</f>
        <v>0</v>
      </c>
      <c r="AN302" s="1">
        <f>COUNTIF(N302:O302,"NS")</f>
        <v>0</v>
      </c>
      <c r="AO302" s="1">
        <f>SUM(N302:O302)</f>
        <v>0</v>
      </c>
      <c r="AP302" s="1">
        <f>IF(COUNTIF(M302:O302,"NA")=3,0,IF(COUNTA(M302:O302)=0,0,IF(OR(AND(M302=0,AN302&gt;0),AND(M302="ns",AO302&gt;0),AND(M302="ns",AN302=0,AO302=0)),1,IF(OR(AND(M302&gt;0,AN302=2),AND(M302="ns",AN302=2),AND(M302="ns",AO302=0,AN302&gt;0),M302=AO302),0,1))))</f>
        <v>0</v>
      </c>
      <c r="AQ302" s="1">
        <f>COUNTIF(Q302:R302,"NS")</f>
        <v>0</v>
      </c>
      <c r="AR302" s="1">
        <f>SUM(Q302:R302)</f>
        <v>0</v>
      </c>
      <c r="AS302" s="1">
        <f>IF(COUNTIF(P302:R302,"NA")=3,0,IF(COUNTA(P302:R302)=0,0,IF(OR(AND(P302=0,AQ302&gt;0),AND(P302="ns",AR302&gt;0),AND(P302="ns",AQ302=0,AR302=0)),1,IF(OR(AND(P302&gt;0,AQ302=2),AND(P302="ns",AQ302=2),AND(P302="ns",AR302=0,AQ302&gt;0),P302=AR302),0,1))))</f>
        <v>0</v>
      </c>
      <c r="AT302" s="1">
        <f>COUNTIF(T302:U302,"NS")</f>
        <v>0</v>
      </c>
      <c r="AU302" s="1">
        <f>SUM(T302:U302)</f>
        <v>0</v>
      </c>
      <c r="AV302" s="1">
        <f>IF(COUNTIF(S302:U302,"NA")=3,0,IF(COUNTA(S302:U302)=0,0,IF(OR(AND(S302=0,AT302&gt;0),AND(S302="ns",AU302&gt;0),AND(S302="ns",AT302=0,AU302=0)),1,IF(OR(AND(S302&gt;0,AT302=2),AND(S302="ns",AT302=2),AND(S302="ns",AU302=0,AT302&gt;0),S302=AU302),0,1))))</f>
        <v>0</v>
      </c>
      <c r="AW302" s="1">
        <f>COUNTIF(W302:X302,"NS")</f>
        <v>0</v>
      </c>
      <c r="AX302" s="1">
        <f>SUM(W302:X302)</f>
        <v>0</v>
      </c>
      <c r="AY302" s="1">
        <f>IF(COUNTIF(V302:X302,"NA")=3,0,IF(COUNTA(V302:X302)=0,0,IF(OR(AND(V302=0,AW302&gt;0),AND(V302="ns",AX302&gt;0),AND(V302="ns",AW302=0,AX302=0)),1,IF(OR(AND(V302&gt;0,AW302=2),AND(V302="ns",AW302=2),AND(V302="ns",AX302=0,AW302&gt;0),V302=AX302),0,1))))</f>
        <v>0</v>
      </c>
      <c r="AZ302" s="1">
        <f>COUNTIF(Z302:AA302,"NS")</f>
        <v>0</v>
      </c>
      <c r="BA302" s="1">
        <f>SUM(Z302:AA302)</f>
        <v>0</v>
      </c>
      <c r="BB302" s="1">
        <f>IF(COUNTIF(Y302:AA302,"NA")=3,0,IF(COUNTA(Y302:AA302)=0,0,IF(OR(AND(Y302=0,AZ302&gt;0),AND(Y302="ns",BA302&gt;0),AND(Y302="ns",AZ302=0,BA302=0)),1,IF(OR(AND(Y302&gt;0,AZ302=2),AND(Y302="ns",AZ302=2),AND(Y302="ns",BA302=0,AZ302&gt;0),Y302=BA302),0,1))))</f>
        <v>0</v>
      </c>
      <c r="BC302" s="1">
        <f>COUNTIF(AC302:AD302,"NS")</f>
        <v>0</v>
      </c>
      <c r="BD302" s="1">
        <f>SUM(AC302:AD302)</f>
        <v>0</v>
      </c>
      <c r="BE302" s="1">
        <f>IF(COUNTIF(AB302:AD302,"NA")=3,0,IF(COUNTA(AB302:AD302)=0,0,IF(OR(AND(AB302=0,BC302&gt;0),AND(AB302="ns",BD302&gt;0),AND(AB302="ns",BC302=0,BD302=0)),1,IF(OR(AND(AB302&gt;0,BC302=2),AND(AB302="ns",BC302=2),AND(AB302="ns",BD302=0,BC302&gt;0),AB302=BD302),0,1))))</f>
        <v>0</v>
      </c>
      <c r="BG302" s="672" t="s">
        <v>5382</v>
      </c>
      <c r="BH302" s="672"/>
      <c r="BI302" s="266">
        <f>IF(OR(G314="NS",$M$112="NS"),0,IF(AND(G314="NA",$M$112="NA"),0,IF(G314&gt;=$M$112,0,1)))</f>
        <v>0</v>
      </c>
      <c r="BJ302" s="266">
        <f>IF(OR(H314="NS",$S$112="NS"),0,IF(AND(H314="NA",$S$112="NA"),0,IF(H314&gt;=$S$112,0,1)))</f>
        <v>0</v>
      </c>
      <c r="BK302" s="266">
        <f>IF(OR(I314="NS",$Y$112="NS"),0,IF(AND(I314="NA",$Y$112="NA"),0,IF(I314&gt;=$Y$112,0,1)))</f>
        <v>0</v>
      </c>
      <c r="BM302" s="274">
        <v>1</v>
      </c>
      <c r="BN302" s="266">
        <f>IF(AND(G302="NS",$M$112="NS"),0,IF(OR(G302="NA",$M$112="NA"),0,IF(G302&lt;=$M$112,0,1)))</f>
        <v>0</v>
      </c>
      <c r="BO302" s="266">
        <f>IF(AND(H302="NS",$S$112="NS"),0,IF(OR(H302="NA",$S$112="NA"),0,IF(H302&lt;=$S$112,0,1)))</f>
        <v>0</v>
      </c>
      <c r="BP302" s="266">
        <f>IF(AND(I302="NS",$Y$112="NS"),0,IF(OR(I302="NA",$Y$112="NA"),0,IF(I302&lt;=$Y$112,0,1)))</f>
        <v>0</v>
      </c>
      <c r="BQ302">
        <f>IF(AND(J302="NS",$M$105="NS"),0,IF(OR(J302="NA",$M$105="NA"),0,IF(J302&lt;=$M$105,0,1)))</f>
        <v>0</v>
      </c>
      <c r="BR302">
        <f>IF(AND(K302="NS",$S$105="NS"),0,IF(OR(K302="NA",$S$105="NA"),0,IF(K302&lt;=$S$105,0,1)))</f>
        <v>0</v>
      </c>
      <c r="BS302">
        <f>IF(AND(L302="NS",$Y$105="NS"),0,IF(OR(L302="NA",$Y$105="NA"),0,IF(L302&lt;=$Y$105,0,1)))</f>
        <v>0</v>
      </c>
      <c r="BT302">
        <f>IF(AND(M302="NS",$M$106="NS"),0,IF(OR(M302="NA",$M$106="NA"),0,IF(M302&lt;=$M$106,0,1)))</f>
        <v>0</v>
      </c>
      <c r="BU302">
        <f>IF(AND(N302="NS",$S$106="NS"),0,IF(OR(N302="NA",$S$106="NA"),0,IF(N302&lt;=$S$106,0,1)))</f>
        <v>0</v>
      </c>
      <c r="BV302">
        <f>IF(AND(O302="NS",$Y$106="NS"),0,IF(OR(O302="NA",$Y$106="NA"),0,IF(O302&lt;=$Y$106,0,1)))</f>
        <v>0</v>
      </c>
      <c r="BW302">
        <f>IF(AND(P302="NS",$M$107="NS"),0,IF(OR(P302="NA",$M$107="NA"),0,IF(P302&lt;=$M$107,0,1)))</f>
        <v>0</v>
      </c>
      <c r="BX302">
        <f>IF(AND(Q302="NS",$S$107="NS"),0,IF(OR(Q302="NA",$S$107="NA"),0,IF(Q302&lt;=$S$107,0,1)))</f>
        <v>0</v>
      </c>
      <c r="BY302">
        <f>IF(AND(R302="NS",$Y$107="NS"),0,IF(OR(R302="NA",$Y$107="NA"),0,IF(R302&lt;=$Y$107,0,1)))</f>
        <v>0</v>
      </c>
      <c r="BZ302">
        <f>IF(AND(S302="NS",$M$108="NS"),0,IF(OR(S302="NA",$M$108="NA"),0,IF(S302&lt;=$M$108,0,1)))</f>
        <v>0</v>
      </c>
      <c r="CA302">
        <f>IF(AND(T302="NS",$S$108="NS"),0,IF(OR(T302="NA",$S$108="NA"),0,IF(T302&lt;=$S$108,0,1)))</f>
        <v>0</v>
      </c>
      <c r="CB302">
        <f>IF(AND(U302="NS",$Y$108="NS"),0,IF(OR(U302="NA",$Y$108="NA"),0,IF(U302&lt;=$Y$108,0,1)))</f>
        <v>0</v>
      </c>
      <c r="CC302">
        <f>IF(AND(V302="NS",$M$109="NS"),0,IF(OR(V302="NA",$M$109="NA"),0,IF(V302&lt;=$M$109,0,1)))</f>
        <v>0</v>
      </c>
      <c r="CD302">
        <f>IF(AND(W302="NS",$S$109="NS"),0,IF(OR(W302="NA",$S$109="NA"),0,IF(W302&lt;=$S$109,0,1)))</f>
        <v>0</v>
      </c>
      <c r="CE302">
        <f>IF(AND(X302="NS",$Y$109="NS"),0,IF(OR(X302="NA",$Y$109="NA"),0,IF(X302&lt;=$Y$109,0,1)))</f>
        <v>0</v>
      </c>
      <c r="CF302">
        <f>IF(AND(Y302="NS",$M$110="NS"),0,IF(OR(Y302="NA",$M$110="NA"),0,IF(Y302&lt;=$M$110,0,1)))</f>
        <v>0</v>
      </c>
      <c r="CG302">
        <f>IF(AND(Z302="NS",$S$110="NS"),0,IF(OR(Z302="NA",$S$110="NA"),0,IF(Z302&lt;=$S$110,0,1)))</f>
        <v>0</v>
      </c>
      <c r="CH302">
        <f>IF(AND(AA302="NS",$Y$110="NS"),0,IF(OR(AA302="NA",$Y$110="NA"),0,IF(AA302&lt;=$Y$110,0,1)))</f>
        <v>0</v>
      </c>
      <c r="CI302">
        <f>IF(AND(AB302="NS",$M$111="NS"),0,IF(OR(AB302="NA",$M$111="NA"),0,IF(AB302&lt;=$M$111,0,1)))</f>
        <v>0</v>
      </c>
      <c r="CJ302">
        <f>IF(AND(AC302="NS",$S$111="NS"),0,IF(OR(AC302="NA",$S$111="NA"),0,IF(AC302&lt;=$S$111,0,1)))</f>
        <v>0</v>
      </c>
      <c r="CK302">
        <f>IF(AND(AD302="NS",$Y$111="NS"),0,IF(OR(AD302="NA",$Y$111="NA"),0,IF(AD302&lt;=$Y$111,0,1)))</f>
        <v>0</v>
      </c>
    </row>
    <row r="303" spans="1:89" ht="60" customHeight="1">
      <c r="A303" s="40"/>
      <c r="B303" s="91"/>
      <c r="C303" s="113" t="s">
        <v>5016</v>
      </c>
      <c r="D303" s="572" t="s">
        <v>5296</v>
      </c>
      <c r="E303" s="573"/>
      <c r="F303" s="574"/>
      <c r="G303" s="483"/>
      <c r="H303" s="483"/>
      <c r="I303" s="483"/>
      <c r="J303" s="483"/>
      <c r="K303" s="483"/>
      <c r="L303" s="483"/>
      <c r="M303" s="483"/>
      <c r="N303" s="483"/>
      <c r="O303" s="483"/>
      <c r="P303" s="483"/>
      <c r="Q303" s="483"/>
      <c r="R303" s="483"/>
      <c r="S303" s="483"/>
      <c r="T303" s="483"/>
      <c r="U303" s="483"/>
      <c r="V303" s="483"/>
      <c r="W303" s="483"/>
      <c r="X303" s="483"/>
      <c r="Y303" s="483"/>
      <c r="Z303" s="483"/>
      <c r="AA303" s="483"/>
      <c r="AB303" s="483"/>
      <c r="AC303" s="483"/>
      <c r="AD303" s="483"/>
      <c r="AE303" s="91"/>
      <c r="AG303" s="89"/>
      <c r="AH303" s="1">
        <f t="shared" ref="AH303:AH313" si="207">COUNTIF(H303:I303,"NS")</f>
        <v>0</v>
      </c>
      <c r="AI303" s="1">
        <f t="shared" ref="AI303:AI313" si="208">SUM(H303:I303)</f>
        <v>0</v>
      </c>
      <c r="AJ303" s="1">
        <f t="shared" ref="AJ303:AJ313" si="209">IF(COUNTIF(G303:I303,"NA")=3,0,IF(COUNTA(G303:I303)=0,0,IF(OR(AND(G303=0,AH303&gt;0),AND(G303="ns",AI303&gt;0),AND(G303="ns",AH303=0,AI303=0)),1,IF(OR(AND(G303&gt;0,AH303=2),AND(G303="ns",AH303=2),AND(G303="ns",AI303=0,AH303&gt;0),G303=AI303),0,1))))</f>
        <v>0</v>
      </c>
      <c r="AK303" s="1">
        <f t="shared" ref="AK303:AK313" si="210">COUNTIF(K303:L303,"NS")</f>
        <v>0</v>
      </c>
      <c r="AL303" s="1">
        <f t="shared" ref="AL303:AL313" si="211">SUM(K303:L303)</f>
        <v>0</v>
      </c>
      <c r="AM303" s="1">
        <f t="shared" ref="AM303:AM313" si="212">IF(COUNTIF(J303:L303,"NA")=3,0,IF(COUNTA(J303:L303)=0,0,IF(OR(AND(J303=0,AK303&gt;0),AND(J303="ns",AL303&gt;0),AND(J303="ns",AK303=0,AL303=0)),1,IF(OR(AND(J303&gt;0,AK303=2),AND(J303="ns",AK303=2),AND(J303="ns",AL303=0,AK303&gt;0),J303=AL303),0,1))))</f>
        <v>0</v>
      </c>
      <c r="AN303" s="1">
        <f t="shared" ref="AN303:AN313" si="213">COUNTIF(N303:O303,"NS")</f>
        <v>0</v>
      </c>
      <c r="AO303" s="1">
        <f t="shared" ref="AO303:AO313" si="214">SUM(N303:O303)</f>
        <v>0</v>
      </c>
      <c r="AP303" s="1">
        <f t="shared" ref="AP303:AP313" si="215">IF(COUNTIF(M303:O303,"NA")=3,0,IF(COUNTA(M303:O303)=0,0,IF(OR(AND(M303=0,AN303&gt;0),AND(M303="ns",AO303&gt;0),AND(M303="ns",AN303=0,AO303=0)),1,IF(OR(AND(M303&gt;0,AN303=2),AND(M303="ns",AN303=2),AND(M303="ns",AO303=0,AN303&gt;0),M303=AO303),0,1))))</f>
        <v>0</v>
      </c>
      <c r="AQ303" s="1">
        <f t="shared" ref="AQ303:AQ313" si="216">COUNTIF(Q303:R303,"NS")</f>
        <v>0</v>
      </c>
      <c r="AR303" s="1">
        <f t="shared" ref="AR303:AR313" si="217">SUM(Q303:R303)</f>
        <v>0</v>
      </c>
      <c r="AS303" s="1">
        <f t="shared" ref="AS303:AS313" si="218">IF(COUNTIF(P303:R303,"NA")=3,0,IF(COUNTA(P303:R303)=0,0,IF(OR(AND(P303=0,AQ303&gt;0),AND(P303="ns",AR303&gt;0),AND(P303="ns",AQ303=0,AR303=0)),1,IF(OR(AND(P303&gt;0,AQ303=2),AND(P303="ns",AQ303=2),AND(P303="ns",AR303=0,AQ303&gt;0),P303=AR303),0,1))))</f>
        <v>0</v>
      </c>
      <c r="AT303" s="1">
        <f t="shared" ref="AT303:AT313" si="219">COUNTIF(T303:U303,"NS")</f>
        <v>0</v>
      </c>
      <c r="AU303" s="1">
        <f t="shared" ref="AU303:AU313" si="220">SUM(T303:U303)</f>
        <v>0</v>
      </c>
      <c r="AV303" s="1">
        <f t="shared" ref="AV303:AV313" si="221">IF(COUNTIF(S303:U303,"NA")=3,0,IF(COUNTA(S303:U303)=0,0,IF(OR(AND(S303=0,AT303&gt;0),AND(S303="ns",AU303&gt;0),AND(S303="ns",AT303=0,AU303=0)),1,IF(OR(AND(S303&gt;0,AT303=2),AND(S303="ns",AT303=2),AND(S303="ns",AU303=0,AT303&gt;0),S303=AU303),0,1))))</f>
        <v>0</v>
      </c>
      <c r="AW303" s="1">
        <f t="shared" ref="AW303:AW313" si="222">COUNTIF(W303:X303,"NS")</f>
        <v>0</v>
      </c>
      <c r="AX303" s="1">
        <f t="shared" ref="AX303:AX313" si="223">SUM(W303:X303)</f>
        <v>0</v>
      </c>
      <c r="AY303" s="1">
        <f t="shared" ref="AY303:AY313" si="224">IF(COUNTIF(V303:X303,"NA")=3,0,IF(COUNTA(V303:X303)=0,0,IF(OR(AND(V303=0,AW303&gt;0),AND(V303="ns",AX303&gt;0),AND(V303="ns",AW303=0,AX303=0)),1,IF(OR(AND(V303&gt;0,AW303=2),AND(V303="ns",AW303=2),AND(V303="ns",AX303=0,AW303&gt;0),V303=AX303),0,1))))</f>
        <v>0</v>
      </c>
      <c r="AZ303" s="1">
        <f t="shared" ref="AZ303:AZ313" si="225">COUNTIF(Z303:AA303,"NS")</f>
        <v>0</v>
      </c>
      <c r="BA303" s="1">
        <f t="shared" ref="BA303:BA313" si="226">SUM(Z303:AA303)</f>
        <v>0</v>
      </c>
      <c r="BB303" s="1">
        <f t="shared" ref="BB303:BB313" si="227">IF(COUNTIF(Y303:AA303,"NA")=3,0,IF(COUNTA(Y303:AA303)=0,0,IF(OR(AND(Y303=0,AZ303&gt;0),AND(Y303="ns",BA303&gt;0),AND(Y303="ns",AZ303=0,BA303=0)),1,IF(OR(AND(Y303&gt;0,AZ303=2),AND(Y303="ns",AZ303=2),AND(Y303="ns",BA303=0,AZ303&gt;0),Y303=BA303),0,1))))</f>
        <v>0</v>
      </c>
      <c r="BC303" s="1">
        <f t="shared" ref="BC303:BC313" si="228">COUNTIF(AC303:AD303,"NS")</f>
        <v>0</v>
      </c>
      <c r="BD303" s="1">
        <f t="shared" ref="BD303:BD313" si="229">SUM(AC303:AD303)</f>
        <v>0</v>
      </c>
      <c r="BE303" s="1">
        <f t="shared" ref="BE303:BE313" si="230">IF(COUNTIF(AB303:AD303,"NA")=3,0,IF(COUNTA(AB303:AD303)=0,0,IF(OR(AND(AB303=0,BC303&gt;0),AND(AB303="ns",BD303&gt;0),AND(AB303="ns",BC303=0,BD303=0)),1,IF(OR(AND(AB303&gt;0,BC303=2),AND(AB303="ns",BC303=2),AND(AB303="ns",BD303=0,BC303&gt;0),AB303=BD303),0,1))))</f>
        <v>0</v>
      </c>
      <c r="BG303" s="673" t="s">
        <v>5387</v>
      </c>
      <c r="BH303" s="673"/>
      <c r="BI303">
        <f>IF(OR(J314="NS",$M$105="NS"),0,IF(AND(J314="NA",$M$105="NA"),0,IF(J314&gt;=$M$105,0,1)))</f>
        <v>0</v>
      </c>
      <c r="BJ303">
        <f>IF(OR(K314="NS",$S$105="NS"),0,IF(AND(K314="NA",$S$105="NA"),0,IF(K314&gt;=$S$105,0,1)))</f>
        <v>0</v>
      </c>
      <c r="BK303">
        <f>IF(OR(L314="NS",$Y$105="NS"),0,IF(AND(L314="NA",$Y$105="NA"),0,IF(L314&gt;=$Y$105,0,1)))</f>
        <v>0</v>
      </c>
      <c r="BM303" s="275">
        <v>2</v>
      </c>
      <c r="BN303" s="266">
        <f t="shared" ref="BN303:BN313" si="231">IF(AND(G303="NS",$M$112="NS"),0,IF(OR(G303="NA",$M$112="NA"),0,IF(G303&lt;=$M$112,0,1)))</f>
        <v>0</v>
      </c>
      <c r="BO303" s="266">
        <f t="shared" ref="BO303:BO313" si="232">IF(AND(H303="NS",$S$112="NS"),0,IF(OR(H303="NA",$S$112="NA"),0,IF(H303&lt;=$S$112,0,1)))</f>
        <v>0</v>
      </c>
      <c r="BP303" s="266">
        <f t="shared" ref="BP303:BP313" si="233">IF(AND(I303="NS",$Y$112="NS"),0,IF(OR(I303="NA",$Y$112="NA"),0,IF(I303&lt;=$Y$112,0,1)))</f>
        <v>0</v>
      </c>
      <c r="BQ303">
        <f t="shared" ref="BQ303:BQ313" si="234">IF(AND(J303="NS",$M$105="NS"),0,IF(OR(J303="NA",$M$105="NA"),0,IF(J303&lt;=$M$105,0,1)))</f>
        <v>0</v>
      </c>
      <c r="BR303">
        <f t="shared" ref="BR303:BR313" si="235">IF(AND(K303="NS",$S$105="NS"),0,IF(OR(K303="NA",$S$105="NA"),0,IF(K303&lt;=$S$105,0,1)))</f>
        <v>0</v>
      </c>
      <c r="BS303">
        <f t="shared" ref="BS303:BS313" si="236">IF(AND(L303="NS",$Y$105="NS"),0,IF(OR(L303="NA",$Y$105="NA"),0,IF(L303&lt;=$Y$105,0,1)))</f>
        <v>0</v>
      </c>
      <c r="BT303">
        <f t="shared" ref="BT303:BT313" si="237">IF(AND(M303="NS",$M$106="NS"),0,IF(OR(M303="NA",$M$106="NA"),0,IF(M303&lt;=$M$106,0,1)))</f>
        <v>0</v>
      </c>
      <c r="BU303">
        <f t="shared" ref="BU303:BU313" si="238">IF(AND(N303="NS",$S$106="NS"),0,IF(OR(N303="NA",$S$106="NA"),0,IF(N303&lt;=$S$106,0,1)))</f>
        <v>0</v>
      </c>
      <c r="BV303">
        <f t="shared" ref="BV303:BV313" si="239">IF(AND(O303="NS",$Y$106="NS"),0,IF(OR(O303="NA",$Y$106="NA"),0,IF(O303&lt;=$Y$106,0,1)))</f>
        <v>0</v>
      </c>
      <c r="BW303">
        <f t="shared" ref="BW303:BW313" si="240">IF(AND(P303="NS",$M$107="NS"),0,IF(OR(P303="NA",$M$107="NA"),0,IF(P303&lt;=$M$107,0,1)))</f>
        <v>0</v>
      </c>
      <c r="BX303">
        <f t="shared" ref="BX303:BX313" si="241">IF(AND(Q303="NS",$S$107="NS"),0,IF(OR(Q303="NA",$S$107="NA"),0,IF(Q303&lt;=$S$107,0,1)))</f>
        <v>0</v>
      </c>
      <c r="BY303">
        <f t="shared" ref="BY303:BY313" si="242">IF(AND(R303="NS",$Y$107="NS"),0,IF(OR(R303="NA",$Y$107="NA"),0,IF(R303&lt;=$Y$107,0,1)))</f>
        <v>0</v>
      </c>
      <c r="BZ303">
        <f t="shared" ref="BZ303:BZ313" si="243">IF(AND(S303="NS",$M$108="NS"),0,IF(OR(S303="NA",$M$108="NA"),0,IF(S303&lt;=$M$108,0,1)))</f>
        <v>0</v>
      </c>
      <c r="CA303">
        <f t="shared" ref="CA303:CA313" si="244">IF(AND(T303="NS",$S$108="NS"),0,IF(OR(T303="NA",$S$108="NA"),0,IF(T303&lt;=$S$108,0,1)))</f>
        <v>0</v>
      </c>
      <c r="CB303">
        <f t="shared" ref="CB303:CB313" si="245">IF(AND(U303="NS",$Y$108="NS"),0,IF(OR(U303="NA",$Y$108="NA"),0,IF(U303&lt;=$Y$108,0,1)))</f>
        <v>0</v>
      </c>
      <c r="CC303">
        <f t="shared" ref="CC303:CC313" si="246">IF(AND(V303="NS",$M$109="NS"),0,IF(OR(V303="NA",$M$109="NA"),0,IF(V303&lt;=$M$109,0,1)))</f>
        <v>0</v>
      </c>
      <c r="CD303">
        <f t="shared" ref="CD303:CD313" si="247">IF(AND(W303="NS",$S$109="NS"),0,IF(OR(W303="NA",$S$109="NA"),0,IF(W303&lt;=$S$109,0,1)))</f>
        <v>0</v>
      </c>
      <c r="CE303">
        <f t="shared" ref="CE303:CE313" si="248">IF(AND(X303="NS",$Y$109="NS"),0,IF(OR(X303="NA",$Y$109="NA"),0,IF(X303&lt;=$Y$109,0,1)))</f>
        <v>0</v>
      </c>
      <c r="CF303">
        <f t="shared" ref="CF303:CF313" si="249">IF(AND(Y303="NS",$M$110="NS"),0,IF(OR(Y303="NA",$M$110="NA"),0,IF(Y303&lt;=$M$110,0,1)))</f>
        <v>0</v>
      </c>
      <c r="CG303">
        <f t="shared" ref="CG303:CG313" si="250">IF(AND(Z303="NS",$S$110="NS"),0,IF(OR(Z303="NA",$S$110="NA"),0,IF(Z303&lt;=$S$110,0,1)))</f>
        <v>0</v>
      </c>
      <c r="CH303">
        <f t="shared" ref="CH303:CH313" si="251">IF(AND(AA303="NS",$Y$110="NS"),0,IF(OR(AA303="NA",$Y$110="NA"),0,IF(AA303&lt;=$Y$110,0,1)))</f>
        <v>0</v>
      </c>
      <c r="CI303">
        <f t="shared" ref="CI303:CI313" si="252">IF(AND(AB303="NS",$M$111="NS"),0,IF(OR(AB303="NA",$M$111="NA"),0,IF(AB303&lt;=$M$111,0,1)))</f>
        <v>0</v>
      </c>
      <c r="CJ303">
        <f t="shared" ref="CJ303:CJ313" si="253">IF(AND(AC303="NS",$S$111="NS"),0,IF(OR(AC303="NA",$S$111="NA"),0,IF(AC303&lt;=$S$111,0,1)))</f>
        <v>0</v>
      </c>
      <c r="CK303">
        <f t="shared" ref="CK303:CK313" si="254">IF(AND(AD303="NS",$Y$111="NS"),0,IF(OR(AD303="NA",$Y$111="NA"),0,IF(AD303&lt;=$Y$111,0,1)))</f>
        <v>0</v>
      </c>
    </row>
    <row r="304" spans="1:89" ht="72" customHeight="1">
      <c r="A304" s="40"/>
      <c r="B304" s="91"/>
      <c r="C304" s="113" t="s">
        <v>5018</v>
      </c>
      <c r="D304" s="572" t="s">
        <v>5299</v>
      </c>
      <c r="E304" s="573"/>
      <c r="F304" s="574"/>
      <c r="G304" s="483"/>
      <c r="H304" s="483"/>
      <c r="I304" s="483"/>
      <c r="J304" s="483"/>
      <c r="K304" s="483"/>
      <c r="L304" s="483"/>
      <c r="M304" s="483"/>
      <c r="N304" s="483"/>
      <c r="O304" s="483"/>
      <c r="P304" s="483"/>
      <c r="Q304" s="483"/>
      <c r="R304" s="483"/>
      <c r="S304" s="483"/>
      <c r="T304" s="483"/>
      <c r="U304" s="483"/>
      <c r="V304" s="483"/>
      <c r="W304" s="483"/>
      <c r="X304" s="483"/>
      <c r="Y304" s="483"/>
      <c r="Z304" s="483"/>
      <c r="AA304" s="483"/>
      <c r="AB304" s="483"/>
      <c r="AC304" s="483"/>
      <c r="AD304" s="483"/>
      <c r="AE304" s="91"/>
      <c r="AG304" s="89"/>
      <c r="AH304" s="1">
        <f t="shared" si="207"/>
        <v>0</v>
      </c>
      <c r="AI304" s="1">
        <f t="shared" si="208"/>
        <v>0</v>
      </c>
      <c r="AJ304" s="1">
        <f t="shared" si="209"/>
        <v>0</v>
      </c>
      <c r="AK304" s="1">
        <f t="shared" si="210"/>
        <v>0</v>
      </c>
      <c r="AL304" s="1">
        <f t="shared" si="211"/>
        <v>0</v>
      </c>
      <c r="AM304" s="1">
        <f t="shared" si="212"/>
        <v>0</v>
      </c>
      <c r="AN304" s="1">
        <f t="shared" si="213"/>
        <v>0</v>
      </c>
      <c r="AO304" s="1">
        <f t="shared" si="214"/>
        <v>0</v>
      </c>
      <c r="AP304" s="1">
        <f t="shared" si="215"/>
        <v>0</v>
      </c>
      <c r="AQ304" s="1">
        <f t="shared" si="216"/>
        <v>0</v>
      </c>
      <c r="AR304" s="1">
        <f t="shared" si="217"/>
        <v>0</v>
      </c>
      <c r="AS304" s="1">
        <f t="shared" si="218"/>
        <v>0</v>
      </c>
      <c r="AT304" s="1">
        <f t="shared" si="219"/>
        <v>0</v>
      </c>
      <c r="AU304" s="1">
        <f t="shared" si="220"/>
        <v>0</v>
      </c>
      <c r="AV304" s="1">
        <f t="shared" si="221"/>
        <v>0</v>
      </c>
      <c r="AW304" s="1">
        <f t="shared" si="222"/>
        <v>0</v>
      </c>
      <c r="AX304" s="1">
        <f t="shared" si="223"/>
        <v>0</v>
      </c>
      <c r="AY304" s="1">
        <f t="shared" si="224"/>
        <v>0</v>
      </c>
      <c r="AZ304" s="1">
        <f t="shared" si="225"/>
        <v>0</v>
      </c>
      <c r="BA304" s="1">
        <f t="shared" si="226"/>
        <v>0</v>
      </c>
      <c r="BB304" s="1">
        <f t="shared" si="227"/>
        <v>0</v>
      </c>
      <c r="BC304" s="1">
        <f t="shared" si="228"/>
        <v>0</v>
      </c>
      <c r="BD304" s="1">
        <f t="shared" si="229"/>
        <v>0</v>
      </c>
      <c r="BE304" s="1">
        <f t="shared" si="230"/>
        <v>0</v>
      </c>
      <c r="BG304" s="672" t="s">
        <v>5389</v>
      </c>
      <c r="BH304" s="672"/>
      <c r="BI304">
        <f>IF(OR(M314="NS",$M$106="NS"),0,IF(AND(M314="NA",$M$106="NA"),0,IF(M314&gt;=$M$106,0,1)))</f>
        <v>0</v>
      </c>
      <c r="BJ304">
        <f>IF(OR(N314="NS",$S$106="NS"),0,IF(AND(N314="NA",$S$106="NA"),0,IF(N314&gt;=$S$106,0,1)))</f>
        <v>0</v>
      </c>
      <c r="BK304">
        <f>IF(OR(O314="NS",$Y$106="NS"),0,IF(AND(O314="NA",$Y$106="NA"),0,IF(O314&gt;=$Y$106,0,1)))</f>
        <v>0</v>
      </c>
      <c r="BM304" s="274">
        <v>3</v>
      </c>
      <c r="BN304" s="266">
        <f t="shared" si="231"/>
        <v>0</v>
      </c>
      <c r="BO304" s="266">
        <f t="shared" si="232"/>
        <v>0</v>
      </c>
      <c r="BP304" s="266">
        <f t="shared" si="233"/>
        <v>0</v>
      </c>
      <c r="BQ304">
        <f t="shared" si="234"/>
        <v>0</v>
      </c>
      <c r="BR304">
        <f t="shared" si="235"/>
        <v>0</v>
      </c>
      <c r="BS304">
        <f t="shared" si="236"/>
        <v>0</v>
      </c>
      <c r="BT304">
        <f t="shared" si="237"/>
        <v>0</v>
      </c>
      <c r="BU304">
        <f t="shared" si="238"/>
        <v>0</v>
      </c>
      <c r="BV304">
        <f t="shared" si="239"/>
        <v>0</v>
      </c>
      <c r="BW304">
        <f t="shared" si="240"/>
        <v>0</v>
      </c>
      <c r="BX304">
        <f t="shared" si="241"/>
        <v>0</v>
      </c>
      <c r="BY304">
        <f t="shared" si="242"/>
        <v>0</v>
      </c>
      <c r="BZ304">
        <f t="shared" si="243"/>
        <v>0</v>
      </c>
      <c r="CA304">
        <f t="shared" si="244"/>
        <v>0</v>
      </c>
      <c r="CB304">
        <f t="shared" si="245"/>
        <v>0</v>
      </c>
      <c r="CC304">
        <f t="shared" si="246"/>
        <v>0</v>
      </c>
      <c r="CD304">
        <f t="shared" si="247"/>
        <v>0</v>
      </c>
      <c r="CE304">
        <f t="shared" si="248"/>
        <v>0</v>
      </c>
      <c r="CF304">
        <f t="shared" si="249"/>
        <v>0</v>
      </c>
      <c r="CG304">
        <f t="shared" si="250"/>
        <v>0</v>
      </c>
      <c r="CH304">
        <f t="shared" si="251"/>
        <v>0</v>
      </c>
      <c r="CI304">
        <f t="shared" si="252"/>
        <v>0</v>
      </c>
      <c r="CJ304">
        <f t="shared" si="253"/>
        <v>0</v>
      </c>
      <c r="CK304">
        <f t="shared" si="254"/>
        <v>0</v>
      </c>
    </row>
    <row r="305" spans="1:89" ht="144" customHeight="1">
      <c r="A305" s="40"/>
      <c r="B305" s="91"/>
      <c r="C305" s="113" t="s">
        <v>5020</v>
      </c>
      <c r="D305" s="572" t="s">
        <v>5301</v>
      </c>
      <c r="E305" s="573"/>
      <c r="F305" s="574"/>
      <c r="G305" s="483"/>
      <c r="H305" s="483"/>
      <c r="I305" s="483"/>
      <c r="J305" s="483"/>
      <c r="K305" s="483"/>
      <c r="L305" s="483"/>
      <c r="M305" s="483"/>
      <c r="N305" s="483"/>
      <c r="O305" s="483"/>
      <c r="P305" s="483"/>
      <c r="Q305" s="483"/>
      <c r="R305" s="483"/>
      <c r="S305" s="483"/>
      <c r="T305" s="483"/>
      <c r="U305" s="483"/>
      <c r="V305" s="483"/>
      <c r="W305" s="483"/>
      <c r="X305" s="483"/>
      <c r="Y305" s="483"/>
      <c r="Z305" s="483"/>
      <c r="AA305" s="483"/>
      <c r="AB305" s="483"/>
      <c r="AC305" s="483"/>
      <c r="AD305" s="483"/>
      <c r="AE305" s="91"/>
      <c r="AG305" s="89"/>
      <c r="AH305" s="1">
        <f t="shared" si="207"/>
        <v>0</v>
      </c>
      <c r="AI305" s="1">
        <f t="shared" si="208"/>
        <v>0</v>
      </c>
      <c r="AJ305" s="1">
        <f t="shared" si="209"/>
        <v>0</v>
      </c>
      <c r="AK305" s="1">
        <f t="shared" si="210"/>
        <v>0</v>
      </c>
      <c r="AL305" s="1">
        <f t="shared" si="211"/>
        <v>0</v>
      </c>
      <c r="AM305" s="1">
        <f t="shared" si="212"/>
        <v>0</v>
      </c>
      <c r="AN305" s="1">
        <f t="shared" si="213"/>
        <v>0</v>
      </c>
      <c r="AO305" s="1">
        <f t="shared" si="214"/>
        <v>0</v>
      </c>
      <c r="AP305" s="1">
        <f t="shared" si="215"/>
        <v>0</v>
      </c>
      <c r="AQ305" s="1">
        <f t="shared" si="216"/>
        <v>0</v>
      </c>
      <c r="AR305" s="1">
        <f t="shared" si="217"/>
        <v>0</v>
      </c>
      <c r="AS305" s="1">
        <f t="shared" si="218"/>
        <v>0</v>
      </c>
      <c r="AT305" s="1">
        <f t="shared" si="219"/>
        <v>0</v>
      </c>
      <c r="AU305" s="1">
        <f t="shared" si="220"/>
        <v>0</v>
      </c>
      <c r="AV305" s="1">
        <f t="shared" si="221"/>
        <v>0</v>
      </c>
      <c r="AW305" s="1">
        <f t="shared" si="222"/>
        <v>0</v>
      </c>
      <c r="AX305" s="1">
        <f t="shared" si="223"/>
        <v>0</v>
      </c>
      <c r="AY305" s="1">
        <f t="shared" si="224"/>
        <v>0</v>
      </c>
      <c r="AZ305" s="1">
        <f t="shared" si="225"/>
        <v>0</v>
      </c>
      <c r="BA305" s="1">
        <f t="shared" si="226"/>
        <v>0</v>
      </c>
      <c r="BB305" s="1">
        <f t="shared" si="227"/>
        <v>0</v>
      </c>
      <c r="BC305" s="1">
        <f t="shared" si="228"/>
        <v>0</v>
      </c>
      <c r="BD305" s="1">
        <f t="shared" si="229"/>
        <v>0</v>
      </c>
      <c r="BE305" s="1">
        <f t="shared" si="230"/>
        <v>0</v>
      </c>
      <c r="BG305" s="673" t="s">
        <v>5391</v>
      </c>
      <c r="BH305" s="673"/>
      <c r="BI305">
        <f>IF(OR(P314="NS",$M$107="NS"),0,IF(AND(P314="NA",$M$107="NA"),0,IF(P314&gt;=$M$107,0,1)))</f>
        <v>0</v>
      </c>
      <c r="BJ305">
        <f>IF(OR(Q314="NS",$S$107="NS"),0,IF(AND(Q314="NA",$S$107="NA"),0,IF(Q314&gt;=$S$107,0,1)))</f>
        <v>0</v>
      </c>
      <c r="BK305">
        <f>IF(OR(R314="NS",$Y$107="NS"),0,IF(AND(R314="NA",$Y$107="NA"),0,IF(R314&gt;=$Y$107,0,1)))</f>
        <v>0</v>
      </c>
      <c r="BM305" s="275">
        <v>4</v>
      </c>
      <c r="BN305" s="266">
        <f t="shared" si="231"/>
        <v>0</v>
      </c>
      <c r="BO305" s="266">
        <f t="shared" si="232"/>
        <v>0</v>
      </c>
      <c r="BP305" s="266">
        <f t="shared" si="233"/>
        <v>0</v>
      </c>
      <c r="BQ305">
        <f t="shared" si="234"/>
        <v>0</v>
      </c>
      <c r="BR305">
        <f t="shared" si="235"/>
        <v>0</v>
      </c>
      <c r="BS305">
        <f t="shared" si="236"/>
        <v>0</v>
      </c>
      <c r="BT305">
        <f t="shared" si="237"/>
        <v>0</v>
      </c>
      <c r="BU305">
        <f t="shared" si="238"/>
        <v>0</v>
      </c>
      <c r="BV305">
        <f t="shared" si="239"/>
        <v>0</v>
      </c>
      <c r="BW305">
        <f t="shared" si="240"/>
        <v>0</v>
      </c>
      <c r="BX305">
        <f t="shared" si="241"/>
        <v>0</v>
      </c>
      <c r="BY305">
        <f t="shared" si="242"/>
        <v>0</v>
      </c>
      <c r="BZ305">
        <f t="shared" si="243"/>
        <v>0</v>
      </c>
      <c r="CA305">
        <f t="shared" si="244"/>
        <v>0</v>
      </c>
      <c r="CB305">
        <f t="shared" si="245"/>
        <v>0</v>
      </c>
      <c r="CC305">
        <f t="shared" si="246"/>
        <v>0</v>
      </c>
      <c r="CD305">
        <f t="shared" si="247"/>
        <v>0</v>
      </c>
      <c r="CE305">
        <f t="shared" si="248"/>
        <v>0</v>
      </c>
      <c r="CF305">
        <f t="shared" si="249"/>
        <v>0</v>
      </c>
      <c r="CG305">
        <f t="shared" si="250"/>
        <v>0</v>
      </c>
      <c r="CH305">
        <f t="shared" si="251"/>
        <v>0</v>
      </c>
      <c r="CI305">
        <f t="shared" si="252"/>
        <v>0</v>
      </c>
      <c r="CJ305">
        <f t="shared" si="253"/>
        <v>0</v>
      </c>
      <c r="CK305">
        <f t="shared" si="254"/>
        <v>0</v>
      </c>
    </row>
    <row r="306" spans="1:89" ht="72" customHeight="1">
      <c r="A306" s="40"/>
      <c r="B306" s="91"/>
      <c r="C306" s="113" t="s">
        <v>5022</v>
      </c>
      <c r="D306" s="572" t="s">
        <v>5303</v>
      </c>
      <c r="E306" s="573"/>
      <c r="F306" s="574"/>
      <c r="G306" s="483"/>
      <c r="H306" s="483"/>
      <c r="I306" s="483"/>
      <c r="J306" s="483"/>
      <c r="K306" s="483"/>
      <c r="L306" s="483"/>
      <c r="M306" s="483"/>
      <c r="N306" s="483"/>
      <c r="O306" s="483"/>
      <c r="P306" s="483"/>
      <c r="Q306" s="483"/>
      <c r="R306" s="483"/>
      <c r="S306" s="483"/>
      <c r="T306" s="483"/>
      <c r="U306" s="483"/>
      <c r="V306" s="483"/>
      <c r="W306" s="483"/>
      <c r="X306" s="483"/>
      <c r="Y306" s="483"/>
      <c r="Z306" s="483"/>
      <c r="AA306" s="483"/>
      <c r="AB306" s="483"/>
      <c r="AC306" s="483"/>
      <c r="AD306" s="483"/>
      <c r="AE306" s="91"/>
      <c r="AG306" s="89"/>
      <c r="AH306" s="1">
        <f t="shared" si="207"/>
        <v>0</v>
      </c>
      <c r="AI306" s="1">
        <f t="shared" si="208"/>
        <v>0</v>
      </c>
      <c r="AJ306" s="1">
        <f t="shared" si="209"/>
        <v>0</v>
      </c>
      <c r="AK306" s="1">
        <f t="shared" si="210"/>
        <v>0</v>
      </c>
      <c r="AL306" s="1">
        <f t="shared" si="211"/>
        <v>0</v>
      </c>
      <c r="AM306" s="1">
        <f t="shared" si="212"/>
        <v>0</v>
      </c>
      <c r="AN306" s="1">
        <f t="shared" si="213"/>
        <v>0</v>
      </c>
      <c r="AO306" s="1">
        <f t="shared" si="214"/>
        <v>0</v>
      </c>
      <c r="AP306" s="1">
        <f t="shared" si="215"/>
        <v>0</v>
      </c>
      <c r="AQ306" s="1">
        <f t="shared" si="216"/>
        <v>0</v>
      </c>
      <c r="AR306" s="1">
        <f t="shared" si="217"/>
        <v>0</v>
      </c>
      <c r="AS306" s="1">
        <f t="shared" si="218"/>
        <v>0</v>
      </c>
      <c r="AT306" s="1">
        <f t="shared" si="219"/>
        <v>0</v>
      </c>
      <c r="AU306" s="1">
        <f t="shared" si="220"/>
        <v>0</v>
      </c>
      <c r="AV306" s="1">
        <f t="shared" si="221"/>
        <v>0</v>
      </c>
      <c r="AW306" s="1">
        <f t="shared" si="222"/>
        <v>0</v>
      </c>
      <c r="AX306" s="1">
        <f t="shared" si="223"/>
        <v>0</v>
      </c>
      <c r="AY306" s="1">
        <f t="shared" si="224"/>
        <v>0</v>
      </c>
      <c r="AZ306" s="1">
        <f t="shared" si="225"/>
        <v>0</v>
      </c>
      <c r="BA306" s="1">
        <f t="shared" si="226"/>
        <v>0</v>
      </c>
      <c r="BB306" s="1">
        <f t="shared" si="227"/>
        <v>0</v>
      </c>
      <c r="BC306" s="1">
        <f t="shared" si="228"/>
        <v>0</v>
      </c>
      <c r="BD306" s="1">
        <f t="shared" si="229"/>
        <v>0</v>
      </c>
      <c r="BE306" s="1">
        <f t="shared" si="230"/>
        <v>0</v>
      </c>
      <c r="BG306" s="672" t="s">
        <v>5393</v>
      </c>
      <c r="BH306" s="672"/>
      <c r="BI306">
        <f>IF(OR(S314="NS",$M$108="NS"),0,IF(AND(S314="NA",$M$108="NA"),0,IF(S314&gt;=$M$108,0,1)))</f>
        <v>0</v>
      </c>
      <c r="BJ306">
        <f>IF(OR(T314="NS",$S$108="NS"),0,IF(AND(T314="NA",$S$108="NA"),0,IF(T314&gt;=$S$108,0,1)))</f>
        <v>0</v>
      </c>
      <c r="BK306">
        <f>IF(OR(U314="NS",$Y$108="NS"),0,IF(AND(U314="NA",$Y$108="NA"),0,IF(U314&gt;=$Y$108,0,1)))</f>
        <v>0</v>
      </c>
      <c r="BM306" s="274">
        <v>5</v>
      </c>
      <c r="BN306" s="266">
        <f t="shared" si="231"/>
        <v>0</v>
      </c>
      <c r="BO306" s="266">
        <f t="shared" si="232"/>
        <v>0</v>
      </c>
      <c r="BP306" s="266">
        <f t="shared" si="233"/>
        <v>0</v>
      </c>
      <c r="BQ306">
        <f t="shared" si="234"/>
        <v>0</v>
      </c>
      <c r="BR306">
        <f t="shared" si="235"/>
        <v>0</v>
      </c>
      <c r="BS306">
        <f t="shared" si="236"/>
        <v>0</v>
      </c>
      <c r="BT306">
        <f t="shared" si="237"/>
        <v>0</v>
      </c>
      <c r="BU306">
        <f t="shared" si="238"/>
        <v>0</v>
      </c>
      <c r="BV306">
        <f t="shared" si="239"/>
        <v>0</v>
      </c>
      <c r="BW306">
        <f t="shared" si="240"/>
        <v>0</v>
      </c>
      <c r="BX306">
        <f t="shared" si="241"/>
        <v>0</v>
      </c>
      <c r="BY306">
        <f t="shared" si="242"/>
        <v>0</v>
      </c>
      <c r="BZ306">
        <f t="shared" si="243"/>
        <v>0</v>
      </c>
      <c r="CA306">
        <f t="shared" si="244"/>
        <v>0</v>
      </c>
      <c r="CB306">
        <f t="shared" si="245"/>
        <v>0</v>
      </c>
      <c r="CC306">
        <f t="shared" si="246"/>
        <v>0</v>
      </c>
      <c r="CD306">
        <f t="shared" si="247"/>
        <v>0</v>
      </c>
      <c r="CE306">
        <f t="shared" si="248"/>
        <v>0</v>
      </c>
      <c r="CF306">
        <f t="shared" si="249"/>
        <v>0</v>
      </c>
      <c r="CG306">
        <f t="shared" si="250"/>
        <v>0</v>
      </c>
      <c r="CH306">
        <f t="shared" si="251"/>
        <v>0</v>
      </c>
      <c r="CI306">
        <f t="shared" si="252"/>
        <v>0</v>
      </c>
      <c r="CJ306">
        <f t="shared" si="253"/>
        <v>0</v>
      </c>
      <c r="CK306">
        <f t="shared" si="254"/>
        <v>0</v>
      </c>
    </row>
    <row r="307" spans="1:89" ht="108" customHeight="1">
      <c r="A307" s="40"/>
      <c r="B307" s="91"/>
      <c r="C307" s="113" t="s">
        <v>5024</v>
      </c>
      <c r="D307" s="572" t="s">
        <v>5306</v>
      </c>
      <c r="E307" s="573"/>
      <c r="F307" s="574"/>
      <c r="G307" s="483"/>
      <c r="H307" s="483"/>
      <c r="I307" s="483"/>
      <c r="J307" s="483"/>
      <c r="K307" s="483"/>
      <c r="L307" s="483"/>
      <c r="M307" s="483"/>
      <c r="N307" s="483"/>
      <c r="O307" s="483"/>
      <c r="P307" s="483"/>
      <c r="Q307" s="483"/>
      <c r="R307" s="483"/>
      <c r="S307" s="483"/>
      <c r="T307" s="483"/>
      <c r="U307" s="483"/>
      <c r="V307" s="483"/>
      <c r="W307" s="483"/>
      <c r="X307" s="483"/>
      <c r="Y307" s="483"/>
      <c r="Z307" s="483"/>
      <c r="AA307" s="483"/>
      <c r="AB307" s="483"/>
      <c r="AC307" s="483"/>
      <c r="AD307" s="483"/>
      <c r="AE307" s="91"/>
      <c r="AG307" s="89"/>
      <c r="AH307" s="1">
        <f t="shared" si="207"/>
        <v>0</v>
      </c>
      <c r="AI307" s="1">
        <f t="shared" si="208"/>
        <v>0</v>
      </c>
      <c r="AJ307" s="1">
        <f t="shared" si="209"/>
        <v>0</v>
      </c>
      <c r="AK307" s="1">
        <f t="shared" si="210"/>
        <v>0</v>
      </c>
      <c r="AL307" s="1">
        <f t="shared" si="211"/>
        <v>0</v>
      </c>
      <c r="AM307" s="1">
        <f t="shared" si="212"/>
        <v>0</v>
      </c>
      <c r="AN307" s="1">
        <f t="shared" si="213"/>
        <v>0</v>
      </c>
      <c r="AO307" s="1">
        <f t="shared" si="214"/>
        <v>0</v>
      </c>
      <c r="AP307" s="1">
        <f t="shared" si="215"/>
        <v>0</v>
      </c>
      <c r="AQ307" s="1">
        <f t="shared" si="216"/>
        <v>0</v>
      </c>
      <c r="AR307" s="1">
        <f t="shared" si="217"/>
        <v>0</v>
      </c>
      <c r="AS307" s="1">
        <f t="shared" si="218"/>
        <v>0</v>
      </c>
      <c r="AT307" s="1">
        <f t="shared" si="219"/>
        <v>0</v>
      </c>
      <c r="AU307" s="1">
        <f t="shared" si="220"/>
        <v>0</v>
      </c>
      <c r="AV307" s="1">
        <f t="shared" si="221"/>
        <v>0</v>
      </c>
      <c r="AW307" s="1">
        <f t="shared" si="222"/>
        <v>0</v>
      </c>
      <c r="AX307" s="1">
        <f t="shared" si="223"/>
        <v>0</v>
      </c>
      <c r="AY307" s="1">
        <f t="shared" si="224"/>
        <v>0</v>
      </c>
      <c r="AZ307" s="1">
        <f t="shared" si="225"/>
        <v>0</v>
      </c>
      <c r="BA307" s="1">
        <f t="shared" si="226"/>
        <v>0</v>
      </c>
      <c r="BB307" s="1">
        <f t="shared" si="227"/>
        <v>0</v>
      </c>
      <c r="BC307" s="1">
        <f t="shared" si="228"/>
        <v>0</v>
      </c>
      <c r="BD307" s="1">
        <f t="shared" si="229"/>
        <v>0</v>
      </c>
      <c r="BE307" s="1">
        <f t="shared" si="230"/>
        <v>0</v>
      </c>
      <c r="BG307" s="673" t="s">
        <v>5394</v>
      </c>
      <c r="BH307" s="673"/>
      <c r="BI307">
        <f>IF(OR(V314="NS",$M$109="NS"),0,IF(AND(V314="NA",$M$109="NA"),0,IF(V314&gt;=$M$109,0,1)))</f>
        <v>0</v>
      </c>
      <c r="BJ307">
        <f>IF(OR(W314="NS",$S$109="NS"),0,IF(AND(W314="NA",$S$109="NA"),0,IF(W314&gt;=$S$109,0,1)))</f>
        <v>0</v>
      </c>
      <c r="BK307">
        <f>IF(OR(X314="NS",$Y$109="NS"),0,IF(AND(X314="NA",$Y$109="NA"),0,IF(X314&gt;=$Y$109,0,1)))</f>
        <v>0</v>
      </c>
      <c r="BM307" s="275">
        <v>6</v>
      </c>
      <c r="BN307" s="266">
        <f t="shared" si="231"/>
        <v>0</v>
      </c>
      <c r="BO307" s="266">
        <f t="shared" si="232"/>
        <v>0</v>
      </c>
      <c r="BP307" s="266">
        <f t="shared" si="233"/>
        <v>0</v>
      </c>
      <c r="BQ307">
        <f t="shared" si="234"/>
        <v>0</v>
      </c>
      <c r="BR307">
        <f t="shared" si="235"/>
        <v>0</v>
      </c>
      <c r="BS307">
        <f t="shared" si="236"/>
        <v>0</v>
      </c>
      <c r="BT307">
        <f t="shared" si="237"/>
        <v>0</v>
      </c>
      <c r="BU307">
        <f t="shared" si="238"/>
        <v>0</v>
      </c>
      <c r="BV307">
        <f t="shared" si="239"/>
        <v>0</v>
      </c>
      <c r="BW307">
        <f t="shared" si="240"/>
        <v>0</v>
      </c>
      <c r="BX307">
        <f t="shared" si="241"/>
        <v>0</v>
      </c>
      <c r="BY307">
        <f t="shared" si="242"/>
        <v>0</v>
      </c>
      <c r="BZ307">
        <f t="shared" si="243"/>
        <v>0</v>
      </c>
      <c r="CA307">
        <f t="shared" si="244"/>
        <v>0</v>
      </c>
      <c r="CB307">
        <f t="shared" si="245"/>
        <v>0</v>
      </c>
      <c r="CC307">
        <f t="shared" si="246"/>
        <v>0</v>
      </c>
      <c r="CD307">
        <f t="shared" si="247"/>
        <v>0</v>
      </c>
      <c r="CE307">
        <f t="shared" si="248"/>
        <v>0</v>
      </c>
      <c r="CF307">
        <f t="shared" si="249"/>
        <v>0</v>
      </c>
      <c r="CG307">
        <f t="shared" si="250"/>
        <v>0</v>
      </c>
      <c r="CH307">
        <f t="shared" si="251"/>
        <v>0</v>
      </c>
      <c r="CI307">
        <f t="shared" si="252"/>
        <v>0</v>
      </c>
      <c r="CJ307">
        <f t="shared" si="253"/>
        <v>0</v>
      </c>
      <c r="CK307">
        <f t="shared" si="254"/>
        <v>0</v>
      </c>
    </row>
    <row r="308" spans="1:89" ht="72" customHeight="1">
      <c r="A308" s="40"/>
      <c r="B308" s="91"/>
      <c r="C308" s="113" t="s">
        <v>5026</v>
      </c>
      <c r="D308" s="572" t="s">
        <v>5309</v>
      </c>
      <c r="E308" s="573"/>
      <c r="F308" s="574"/>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91"/>
      <c r="AG308" s="89"/>
      <c r="AH308" s="1">
        <f t="shared" si="207"/>
        <v>0</v>
      </c>
      <c r="AI308" s="1">
        <f t="shared" si="208"/>
        <v>0</v>
      </c>
      <c r="AJ308" s="1">
        <f t="shared" si="209"/>
        <v>0</v>
      </c>
      <c r="AK308" s="1">
        <f t="shared" si="210"/>
        <v>0</v>
      </c>
      <c r="AL308" s="1">
        <f t="shared" si="211"/>
        <v>0</v>
      </c>
      <c r="AM308" s="1">
        <f t="shared" si="212"/>
        <v>0</v>
      </c>
      <c r="AN308" s="1">
        <f t="shared" si="213"/>
        <v>0</v>
      </c>
      <c r="AO308" s="1">
        <f t="shared" si="214"/>
        <v>0</v>
      </c>
      <c r="AP308" s="1">
        <f t="shared" si="215"/>
        <v>0</v>
      </c>
      <c r="AQ308" s="1">
        <f t="shared" si="216"/>
        <v>0</v>
      </c>
      <c r="AR308" s="1">
        <f t="shared" si="217"/>
        <v>0</v>
      </c>
      <c r="AS308" s="1">
        <f t="shared" si="218"/>
        <v>0</v>
      </c>
      <c r="AT308" s="1">
        <f t="shared" si="219"/>
        <v>0</v>
      </c>
      <c r="AU308" s="1">
        <f t="shared" si="220"/>
        <v>0</v>
      </c>
      <c r="AV308" s="1">
        <f t="shared" si="221"/>
        <v>0</v>
      </c>
      <c r="AW308" s="1">
        <f t="shared" si="222"/>
        <v>0</v>
      </c>
      <c r="AX308" s="1">
        <f t="shared" si="223"/>
        <v>0</v>
      </c>
      <c r="AY308" s="1">
        <f t="shared" si="224"/>
        <v>0</v>
      </c>
      <c r="AZ308" s="1">
        <f t="shared" si="225"/>
        <v>0</v>
      </c>
      <c r="BA308" s="1">
        <f t="shared" si="226"/>
        <v>0</v>
      </c>
      <c r="BB308" s="1">
        <f t="shared" si="227"/>
        <v>0</v>
      </c>
      <c r="BC308" s="1">
        <f t="shared" si="228"/>
        <v>0</v>
      </c>
      <c r="BD308" s="1">
        <f t="shared" si="229"/>
        <v>0</v>
      </c>
      <c r="BE308" s="1">
        <f t="shared" si="230"/>
        <v>0</v>
      </c>
      <c r="BG308" s="672" t="s">
        <v>5395</v>
      </c>
      <c r="BH308" s="672"/>
      <c r="BI308">
        <f>IF(OR(Y314="NS",$M$110="NS"),0,IF(AND(Y314="NA",$M$110="NA"),0,IF(Y314&gt;=$M$110,0,1)))</f>
        <v>0</v>
      </c>
      <c r="BJ308">
        <f>IF(OR(Z314="NS",$S$110="NS"),0,IF(AND(Z314="NA",$S$110="NA"),0,IF(Z314&gt;=$S$110,0,1)))</f>
        <v>0</v>
      </c>
      <c r="BK308">
        <f>IF(OR(AA314="NS",$Y$110="NS"),0,IF(AND(AA314="NA",$Y$110="NA"),0,IF(AA314&gt;=$Y$110,0,1)))</f>
        <v>0</v>
      </c>
      <c r="BM308" s="274">
        <v>7</v>
      </c>
      <c r="BN308" s="266">
        <f t="shared" si="231"/>
        <v>0</v>
      </c>
      <c r="BO308" s="266">
        <f t="shared" si="232"/>
        <v>0</v>
      </c>
      <c r="BP308" s="266">
        <f t="shared" si="233"/>
        <v>0</v>
      </c>
      <c r="BQ308">
        <f t="shared" si="234"/>
        <v>0</v>
      </c>
      <c r="BR308">
        <f t="shared" si="235"/>
        <v>0</v>
      </c>
      <c r="BS308">
        <f t="shared" si="236"/>
        <v>0</v>
      </c>
      <c r="BT308">
        <f t="shared" si="237"/>
        <v>0</v>
      </c>
      <c r="BU308">
        <f t="shared" si="238"/>
        <v>0</v>
      </c>
      <c r="BV308">
        <f t="shared" si="239"/>
        <v>0</v>
      </c>
      <c r="BW308">
        <f t="shared" si="240"/>
        <v>0</v>
      </c>
      <c r="BX308">
        <f t="shared" si="241"/>
        <v>0</v>
      </c>
      <c r="BY308">
        <f t="shared" si="242"/>
        <v>0</v>
      </c>
      <c r="BZ308">
        <f t="shared" si="243"/>
        <v>0</v>
      </c>
      <c r="CA308">
        <f t="shared" si="244"/>
        <v>0</v>
      </c>
      <c r="CB308">
        <f t="shared" si="245"/>
        <v>0</v>
      </c>
      <c r="CC308">
        <f t="shared" si="246"/>
        <v>0</v>
      </c>
      <c r="CD308">
        <f t="shared" si="247"/>
        <v>0</v>
      </c>
      <c r="CE308">
        <f t="shared" si="248"/>
        <v>0</v>
      </c>
      <c r="CF308">
        <f t="shared" si="249"/>
        <v>0</v>
      </c>
      <c r="CG308">
        <f t="shared" si="250"/>
        <v>0</v>
      </c>
      <c r="CH308">
        <f t="shared" si="251"/>
        <v>0</v>
      </c>
      <c r="CI308">
        <f t="shared" si="252"/>
        <v>0</v>
      </c>
      <c r="CJ308">
        <f t="shared" si="253"/>
        <v>0</v>
      </c>
      <c r="CK308">
        <f t="shared" si="254"/>
        <v>0</v>
      </c>
    </row>
    <row r="309" spans="1:89" ht="168" customHeight="1">
      <c r="A309" s="40"/>
      <c r="B309" s="91"/>
      <c r="C309" s="113" t="s">
        <v>5028</v>
      </c>
      <c r="D309" s="572" t="s">
        <v>5311</v>
      </c>
      <c r="E309" s="573"/>
      <c r="F309" s="574"/>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91"/>
      <c r="AG309" s="89"/>
      <c r="AH309" s="1">
        <f t="shared" si="207"/>
        <v>0</v>
      </c>
      <c r="AI309" s="1">
        <f t="shared" si="208"/>
        <v>0</v>
      </c>
      <c r="AJ309" s="1">
        <f t="shared" si="209"/>
        <v>0</v>
      </c>
      <c r="AK309" s="1">
        <f t="shared" si="210"/>
        <v>0</v>
      </c>
      <c r="AL309" s="1">
        <f t="shared" si="211"/>
        <v>0</v>
      </c>
      <c r="AM309" s="1">
        <f t="shared" si="212"/>
        <v>0</v>
      </c>
      <c r="AN309" s="1">
        <f t="shared" si="213"/>
        <v>0</v>
      </c>
      <c r="AO309" s="1">
        <f t="shared" si="214"/>
        <v>0</v>
      </c>
      <c r="AP309" s="1">
        <f t="shared" si="215"/>
        <v>0</v>
      </c>
      <c r="AQ309" s="1">
        <f t="shared" si="216"/>
        <v>0</v>
      </c>
      <c r="AR309" s="1">
        <f t="shared" si="217"/>
        <v>0</v>
      </c>
      <c r="AS309" s="1">
        <f t="shared" si="218"/>
        <v>0</v>
      </c>
      <c r="AT309" s="1">
        <f t="shared" si="219"/>
        <v>0</v>
      </c>
      <c r="AU309" s="1">
        <f t="shared" si="220"/>
        <v>0</v>
      </c>
      <c r="AV309" s="1">
        <f t="shared" si="221"/>
        <v>0</v>
      </c>
      <c r="AW309" s="1">
        <f t="shared" si="222"/>
        <v>0</v>
      </c>
      <c r="AX309" s="1">
        <f t="shared" si="223"/>
        <v>0</v>
      </c>
      <c r="AY309" s="1">
        <f t="shared" si="224"/>
        <v>0</v>
      </c>
      <c r="AZ309" s="1">
        <f t="shared" si="225"/>
        <v>0</v>
      </c>
      <c r="BA309" s="1">
        <f t="shared" si="226"/>
        <v>0</v>
      </c>
      <c r="BB309" s="1">
        <f t="shared" si="227"/>
        <v>0</v>
      </c>
      <c r="BC309" s="1">
        <f t="shared" si="228"/>
        <v>0</v>
      </c>
      <c r="BD309" s="1">
        <f t="shared" si="229"/>
        <v>0</v>
      </c>
      <c r="BE309" s="1">
        <f t="shared" si="230"/>
        <v>0</v>
      </c>
      <c r="BG309" s="673" t="s">
        <v>5396</v>
      </c>
      <c r="BH309" s="673"/>
      <c r="BI309">
        <f>IF(OR(AB314="NS",$M$111="NS"),0,IF(AND(AB314="NA",$M$111="NA"),0,IF(AB314&gt;=$M$111,0,1)))</f>
        <v>0</v>
      </c>
      <c r="BJ309">
        <f>IF(OR(AC314="NS",$S$111="NS"),0,IF(AND(AC314="NA",$S$111="NA"),0,IF(AC314&gt;=$S$111,0,1)))</f>
        <v>0</v>
      </c>
      <c r="BK309">
        <f>IF(OR(AD314="NS",$Y$111="NS"),0,IF(AND(AD314="NA",$Y$111="NA"),0,IF(AD314&gt;=$Y$111,0,1)))</f>
        <v>0</v>
      </c>
      <c r="BM309" s="275">
        <v>8</v>
      </c>
      <c r="BN309" s="266">
        <f t="shared" si="231"/>
        <v>0</v>
      </c>
      <c r="BO309" s="266">
        <f t="shared" si="232"/>
        <v>0</v>
      </c>
      <c r="BP309" s="266">
        <f t="shared" si="233"/>
        <v>0</v>
      </c>
      <c r="BQ309">
        <f t="shared" si="234"/>
        <v>0</v>
      </c>
      <c r="BR309">
        <f t="shared" si="235"/>
        <v>0</v>
      </c>
      <c r="BS309">
        <f t="shared" si="236"/>
        <v>0</v>
      </c>
      <c r="BT309">
        <f t="shared" si="237"/>
        <v>0</v>
      </c>
      <c r="BU309">
        <f t="shared" si="238"/>
        <v>0</v>
      </c>
      <c r="BV309">
        <f t="shared" si="239"/>
        <v>0</v>
      </c>
      <c r="BW309">
        <f t="shared" si="240"/>
        <v>0</v>
      </c>
      <c r="BX309">
        <f t="shared" si="241"/>
        <v>0</v>
      </c>
      <c r="BY309">
        <f t="shared" si="242"/>
        <v>0</v>
      </c>
      <c r="BZ309">
        <f t="shared" si="243"/>
        <v>0</v>
      </c>
      <c r="CA309">
        <f t="shared" si="244"/>
        <v>0</v>
      </c>
      <c r="CB309">
        <f t="shared" si="245"/>
        <v>0</v>
      </c>
      <c r="CC309">
        <f t="shared" si="246"/>
        <v>0</v>
      </c>
      <c r="CD309">
        <f t="shared" si="247"/>
        <v>0</v>
      </c>
      <c r="CE309">
        <f t="shared" si="248"/>
        <v>0</v>
      </c>
      <c r="CF309">
        <f t="shared" si="249"/>
        <v>0</v>
      </c>
      <c r="CG309">
        <f t="shared" si="250"/>
        <v>0</v>
      </c>
      <c r="CH309">
        <f t="shared" si="251"/>
        <v>0</v>
      </c>
      <c r="CI309">
        <f t="shared" si="252"/>
        <v>0</v>
      </c>
      <c r="CJ309">
        <f t="shared" si="253"/>
        <v>0</v>
      </c>
      <c r="CK309">
        <f t="shared" si="254"/>
        <v>0</v>
      </c>
    </row>
    <row r="310" spans="1:89" ht="15" customHeight="1">
      <c r="A310" s="40"/>
      <c r="B310" s="91"/>
      <c r="C310" s="113" t="s">
        <v>5030</v>
      </c>
      <c r="D310" s="572" t="s">
        <v>5313</v>
      </c>
      <c r="E310" s="573"/>
      <c r="F310" s="574"/>
      <c r="G310" s="483"/>
      <c r="H310" s="483"/>
      <c r="I310" s="483"/>
      <c r="J310" s="483"/>
      <c r="K310" s="483"/>
      <c r="L310" s="483"/>
      <c r="M310" s="483"/>
      <c r="N310" s="483"/>
      <c r="O310" s="483"/>
      <c r="P310" s="483"/>
      <c r="Q310" s="483"/>
      <c r="R310" s="483"/>
      <c r="S310" s="483"/>
      <c r="T310" s="483"/>
      <c r="U310" s="483"/>
      <c r="V310" s="483"/>
      <c r="W310" s="483"/>
      <c r="X310" s="483"/>
      <c r="Y310" s="483"/>
      <c r="Z310" s="483"/>
      <c r="AA310" s="483"/>
      <c r="AB310" s="483"/>
      <c r="AC310" s="483"/>
      <c r="AD310" s="483"/>
      <c r="AE310" s="91"/>
      <c r="AG310" s="89"/>
      <c r="AH310" s="1">
        <f t="shared" si="207"/>
        <v>0</v>
      </c>
      <c r="AI310" s="1">
        <f t="shared" si="208"/>
        <v>0</v>
      </c>
      <c r="AJ310" s="1">
        <f t="shared" si="209"/>
        <v>0</v>
      </c>
      <c r="AK310" s="1">
        <f t="shared" si="210"/>
        <v>0</v>
      </c>
      <c r="AL310" s="1">
        <f t="shared" si="211"/>
        <v>0</v>
      </c>
      <c r="AM310" s="1">
        <f t="shared" si="212"/>
        <v>0</v>
      </c>
      <c r="AN310" s="1">
        <f t="shared" si="213"/>
        <v>0</v>
      </c>
      <c r="AO310" s="1">
        <f t="shared" si="214"/>
        <v>0</v>
      </c>
      <c r="AP310" s="1">
        <f t="shared" si="215"/>
        <v>0</v>
      </c>
      <c r="AQ310" s="1">
        <f t="shared" si="216"/>
        <v>0</v>
      </c>
      <c r="AR310" s="1">
        <f t="shared" si="217"/>
        <v>0</v>
      </c>
      <c r="AS310" s="1">
        <f t="shared" si="218"/>
        <v>0</v>
      </c>
      <c r="AT310" s="1">
        <f t="shared" si="219"/>
        <v>0</v>
      </c>
      <c r="AU310" s="1">
        <f t="shared" si="220"/>
        <v>0</v>
      </c>
      <c r="AV310" s="1">
        <f t="shared" si="221"/>
        <v>0</v>
      </c>
      <c r="AW310" s="1">
        <f t="shared" si="222"/>
        <v>0</v>
      </c>
      <c r="AX310" s="1">
        <f t="shared" si="223"/>
        <v>0</v>
      </c>
      <c r="AY310" s="1">
        <f t="shared" si="224"/>
        <v>0</v>
      </c>
      <c r="AZ310" s="1">
        <f t="shared" si="225"/>
        <v>0</v>
      </c>
      <c r="BA310" s="1">
        <f t="shared" si="226"/>
        <v>0</v>
      </c>
      <c r="BB310" s="1">
        <f t="shared" si="227"/>
        <v>0</v>
      </c>
      <c r="BC310" s="1">
        <f t="shared" si="228"/>
        <v>0</v>
      </c>
      <c r="BD310" s="1">
        <f t="shared" si="229"/>
        <v>0</v>
      </c>
      <c r="BE310" s="1">
        <f t="shared" si="230"/>
        <v>0</v>
      </c>
      <c r="BG310" s="268"/>
      <c r="BH310" s="268"/>
      <c r="BK310" s="267">
        <f>SUM(BI302:BK309)</f>
        <v>0</v>
      </c>
      <c r="BM310" s="274">
        <v>9</v>
      </c>
      <c r="BN310" s="266">
        <f t="shared" si="231"/>
        <v>0</v>
      </c>
      <c r="BO310" s="266">
        <f t="shared" si="232"/>
        <v>0</v>
      </c>
      <c r="BP310" s="266">
        <f t="shared" si="233"/>
        <v>0</v>
      </c>
      <c r="BQ310">
        <f t="shared" si="234"/>
        <v>0</v>
      </c>
      <c r="BR310">
        <f t="shared" si="235"/>
        <v>0</v>
      </c>
      <c r="BS310">
        <f t="shared" si="236"/>
        <v>0</v>
      </c>
      <c r="BT310">
        <f t="shared" si="237"/>
        <v>0</v>
      </c>
      <c r="BU310">
        <f t="shared" si="238"/>
        <v>0</v>
      </c>
      <c r="BV310">
        <f t="shared" si="239"/>
        <v>0</v>
      </c>
      <c r="BW310">
        <f t="shared" si="240"/>
        <v>0</v>
      </c>
      <c r="BX310">
        <f t="shared" si="241"/>
        <v>0</v>
      </c>
      <c r="BY310">
        <f t="shared" si="242"/>
        <v>0</v>
      </c>
      <c r="BZ310">
        <f t="shared" si="243"/>
        <v>0</v>
      </c>
      <c r="CA310">
        <f t="shared" si="244"/>
        <v>0</v>
      </c>
      <c r="CB310">
        <f t="shared" si="245"/>
        <v>0</v>
      </c>
      <c r="CC310">
        <f t="shared" si="246"/>
        <v>0</v>
      </c>
      <c r="CD310">
        <f t="shared" si="247"/>
        <v>0</v>
      </c>
      <c r="CE310">
        <f t="shared" si="248"/>
        <v>0</v>
      </c>
      <c r="CF310">
        <f t="shared" si="249"/>
        <v>0</v>
      </c>
      <c r="CG310">
        <f t="shared" si="250"/>
        <v>0</v>
      </c>
      <c r="CH310">
        <f t="shared" si="251"/>
        <v>0</v>
      </c>
      <c r="CI310">
        <f t="shared" si="252"/>
        <v>0</v>
      </c>
      <c r="CJ310">
        <f t="shared" si="253"/>
        <v>0</v>
      </c>
      <c r="CK310">
        <f t="shared" si="254"/>
        <v>0</v>
      </c>
    </row>
    <row r="311" spans="1:89" ht="36" customHeight="1">
      <c r="A311" s="40"/>
      <c r="B311" s="91"/>
      <c r="C311" s="94" t="s">
        <v>5031</v>
      </c>
      <c r="D311" s="572" t="s">
        <v>5315</v>
      </c>
      <c r="E311" s="573"/>
      <c r="F311" s="574"/>
      <c r="G311" s="483"/>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c r="AE311" s="91"/>
      <c r="AG311" s="89"/>
      <c r="AH311" s="1">
        <f t="shared" si="207"/>
        <v>0</v>
      </c>
      <c r="AI311" s="1">
        <f t="shared" si="208"/>
        <v>0</v>
      </c>
      <c r="AJ311" s="1">
        <f t="shared" si="209"/>
        <v>0</v>
      </c>
      <c r="AK311" s="1">
        <f t="shared" si="210"/>
        <v>0</v>
      </c>
      <c r="AL311" s="1">
        <f t="shared" si="211"/>
        <v>0</v>
      </c>
      <c r="AM311" s="1">
        <f t="shared" si="212"/>
        <v>0</v>
      </c>
      <c r="AN311" s="1">
        <f t="shared" si="213"/>
        <v>0</v>
      </c>
      <c r="AO311" s="1">
        <f t="shared" si="214"/>
        <v>0</v>
      </c>
      <c r="AP311" s="1">
        <f t="shared" si="215"/>
        <v>0</v>
      </c>
      <c r="AQ311" s="1">
        <f t="shared" si="216"/>
        <v>0</v>
      </c>
      <c r="AR311" s="1">
        <f t="shared" si="217"/>
        <v>0</v>
      </c>
      <c r="AS311" s="1">
        <f t="shared" si="218"/>
        <v>0</v>
      </c>
      <c r="AT311" s="1">
        <f t="shared" si="219"/>
        <v>0</v>
      </c>
      <c r="AU311" s="1">
        <f t="shared" si="220"/>
        <v>0</v>
      </c>
      <c r="AV311" s="1">
        <f t="shared" si="221"/>
        <v>0</v>
      </c>
      <c r="AW311" s="1">
        <f t="shared" si="222"/>
        <v>0</v>
      </c>
      <c r="AX311" s="1">
        <f t="shared" si="223"/>
        <v>0</v>
      </c>
      <c r="AY311" s="1">
        <f t="shared" si="224"/>
        <v>0</v>
      </c>
      <c r="AZ311" s="1">
        <f t="shared" si="225"/>
        <v>0</v>
      </c>
      <c r="BA311" s="1">
        <f t="shared" si="226"/>
        <v>0</v>
      </c>
      <c r="BB311" s="1">
        <f t="shared" si="227"/>
        <v>0</v>
      </c>
      <c r="BC311" s="1">
        <f t="shared" si="228"/>
        <v>0</v>
      </c>
      <c r="BD311" s="1">
        <f t="shared" si="229"/>
        <v>0</v>
      </c>
      <c r="BE311" s="1">
        <f t="shared" si="230"/>
        <v>0</v>
      </c>
      <c r="BM311" s="275">
        <v>10</v>
      </c>
      <c r="BN311" s="266">
        <f t="shared" si="231"/>
        <v>0</v>
      </c>
      <c r="BO311" s="266">
        <f t="shared" si="232"/>
        <v>0</v>
      </c>
      <c r="BP311" s="266">
        <f t="shared" si="233"/>
        <v>0</v>
      </c>
      <c r="BQ311">
        <f t="shared" si="234"/>
        <v>0</v>
      </c>
      <c r="BR311">
        <f t="shared" si="235"/>
        <v>0</v>
      </c>
      <c r="BS311">
        <f t="shared" si="236"/>
        <v>0</v>
      </c>
      <c r="BT311">
        <f t="shared" si="237"/>
        <v>0</v>
      </c>
      <c r="BU311">
        <f t="shared" si="238"/>
        <v>0</v>
      </c>
      <c r="BV311">
        <f t="shared" si="239"/>
        <v>0</v>
      </c>
      <c r="BW311">
        <f t="shared" si="240"/>
        <v>0</v>
      </c>
      <c r="BX311">
        <f t="shared" si="241"/>
        <v>0</v>
      </c>
      <c r="BY311">
        <f t="shared" si="242"/>
        <v>0</v>
      </c>
      <c r="BZ311">
        <f t="shared" si="243"/>
        <v>0</v>
      </c>
      <c r="CA311">
        <f t="shared" si="244"/>
        <v>0</v>
      </c>
      <c r="CB311">
        <f t="shared" si="245"/>
        <v>0</v>
      </c>
      <c r="CC311">
        <f t="shared" si="246"/>
        <v>0</v>
      </c>
      <c r="CD311">
        <f t="shared" si="247"/>
        <v>0</v>
      </c>
      <c r="CE311">
        <f t="shared" si="248"/>
        <v>0</v>
      </c>
      <c r="CF311">
        <f t="shared" si="249"/>
        <v>0</v>
      </c>
      <c r="CG311">
        <f t="shared" si="250"/>
        <v>0</v>
      </c>
      <c r="CH311">
        <f t="shared" si="251"/>
        <v>0</v>
      </c>
      <c r="CI311">
        <f t="shared" si="252"/>
        <v>0</v>
      </c>
      <c r="CJ311">
        <f t="shared" si="253"/>
        <v>0</v>
      </c>
      <c r="CK311">
        <f t="shared" si="254"/>
        <v>0</v>
      </c>
    </row>
    <row r="312" spans="1:89" ht="15" customHeight="1">
      <c r="A312" s="40"/>
      <c r="B312" s="91"/>
      <c r="C312" s="94" t="s">
        <v>5033</v>
      </c>
      <c r="D312" s="572" t="s">
        <v>5319</v>
      </c>
      <c r="E312" s="573"/>
      <c r="F312" s="574"/>
      <c r="G312" s="483"/>
      <c r="H312" s="483"/>
      <c r="I312" s="483"/>
      <c r="J312" s="483"/>
      <c r="K312" s="483"/>
      <c r="L312" s="483"/>
      <c r="M312" s="483"/>
      <c r="N312" s="483"/>
      <c r="O312" s="483"/>
      <c r="P312" s="483"/>
      <c r="Q312" s="483"/>
      <c r="R312" s="483"/>
      <c r="S312" s="483"/>
      <c r="T312" s="483"/>
      <c r="U312" s="483"/>
      <c r="V312" s="483"/>
      <c r="W312" s="483"/>
      <c r="X312" s="483"/>
      <c r="Y312" s="483"/>
      <c r="Z312" s="483"/>
      <c r="AA312" s="483"/>
      <c r="AB312" s="483"/>
      <c r="AC312" s="483"/>
      <c r="AD312" s="483"/>
      <c r="AE312" s="91"/>
      <c r="AG312" s="89"/>
      <c r="AH312" s="1">
        <f t="shared" si="207"/>
        <v>0</v>
      </c>
      <c r="AI312" s="1">
        <f t="shared" si="208"/>
        <v>0</v>
      </c>
      <c r="AJ312" s="1">
        <f t="shared" si="209"/>
        <v>0</v>
      </c>
      <c r="AK312" s="1">
        <f t="shared" si="210"/>
        <v>0</v>
      </c>
      <c r="AL312" s="1">
        <f t="shared" si="211"/>
        <v>0</v>
      </c>
      <c r="AM312" s="1">
        <f t="shared" si="212"/>
        <v>0</v>
      </c>
      <c r="AN312" s="1">
        <f t="shared" si="213"/>
        <v>0</v>
      </c>
      <c r="AO312" s="1">
        <f t="shared" si="214"/>
        <v>0</v>
      </c>
      <c r="AP312" s="1">
        <f t="shared" si="215"/>
        <v>0</v>
      </c>
      <c r="AQ312" s="1">
        <f t="shared" si="216"/>
        <v>0</v>
      </c>
      <c r="AR312" s="1">
        <f t="shared" si="217"/>
        <v>0</v>
      </c>
      <c r="AS312" s="1">
        <f t="shared" si="218"/>
        <v>0</v>
      </c>
      <c r="AT312" s="1">
        <f t="shared" si="219"/>
        <v>0</v>
      </c>
      <c r="AU312" s="1">
        <f t="shared" si="220"/>
        <v>0</v>
      </c>
      <c r="AV312" s="1">
        <f t="shared" si="221"/>
        <v>0</v>
      </c>
      <c r="AW312" s="1">
        <f t="shared" si="222"/>
        <v>0</v>
      </c>
      <c r="AX312" s="1">
        <f t="shared" si="223"/>
        <v>0</v>
      </c>
      <c r="AY312" s="1">
        <f t="shared" si="224"/>
        <v>0</v>
      </c>
      <c r="AZ312" s="1">
        <f t="shared" si="225"/>
        <v>0</v>
      </c>
      <c r="BA312" s="1">
        <f t="shared" si="226"/>
        <v>0</v>
      </c>
      <c r="BB312" s="1">
        <f t="shared" si="227"/>
        <v>0</v>
      </c>
      <c r="BC312" s="1">
        <f t="shared" si="228"/>
        <v>0</v>
      </c>
      <c r="BD312" s="1">
        <f t="shared" si="229"/>
        <v>0</v>
      </c>
      <c r="BE312" s="1">
        <f t="shared" si="230"/>
        <v>0</v>
      </c>
      <c r="BM312" s="274">
        <v>11</v>
      </c>
      <c r="BN312" s="266">
        <f t="shared" si="231"/>
        <v>0</v>
      </c>
      <c r="BO312" s="266">
        <f t="shared" si="232"/>
        <v>0</v>
      </c>
      <c r="BP312" s="266">
        <f t="shared" si="233"/>
        <v>0</v>
      </c>
      <c r="BQ312">
        <f t="shared" si="234"/>
        <v>0</v>
      </c>
      <c r="BR312">
        <f t="shared" si="235"/>
        <v>0</v>
      </c>
      <c r="BS312">
        <f t="shared" si="236"/>
        <v>0</v>
      </c>
      <c r="BT312">
        <f t="shared" si="237"/>
        <v>0</v>
      </c>
      <c r="BU312">
        <f t="shared" si="238"/>
        <v>0</v>
      </c>
      <c r="BV312">
        <f t="shared" si="239"/>
        <v>0</v>
      </c>
      <c r="BW312">
        <f t="shared" si="240"/>
        <v>0</v>
      </c>
      <c r="BX312">
        <f t="shared" si="241"/>
        <v>0</v>
      </c>
      <c r="BY312">
        <f t="shared" si="242"/>
        <v>0</v>
      </c>
      <c r="BZ312">
        <f t="shared" si="243"/>
        <v>0</v>
      </c>
      <c r="CA312">
        <f t="shared" si="244"/>
        <v>0</v>
      </c>
      <c r="CB312">
        <f t="shared" si="245"/>
        <v>0</v>
      </c>
      <c r="CC312">
        <f t="shared" si="246"/>
        <v>0</v>
      </c>
      <c r="CD312">
        <f t="shared" si="247"/>
        <v>0</v>
      </c>
      <c r="CE312">
        <f t="shared" si="248"/>
        <v>0</v>
      </c>
      <c r="CF312">
        <f t="shared" si="249"/>
        <v>0</v>
      </c>
      <c r="CG312">
        <f t="shared" si="250"/>
        <v>0</v>
      </c>
      <c r="CH312">
        <f t="shared" si="251"/>
        <v>0</v>
      </c>
      <c r="CI312">
        <f t="shared" si="252"/>
        <v>0</v>
      </c>
      <c r="CJ312">
        <f t="shared" si="253"/>
        <v>0</v>
      </c>
      <c r="CK312">
        <f t="shared" si="254"/>
        <v>0</v>
      </c>
    </row>
    <row r="313" spans="1:89" ht="24" customHeight="1">
      <c r="A313" s="40"/>
      <c r="B313" s="91"/>
      <c r="C313" s="94" t="s">
        <v>5034</v>
      </c>
      <c r="D313" s="572" t="s">
        <v>403</v>
      </c>
      <c r="E313" s="573"/>
      <c r="F313" s="574"/>
      <c r="G313" s="483"/>
      <c r="H313" s="483"/>
      <c r="I313" s="483"/>
      <c r="J313" s="483"/>
      <c r="K313" s="483"/>
      <c r="L313" s="483"/>
      <c r="M313" s="483"/>
      <c r="N313" s="483"/>
      <c r="O313" s="483"/>
      <c r="P313" s="483"/>
      <c r="Q313" s="483"/>
      <c r="R313" s="483"/>
      <c r="S313" s="483"/>
      <c r="T313" s="483"/>
      <c r="U313" s="483"/>
      <c r="V313" s="483"/>
      <c r="W313" s="483"/>
      <c r="X313" s="483"/>
      <c r="Y313" s="483"/>
      <c r="Z313" s="483"/>
      <c r="AA313" s="483"/>
      <c r="AB313" s="483"/>
      <c r="AC313" s="483"/>
      <c r="AD313" s="483"/>
      <c r="AE313" s="91"/>
      <c r="AG313" s="89"/>
      <c r="AH313" s="1">
        <f t="shared" si="207"/>
        <v>0</v>
      </c>
      <c r="AI313" s="1">
        <f t="shared" si="208"/>
        <v>0</v>
      </c>
      <c r="AJ313" s="1">
        <f t="shared" si="209"/>
        <v>0</v>
      </c>
      <c r="AK313" s="1">
        <f t="shared" si="210"/>
        <v>0</v>
      </c>
      <c r="AL313" s="1">
        <f t="shared" si="211"/>
        <v>0</v>
      </c>
      <c r="AM313" s="1">
        <f t="shared" si="212"/>
        <v>0</v>
      </c>
      <c r="AN313" s="1">
        <f t="shared" si="213"/>
        <v>0</v>
      </c>
      <c r="AO313" s="1">
        <f t="shared" si="214"/>
        <v>0</v>
      </c>
      <c r="AP313" s="1">
        <f t="shared" si="215"/>
        <v>0</v>
      </c>
      <c r="AQ313" s="1">
        <f t="shared" si="216"/>
        <v>0</v>
      </c>
      <c r="AR313" s="1">
        <f t="shared" si="217"/>
        <v>0</v>
      </c>
      <c r="AS313" s="1">
        <f t="shared" si="218"/>
        <v>0</v>
      </c>
      <c r="AT313" s="1">
        <f t="shared" si="219"/>
        <v>0</v>
      </c>
      <c r="AU313" s="1">
        <f t="shared" si="220"/>
        <v>0</v>
      </c>
      <c r="AV313" s="1">
        <f t="shared" si="221"/>
        <v>0</v>
      </c>
      <c r="AW313" s="1">
        <f t="shared" si="222"/>
        <v>0</v>
      </c>
      <c r="AX313" s="1">
        <f t="shared" si="223"/>
        <v>0</v>
      </c>
      <c r="AY313" s="1">
        <f t="shared" si="224"/>
        <v>0</v>
      </c>
      <c r="AZ313" s="1">
        <f t="shared" si="225"/>
        <v>0</v>
      </c>
      <c r="BA313" s="1">
        <f t="shared" si="226"/>
        <v>0</v>
      </c>
      <c r="BB313" s="1">
        <f t="shared" si="227"/>
        <v>0</v>
      </c>
      <c r="BC313" s="1">
        <f t="shared" si="228"/>
        <v>0</v>
      </c>
      <c r="BD313" s="1">
        <f t="shared" si="229"/>
        <v>0</v>
      </c>
      <c r="BE313" s="1">
        <f t="shared" si="230"/>
        <v>0</v>
      </c>
      <c r="BM313" s="275">
        <v>12</v>
      </c>
      <c r="BN313" s="266">
        <f t="shared" si="231"/>
        <v>0</v>
      </c>
      <c r="BO313" s="266">
        <f t="shared" si="232"/>
        <v>0</v>
      </c>
      <c r="BP313" s="266">
        <f t="shared" si="233"/>
        <v>0</v>
      </c>
      <c r="BQ313">
        <f t="shared" si="234"/>
        <v>0</v>
      </c>
      <c r="BR313">
        <f t="shared" si="235"/>
        <v>0</v>
      </c>
      <c r="BS313">
        <f t="shared" si="236"/>
        <v>0</v>
      </c>
      <c r="BT313">
        <f t="shared" si="237"/>
        <v>0</v>
      </c>
      <c r="BU313">
        <f t="shared" si="238"/>
        <v>0</v>
      </c>
      <c r="BV313">
        <f t="shared" si="239"/>
        <v>0</v>
      </c>
      <c r="BW313">
        <f t="shared" si="240"/>
        <v>0</v>
      </c>
      <c r="BX313">
        <f t="shared" si="241"/>
        <v>0</v>
      </c>
      <c r="BY313">
        <f t="shared" si="242"/>
        <v>0</v>
      </c>
      <c r="BZ313">
        <f t="shared" si="243"/>
        <v>0</v>
      </c>
      <c r="CA313">
        <f t="shared" si="244"/>
        <v>0</v>
      </c>
      <c r="CB313">
        <f t="shared" si="245"/>
        <v>0</v>
      </c>
      <c r="CC313">
        <f t="shared" si="246"/>
        <v>0</v>
      </c>
      <c r="CD313">
        <f t="shared" si="247"/>
        <v>0</v>
      </c>
      <c r="CE313">
        <f t="shared" si="248"/>
        <v>0</v>
      </c>
      <c r="CF313">
        <f t="shared" si="249"/>
        <v>0</v>
      </c>
      <c r="CG313">
        <f t="shared" si="250"/>
        <v>0</v>
      </c>
      <c r="CH313">
        <f t="shared" si="251"/>
        <v>0</v>
      </c>
      <c r="CI313">
        <f t="shared" si="252"/>
        <v>0</v>
      </c>
      <c r="CJ313">
        <f t="shared" si="253"/>
        <v>0</v>
      </c>
      <c r="CK313">
        <f t="shared" si="254"/>
        <v>0</v>
      </c>
    </row>
    <row r="314" spans="1:89" ht="15" customHeight="1">
      <c r="A314" s="40"/>
      <c r="B314" s="91"/>
      <c r="C314" s="93"/>
      <c r="D314" s="93"/>
      <c r="E314" s="93"/>
      <c r="F314" s="108" t="s">
        <v>5189</v>
      </c>
      <c r="G314" s="112">
        <f>IF(AND(SUM(G302:G313)=0,COUNTIF(G302:G313,"NS")&gt;0),"NS",
IF(AND(SUM(G302:G313)=0,COUNTIF(G302:G313,0)&gt;0),0,
IF(AND(SUM(G302:G313)=0,COUNTIF(G302:G313,"NA")&gt;0),"NA",
SUM(G302:G313))))</f>
        <v>0</v>
      </c>
      <c r="H314" s="112">
        <f t="shared" ref="H314:AD314" si="255">IF(AND(SUM(H302:H313)=0,COUNTIF(H302:H313,"NS")&gt;0),"NS",
IF(AND(SUM(H302:H313)=0,COUNTIF(H302:H313,0)&gt;0),0,
IF(AND(SUM(H302:H313)=0,COUNTIF(H302:H313,"NA")&gt;0),"NA",
SUM(H302:H313))))</f>
        <v>0</v>
      </c>
      <c r="I314" s="112">
        <f t="shared" si="255"/>
        <v>0</v>
      </c>
      <c r="J314" s="112">
        <f t="shared" si="255"/>
        <v>0</v>
      </c>
      <c r="K314" s="112">
        <f t="shared" si="255"/>
        <v>0</v>
      </c>
      <c r="L314" s="112">
        <f t="shared" si="255"/>
        <v>0</v>
      </c>
      <c r="M314" s="112">
        <f t="shared" si="255"/>
        <v>0</v>
      </c>
      <c r="N314" s="112">
        <f t="shared" si="255"/>
        <v>0</v>
      </c>
      <c r="O314" s="112">
        <f t="shared" si="255"/>
        <v>0</v>
      </c>
      <c r="P314" s="112">
        <f t="shared" si="255"/>
        <v>0</v>
      </c>
      <c r="Q314" s="112">
        <f t="shared" si="255"/>
        <v>0</v>
      </c>
      <c r="R314" s="112">
        <f t="shared" si="255"/>
        <v>0</v>
      </c>
      <c r="S314" s="112">
        <f t="shared" si="255"/>
        <v>0</v>
      </c>
      <c r="T314" s="112">
        <f t="shared" si="255"/>
        <v>0</v>
      </c>
      <c r="U314" s="112">
        <f t="shared" si="255"/>
        <v>0</v>
      </c>
      <c r="V314" s="112">
        <f t="shared" si="255"/>
        <v>0</v>
      </c>
      <c r="W314" s="112">
        <f t="shared" si="255"/>
        <v>0</v>
      </c>
      <c r="X314" s="112">
        <f t="shared" si="255"/>
        <v>0</v>
      </c>
      <c r="Y314" s="112">
        <f t="shared" si="255"/>
        <v>0</v>
      </c>
      <c r="Z314" s="112">
        <f t="shared" si="255"/>
        <v>0</v>
      </c>
      <c r="AA314" s="112">
        <f t="shared" si="255"/>
        <v>0</v>
      </c>
      <c r="AB314" s="112">
        <f t="shared" si="255"/>
        <v>0</v>
      </c>
      <c r="AC314" s="112">
        <f t="shared" si="255"/>
        <v>0</v>
      </c>
      <c r="AD314" s="112">
        <f t="shared" si="255"/>
        <v>0</v>
      </c>
      <c r="AE314" s="91"/>
      <c r="AH314" s="222">
        <f>SUM(AH302:AH313)</f>
        <v>0</v>
      </c>
      <c r="AI314" s="89"/>
      <c r="AJ314" s="224">
        <f>SUM(AJ302:AJ313)</f>
        <v>0</v>
      </c>
      <c r="AK314" s="222">
        <f t="shared" ref="AK314" si="256">SUM(AK302:AK313)</f>
        <v>0</v>
      </c>
      <c r="AL314" s="89"/>
      <c r="AM314" s="224">
        <f t="shared" ref="AM314:AN314" si="257">SUM(AM302:AM313)</f>
        <v>0</v>
      </c>
      <c r="AN314" s="222">
        <f t="shared" si="257"/>
        <v>0</v>
      </c>
      <c r="AO314" s="89"/>
      <c r="AP314" s="224">
        <f t="shared" ref="AP314:AQ314" si="258">SUM(AP302:AP313)</f>
        <v>0</v>
      </c>
      <c r="AQ314" s="222">
        <f t="shared" si="258"/>
        <v>0</v>
      </c>
      <c r="AR314" s="89"/>
      <c r="AS314" s="224">
        <f t="shared" ref="AS314:AT314" si="259">SUM(AS302:AS313)</f>
        <v>0</v>
      </c>
      <c r="AT314" s="222">
        <f t="shared" si="259"/>
        <v>0</v>
      </c>
      <c r="AU314" s="89"/>
      <c r="AV314" s="224">
        <f t="shared" ref="AV314:AW314" si="260">SUM(AV302:AV313)</f>
        <v>0</v>
      </c>
      <c r="AW314" s="222">
        <f t="shared" si="260"/>
        <v>0</v>
      </c>
      <c r="AX314" s="89"/>
      <c r="AY314" s="224">
        <f t="shared" ref="AY314:AZ314" si="261">SUM(AY302:AY313)</f>
        <v>0</v>
      </c>
      <c r="AZ314" s="222">
        <f t="shared" si="261"/>
        <v>0</v>
      </c>
      <c r="BA314" s="89"/>
      <c r="BB314" s="224">
        <f t="shared" ref="BB314:BC314" si="262">SUM(BB302:BB313)</f>
        <v>0</v>
      </c>
      <c r="BC314" s="222">
        <f t="shared" si="262"/>
        <v>0</v>
      </c>
      <c r="BD314" s="89"/>
      <c r="BE314" s="224">
        <f t="shared" ref="BE314" si="263">SUM(BE302:BE313)</f>
        <v>0</v>
      </c>
      <c r="CK314" s="278">
        <f>SUM(BN302:CK313)</f>
        <v>0</v>
      </c>
    </row>
    <row r="315" spans="1:89" ht="15" customHeight="1">
      <c r="A315" s="40"/>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row>
    <row r="316" spans="1:89" ht="24" customHeight="1">
      <c r="A316" s="40"/>
      <c r="B316" s="91"/>
      <c r="C316" s="531" t="s">
        <v>5147</v>
      </c>
      <c r="D316" s="531"/>
      <c r="E316" s="531"/>
      <c r="F316" s="531"/>
      <c r="G316" s="531"/>
      <c r="H316" s="531"/>
      <c r="I316" s="531"/>
      <c r="J316" s="531"/>
      <c r="K316" s="531"/>
      <c r="L316" s="531"/>
      <c r="M316" s="531"/>
      <c r="N316" s="531"/>
      <c r="O316" s="531"/>
      <c r="P316" s="531"/>
      <c r="Q316" s="531"/>
      <c r="R316" s="531"/>
      <c r="S316" s="531"/>
      <c r="T316" s="531"/>
      <c r="U316" s="531"/>
      <c r="V316" s="531"/>
      <c r="W316" s="531"/>
      <c r="X316" s="531"/>
      <c r="Y316" s="531"/>
      <c r="Z316" s="531"/>
      <c r="AA316" s="531"/>
      <c r="AB316" s="531"/>
      <c r="AC316" s="531"/>
      <c r="AD316" s="531"/>
      <c r="AE316" s="91"/>
      <c r="AK316" s="258" t="s">
        <v>5398</v>
      </c>
      <c r="AL316" s="1">
        <f>SUM(AJ314,AM314,AP314,AS314,AV314,AY314,BB314,BE314)</f>
        <v>0</v>
      </c>
      <c r="AM316" s="258" t="s">
        <v>5399</v>
      </c>
      <c r="AN316" s="1">
        <f>SUM(AH314,AK314,AN314,AQ314,AT314,AW314,AZ314,BC314)</f>
        <v>0</v>
      </c>
      <c r="AO316" s="1"/>
      <c r="AP316" s="1"/>
    </row>
    <row r="317" spans="1:89" ht="60" customHeight="1">
      <c r="A317" s="40"/>
      <c r="B317" s="91"/>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91"/>
      <c r="AK317" s="259" t="s">
        <v>5400</v>
      </c>
      <c r="AL317" s="260">
        <f>IF(AN316&gt;0,IF(SUM(G314)&gt;=SUM(J314,M314,P314,S314,V314,Y314,AB314),0,1),IF(SUM(G314)&lt;&gt;SUM(J314,M314,P314,S314,V314,Y314,AB314),1,0))</f>
        <v>0</v>
      </c>
      <c r="AM317" s="259" t="s">
        <v>5401</v>
      </c>
      <c r="AN317" s="260">
        <f>IF(AN316&gt;0,IF(SUM(H314)&gt;=SUM(K314,N314,Q314,T314,W314,Z314,AC314),0,1),IF(SUM(H314)&lt;&gt;SUM(K314,N314,Q314,T314,W314,Z314,AC314),1,0))</f>
        <v>0</v>
      </c>
      <c r="AO317" s="259" t="s">
        <v>5402</v>
      </c>
      <c r="AP317" s="260">
        <f>IF(AN316&gt;0,IF(SUM(I314)&gt;=SUM(L314,O314,R314,U314,X314,AA314,AD314),0,1),IF(SUM(I314)&lt;&gt;SUM(L314,O314,R314,U314,X314,AA314,AD314),1,0))</f>
        <v>0</v>
      </c>
    </row>
    <row r="318" spans="1:89" ht="15" customHeight="1">
      <c r="A318" s="40"/>
      <c r="B318" s="571" t="str">
        <f>IF(AG302&gt;0,"Favor de ingresar toda la información requerida en la pregunta ","")</f>
        <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row>
    <row r="319" spans="1:89" ht="15" customHeight="1">
      <c r="A319" s="40"/>
      <c r="B319" s="584" t="str">
        <f>IF(AN316&gt;0,"Alerta: debido a que cuenta con registros NS, debe proporcionar una justificación en el area de comentarios al final de la pregunta","")</f>
        <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row>
    <row r="320" spans="1:89" ht="15" customHeight="1">
      <c r="A320" s="40"/>
      <c r="B320" s="571" t="str">
        <f>IF(OR(AL316&gt;0,AL317&gt;0,AN317&gt;0,AP317&gt;0),"Favor de revisar la suma y consistencia de totales y/o subtotales por filas (numéricos y NS)","")</f>
        <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row>
    <row r="321" spans="1:89" ht="15" customHeight="1">
      <c r="A321" s="40"/>
      <c r="B321" s="571" t="str">
        <f>IF(BK310&gt;0,"Favor de revisar la instrucción 1, debido a que no se cumplen con los criterios mencionados","")</f>
        <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row>
    <row r="322" spans="1:89" ht="15" customHeight="1">
      <c r="A322" s="40"/>
      <c r="B322" s="584" t="str">
        <f>IF(CK314&gt;0,"Alerta: debe de proporcionar una justificación de acuerdo a lo establecido en la instrucción 2 ","")</f>
        <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row>
    <row r="323" spans="1:89" ht="15" customHeight="1">
      <c r="A323" s="40"/>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row>
    <row r="324" spans="1:89" ht="24" customHeight="1">
      <c r="A324" s="40" t="s">
        <v>5458</v>
      </c>
      <c r="B324" s="585" t="s">
        <v>5459</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91"/>
    </row>
    <row r="325" spans="1:89" ht="24" customHeight="1">
      <c r="A325" s="40"/>
      <c r="B325" s="116"/>
      <c r="C325" s="531" t="s">
        <v>5176</v>
      </c>
      <c r="D325" s="531"/>
      <c r="E325" s="531"/>
      <c r="F325" s="531"/>
      <c r="G325" s="531"/>
      <c r="H325" s="531"/>
      <c r="I325" s="531"/>
      <c r="J325" s="531"/>
      <c r="K325" s="531"/>
      <c r="L325" s="531"/>
      <c r="M325" s="531"/>
      <c r="N325" s="531"/>
      <c r="O325" s="531"/>
      <c r="P325" s="531"/>
      <c r="Q325" s="531"/>
      <c r="R325" s="531"/>
      <c r="S325" s="531"/>
      <c r="T325" s="531"/>
      <c r="U325" s="531"/>
      <c r="V325" s="531"/>
      <c r="W325" s="531"/>
      <c r="X325" s="531"/>
      <c r="Y325" s="531"/>
      <c r="Z325" s="531"/>
      <c r="AA325" s="531"/>
      <c r="AB325" s="531"/>
      <c r="AC325" s="531"/>
      <c r="AD325" s="531"/>
      <c r="AE325" s="91"/>
    </row>
    <row r="326" spans="1:89" ht="24" customHeight="1">
      <c r="A326" s="40"/>
      <c r="B326" s="116"/>
      <c r="C326" s="531" t="s">
        <v>5460</v>
      </c>
      <c r="D326" s="531"/>
      <c r="E326" s="531"/>
      <c r="F326" s="531"/>
      <c r="G326" s="531"/>
      <c r="H326" s="531"/>
      <c r="I326" s="531"/>
      <c r="J326" s="531"/>
      <c r="K326" s="531"/>
      <c r="L326" s="531"/>
      <c r="M326" s="531"/>
      <c r="N326" s="531"/>
      <c r="O326" s="531"/>
      <c r="P326" s="531"/>
      <c r="Q326" s="531"/>
      <c r="R326" s="531"/>
      <c r="S326" s="531"/>
      <c r="T326" s="531"/>
      <c r="U326" s="531"/>
      <c r="V326" s="531"/>
      <c r="W326" s="531"/>
      <c r="X326" s="531"/>
      <c r="Y326" s="531"/>
      <c r="Z326" s="531"/>
      <c r="AA326" s="531"/>
      <c r="AB326" s="531"/>
      <c r="AC326" s="531"/>
      <c r="AD326" s="531"/>
      <c r="AE326" s="102"/>
    </row>
    <row r="327" spans="1:89" ht="36" customHeight="1">
      <c r="A327" s="40"/>
      <c r="B327" s="98"/>
      <c r="C327" s="531" t="s">
        <v>5461</v>
      </c>
      <c r="D327" s="531"/>
      <c r="E327" s="531"/>
      <c r="F327" s="531"/>
      <c r="G327" s="531"/>
      <c r="H327" s="531"/>
      <c r="I327" s="531"/>
      <c r="J327" s="531"/>
      <c r="K327" s="531"/>
      <c r="L327" s="531"/>
      <c r="M327" s="531"/>
      <c r="N327" s="531"/>
      <c r="O327" s="531"/>
      <c r="P327" s="531"/>
      <c r="Q327" s="531"/>
      <c r="R327" s="531"/>
      <c r="S327" s="531"/>
      <c r="T327" s="531"/>
      <c r="U327" s="531"/>
      <c r="V327" s="531"/>
      <c r="W327" s="531"/>
      <c r="X327" s="531"/>
      <c r="Y327" s="531"/>
      <c r="Z327" s="531"/>
      <c r="AA327" s="531"/>
      <c r="AB327" s="531"/>
      <c r="AC327" s="531"/>
      <c r="AD327" s="531"/>
      <c r="AE327" s="93"/>
    </row>
    <row r="328" spans="1:89" ht="48" customHeight="1">
      <c r="A328" s="40"/>
      <c r="B328" s="98"/>
      <c r="C328" s="531" t="s">
        <v>5462</v>
      </c>
      <c r="D328" s="531"/>
      <c r="E328" s="531"/>
      <c r="F328" s="531"/>
      <c r="G328" s="531"/>
      <c r="H328" s="531"/>
      <c r="I328" s="531"/>
      <c r="J328" s="531"/>
      <c r="K328" s="531"/>
      <c r="L328" s="531"/>
      <c r="M328" s="531"/>
      <c r="N328" s="531"/>
      <c r="O328" s="531"/>
      <c r="P328" s="531"/>
      <c r="Q328" s="531"/>
      <c r="R328" s="531"/>
      <c r="S328" s="531"/>
      <c r="T328" s="531"/>
      <c r="U328" s="531"/>
      <c r="V328" s="531"/>
      <c r="W328" s="531"/>
      <c r="X328" s="531"/>
      <c r="Y328" s="531"/>
      <c r="Z328" s="531"/>
      <c r="AA328" s="531"/>
      <c r="AB328" s="531"/>
      <c r="AC328" s="531"/>
      <c r="AD328" s="531"/>
      <c r="AE328" s="93"/>
    </row>
    <row r="329" spans="1:89" ht="15" customHeight="1">
      <c r="A329" s="40"/>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row>
    <row r="330" spans="1:89" ht="24" customHeight="1">
      <c r="A330" s="40"/>
      <c r="B330" s="91"/>
      <c r="C330" s="514" t="s">
        <v>5086</v>
      </c>
      <c r="D330" s="514"/>
      <c r="E330" s="514"/>
      <c r="F330" s="514"/>
      <c r="G330" s="704" t="s">
        <v>5354</v>
      </c>
      <c r="H330" s="705"/>
      <c r="I330" s="705"/>
      <c r="J330" s="705"/>
      <c r="K330" s="705"/>
      <c r="L330" s="705"/>
      <c r="M330" s="705"/>
      <c r="N330" s="705"/>
      <c r="O330" s="705"/>
      <c r="P330" s="705"/>
      <c r="Q330" s="705"/>
      <c r="R330" s="705"/>
      <c r="S330" s="705"/>
      <c r="T330" s="705"/>
      <c r="U330" s="705"/>
      <c r="V330" s="705"/>
      <c r="W330" s="705"/>
      <c r="X330" s="705"/>
      <c r="Y330" s="705"/>
      <c r="Z330" s="705"/>
      <c r="AA330" s="705"/>
      <c r="AB330" s="705"/>
      <c r="AC330" s="705"/>
      <c r="AD330" s="706"/>
      <c r="AE330" s="91"/>
    </row>
    <row r="331" spans="1:89" ht="120" customHeight="1">
      <c r="A331" s="40"/>
      <c r="B331" s="91"/>
      <c r="C331" s="514"/>
      <c r="D331" s="514"/>
      <c r="E331" s="514"/>
      <c r="F331" s="514"/>
      <c r="G331" s="721" t="s">
        <v>5161</v>
      </c>
      <c r="H331" s="662" t="s">
        <v>5338</v>
      </c>
      <c r="I331" s="662" t="s">
        <v>5339</v>
      </c>
      <c r="J331" s="662" t="s">
        <v>5342</v>
      </c>
      <c r="K331" s="662"/>
      <c r="L331" s="662"/>
      <c r="M331" s="662" t="s">
        <v>5343</v>
      </c>
      <c r="N331" s="662"/>
      <c r="O331" s="662"/>
      <c r="P331" s="662" t="s">
        <v>5344</v>
      </c>
      <c r="Q331" s="662"/>
      <c r="R331" s="662"/>
      <c r="S331" s="662" t="s">
        <v>5345</v>
      </c>
      <c r="T331" s="662"/>
      <c r="U331" s="662"/>
      <c r="V331" s="662" t="s">
        <v>5346</v>
      </c>
      <c r="W331" s="662"/>
      <c r="X331" s="662"/>
      <c r="Y331" s="662" t="s">
        <v>5347</v>
      </c>
      <c r="Z331" s="662"/>
      <c r="AA331" s="662"/>
      <c r="AB331" s="662" t="s">
        <v>5355</v>
      </c>
      <c r="AC331" s="662"/>
      <c r="AD331" s="662"/>
      <c r="AE331" s="91"/>
      <c r="BG331" s="675" t="s">
        <v>5356</v>
      </c>
      <c r="BH331" s="675"/>
      <c r="BI331" s="676" t="s">
        <v>5357</v>
      </c>
      <c r="BJ331" s="676"/>
      <c r="BK331" s="676"/>
      <c r="BM331" s="674" t="s">
        <v>5463</v>
      </c>
      <c r="BN331" s="670" t="s">
        <v>5382</v>
      </c>
      <c r="BO331" s="670"/>
      <c r="BP331" s="670"/>
      <c r="BQ331" s="671" t="s">
        <v>5387</v>
      </c>
      <c r="BR331" s="671"/>
      <c r="BS331" s="671"/>
      <c r="BT331" s="670" t="s">
        <v>5389</v>
      </c>
      <c r="BU331" s="670"/>
      <c r="BV331" s="670"/>
      <c r="BW331" s="671" t="s">
        <v>5457</v>
      </c>
      <c r="BX331" s="671"/>
      <c r="BY331" s="671"/>
      <c r="BZ331" s="670" t="s">
        <v>5393</v>
      </c>
      <c r="CA331" s="670"/>
      <c r="CB331" s="670"/>
      <c r="CC331" s="671" t="s">
        <v>5394</v>
      </c>
      <c r="CD331" s="671"/>
      <c r="CE331" s="671"/>
      <c r="CF331" s="670" t="s">
        <v>5395</v>
      </c>
      <c r="CG331" s="670"/>
      <c r="CH331" s="670"/>
      <c r="CI331" s="671" t="s">
        <v>5396</v>
      </c>
      <c r="CJ331" s="671"/>
      <c r="CK331" s="671"/>
    </row>
    <row r="332" spans="1:89" ht="48" customHeight="1">
      <c r="A332" s="40"/>
      <c r="B332" s="91"/>
      <c r="C332" s="514"/>
      <c r="D332" s="514"/>
      <c r="E332" s="514"/>
      <c r="F332" s="514"/>
      <c r="G332" s="721"/>
      <c r="H332" s="662"/>
      <c r="I332" s="662"/>
      <c r="J332" s="110" t="s">
        <v>5358</v>
      </c>
      <c r="K332" s="111" t="s">
        <v>5338</v>
      </c>
      <c r="L332" s="111" t="s">
        <v>5339</v>
      </c>
      <c r="M332" s="110" t="s">
        <v>5358</v>
      </c>
      <c r="N332" s="111" t="s">
        <v>5338</v>
      </c>
      <c r="O332" s="111" t="s">
        <v>5339</v>
      </c>
      <c r="P332" s="110" t="s">
        <v>5358</v>
      </c>
      <c r="Q332" s="111" t="s">
        <v>5338</v>
      </c>
      <c r="R332" s="111" t="s">
        <v>5339</v>
      </c>
      <c r="S332" s="110" t="s">
        <v>5358</v>
      </c>
      <c r="T332" s="111" t="s">
        <v>5338</v>
      </c>
      <c r="U332" s="111" t="s">
        <v>5339</v>
      </c>
      <c r="V332" s="110" t="s">
        <v>5358</v>
      </c>
      <c r="W332" s="111" t="s">
        <v>5338</v>
      </c>
      <c r="X332" s="111" t="s">
        <v>5339</v>
      </c>
      <c r="Y332" s="110" t="s">
        <v>5358</v>
      </c>
      <c r="Z332" s="111" t="s">
        <v>5338</v>
      </c>
      <c r="AA332" s="111" t="s">
        <v>5339</v>
      </c>
      <c r="AB332" s="110" t="s">
        <v>5358</v>
      </c>
      <c r="AC332" s="111" t="s">
        <v>5338</v>
      </c>
      <c r="AD332" s="111" t="s">
        <v>5339</v>
      </c>
      <c r="AE332" s="91"/>
      <c r="AG332" s="221" t="s">
        <v>5102</v>
      </c>
      <c r="AH332" s="228" t="s">
        <v>5166</v>
      </c>
      <c r="AI332" s="257" t="s">
        <v>5359</v>
      </c>
      <c r="AJ332" s="226" t="s">
        <v>5360</v>
      </c>
      <c r="AK332" s="228" t="s">
        <v>5169</v>
      </c>
      <c r="AL332" s="257" t="s">
        <v>5361</v>
      </c>
      <c r="AM332" s="226" t="s">
        <v>5362</v>
      </c>
      <c r="AN332" s="228" t="s">
        <v>5363</v>
      </c>
      <c r="AO332" s="257" t="s">
        <v>5364</v>
      </c>
      <c r="AP332" s="226" t="s">
        <v>5365</v>
      </c>
      <c r="AQ332" s="228" t="s">
        <v>5366</v>
      </c>
      <c r="AR332" s="257" t="s">
        <v>5367</v>
      </c>
      <c r="AS332" s="226" t="s">
        <v>5368</v>
      </c>
      <c r="AT332" s="228" t="s">
        <v>5369</v>
      </c>
      <c r="AU332" s="257" t="s">
        <v>5370</v>
      </c>
      <c r="AV332" s="226" t="s">
        <v>5371</v>
      </c>
      <c r="AW332" s="228" t="s">
        <v>5372</v>
      </c>
      <c r="AX332" s="257" t="s">
        <v>5373</v>
      </c>
      <c r="AY332" s="226" t="s">
        <v>5374</v>
      </c>
      <c r="AZ332" s="228" t="s">
        <v>5375</v>
      </c>
      <c r="BA332" s="257" t="s">
        <v>5376</v>
      </c>
      <c r="BB332" s="226" t="s">
        <v>5377</v>
      </c>
      <c r="BC332" s="228" t="s">
        <v>5378</v>
      </c>
      <c r="BD332" s="257" t="s">
        <v>5379</v>
      </c>
      <c r="BE332" s="226" t="s">
        <v>5380</v>
      </c>
      <c r="BG332" s="675"/>
      <c r="BH332" s="675"/>
      <c r="BI332" s="263" t="s">
        <v>5382</v>
      </c>
      <c r="BJ332" s="264" t="s">
        <v>5383</v>
      </c>
      <c r="BK332" s="265" t="s">
        <v>5384</v>
      </c>
      <c r="BM332" s="674"/>
      <c r="BN332" s="270" t="s">
        <v>5382</v>
      </c>
      <c r="BO332" s="271" t="s">
        <v>5383</v>
      </c>
      <c r="BP332" s="272" t="s">
        <v>5384</v>
      </c>
      <c r="BQ332" s="276" t="s">
        <v>5382</v>
      </c>
      <c r="BR332" s="277" t="s">
        <v>5383</v>
      </c>
      <c r="BS332" s="278" t="s">
        <v>5384</v>
      </c>
      <c r="BT332" s="270" t="s">
        <v>5382</v>
      </c>
      <c r="BU332" s="271" t="s">
        <v>5383</v>
      </c>
      <c r="BV332" s="272" t="s">
        <v>5384</v>
      </c>
      <c r="BW332" s="276" t="s">
        <v>5382</v>
      </c>
      <c r="BX332" s="277" t="s">
        <v>5383</v>
      </c>
      <c r="BY332" s="278" t="s">
        <v>5384</v>
      </c>
      <c r="BZ332" s="270" t="s">
        <v>5382</v>
      </c>
      <c r="CA332" s="271" t="s">
        <v>5383</v>
      </c>
      <c r="CB332" s="272" t="s">
        <v>5384</v>
      </c>
      <c r="CC332" s="276" t="s">
        <v>5382</v>
      </c>
      <c r="CD332" s="277" t="s">
        <v>5383</v>
      </c>
      <c r="CE332" s="278" t="s">
        <v>5384</v>
      </c>
      <c r="CF332" s="270" t="s">
        <v>5382</v>
      </c>
      <c r="CG332" s="271" t="s">
        <v>5383</v>
      </c>
      <c r="CH332" s="272" t="s">
        <v>5384</v>
      </c>
      <c r="CI332" s="276" t="s">
        <v>5382</v>
      </c>
      <c r="CJ332" s="277" t="s">
        <v>5383</v>
      </c>
      <c r="CK332" s="278" t="s">
        <v>5384</v>
      </c>
    </row>
    <row r="333" spans="1:89" ht="24" customHeight="1">
      <c r="A333" s="40"/>
      <c r="B333" s="91"/>
      <c r="C333" s="94" t="s">
        <v>5464</v>
      </c>
      <c r="D333" s="572" t="s">
        <v>403</v>
      </c>
      <c r="E333" s="573"/>
      <c r="F333" s="574"/>
      <c r="G333" s="483"/>
      <c r="H333" s="483"/>
      <c r="I333" s="483"/>
      <c r="J333" s="483"/>
      <c r="K333" s="483"/>
      <c r="L333" s="483"/>
      <c r="M333" s="483"/>
      <c r="N333" s="483"/>
      <c r="O333" s="483"/>
      <c r="P333" s="483"/>
      <c r="Q333" s="483"/>
      <c r="R333" s="483"/>
      <c r="S333" s="483"/>
      <c r="T333" s="483"/>
      <c r="U333" s="483"/>
      <c r="V333" s="483"/>
      <c r="W333" s="483"/>
      <c r="X333" s="483"/>
      <c r="Y333" s="483"/>
      <c r="Z333" s="483"/>
      <c r="AA333" s="483"/>
      <c r="AB333" s="483"/>
      <c r="AC333" s="483"/>
      <c r="AD333" s="483"/>
      <c r="AE333" s="91"/>
      <c r="AG333" s="89">
        <f>IF(AND(COUNTBLANK(D333)=0,COUNTA(G333:AD333)=24),0,IF(AND(COUNTBLANK(D333)=0,COUNTA(G333:AD333)=0),0,1))</f>
        <v>0</v>
      </c>
      <c r="AH333" s="1">
        <f>COUNTIF(H333:I333,"NS")</f>
        <v>0</v>
      </c>
      <c r="AI333" s="1">
        <f>SUM(H333:I333)</f>
        <v>0</v>
      </c>
      <c r="AJ333" s="1">
        <f>IF(COUNTIF(G333:I333,"NA")=3,0,IF(COUNTA(G333:I333)=0,0,IF(OR(AND(G333=0,AH333&gt;0),AND(G333="ns",AI333&gt;0),AND(G333="ns",AH333=0,AI333=0)),1,IF(OR(AND(G333&gt;0,AH333=2),AND(G333="ns",AH333=2),AND(G333="ns",AI333=0,AH333&gt;0),G333=AI333),0,1))))</f>
        <v>0</v>
      </c>
      <c r="AK333" s="1">
        <f>COUNTIF(K333:L333,"NS")</f>
        <v>0</v>
      </c>
      <c r="AL333" s="1">
        <f>SUM(K333:L333)</f>
        <v>0</v>
      </c>
      <c r="AM333" s="1">
        <f>IF(COUNTIF(J333:L333,"NA")=3,0,IF(COUNTA(J333:L333)=0,0,IF(OR(AND(J333=0,AK333&gt;0),AND(J333="ns",AL333&gt;0),AND(J333="ns",AK333=0,AL333=0)),1,IF(OR(AND(J333&gt;0,AK333=2),AND(J333="ns",AK333=2),AND(J333="ns",AL333=0,AK333&gt;0),J333=AL333),0,1))))</f>
        <v>0</v>
      </c>
      <c r="AN333" s="1">
        <f>COUNTIF(N333:O333,"NS")</f>
        <v>0</v>
      </c>
      <c r="AO333" s="1">
        <f>SUM(N333:O333)</f>
        <v>0</v>
      </c>
      <c r="AP333" s="1">
        <f>IF(COUNTIF(M333:O333,"NA")=3,0,IF(COUNTA(M333:O333)=0,0,IF(OR(AND(M333=0,AN333&gt;0),AND(M333="ns",AO333&gt;0),AND(M333="ns",AN333=0,AO333=0)),1,IF(OR(AND(M333&gt;0,AN333=2),AND(M333="ns",AN333=2),AND(M333="ns",AO333=0,AN333&gt;0),M333=AO333),0,1))))</f>
        <v>0</v>
      </c>
      <c r="AQ333" s="1">
        <f>COUNTIF(Q333:R333,"NS")</f>
        <v>0</v>
      </c>
      <c r="AR333" s="1">
        <f>SUM(Q333:R333)</f>
        <v>0</v>
      </c>
      <c r="AS333" s="1">
        <f>IF(COUNTIF(P333:R333,"NA")=3,0,IF(COUNTA(P333:R333)=0,0,IF(OR(AND(P333=0,AQ333&gt;0),AND(P333="ns",AR333&gt;0),AND(P333="ns",AQ333=0,AR333=0)),1,IF(OR(AND(P333&gt;0,AQ333=2),AND(P333="ns",AQ333=2),AND(P333="ns",AR333=0,AQ333&gt;0),P333=AR333),0,1))))</f>
        <v>0</v>
      </c>
      <c r="AT333" s="1">
        <f>COUNTIF(T333:U333,"NS")</f>
        <v>0</v>
      </c>
      <c r="AU333" s="1">
        <f>SUM(T333:U333)</f>
        <v>0</v>
      </c>
      <c r="AV333" s="1">
        <f>IF(COUNTIF(S333:U333,"NA")=3,0,IF(COUNTA(S333:U333)=0,0,IF(OR(AND(S333=0,AT333&gt;0),AND(S333="ns",AU333&gt;0),AND(S333="ns",AT333=0,AU333=0)),1,IF(OR(AND(S333&gt;0,AT333=2),AND(S333="ns",AT333=2),AND(S333="ns",AU333=0,AT333&gt;0),S333=AU333),0,1))))</f>
        <v>0</v>
      </c>
      <c r="AW333" s="1">
        <f>COUNTIF(W333:X333,"NS")</f>
        <v>0</v>
      </c>
      <c r="AX333" s="1">
        <f>SUM(W333:X333)</f>
        <v>0</v>
      </c>
      <c r="AY333" s="1">
        <f>IF(COUNTIF(V333:X333,"NA")=3,0,IF(COUNTA(V333:X333)=0,0,IF(OR(AND(V333=0,AW333&gt;0),AND(V333="ns",AX333&gt;0),AND(V333="ns",AW333=0,AX333=0)),1,IF(OR(AND(V333&gt;0,AW333=2),AND(V333="ns",AW333=2),AND(V333="ns",AX333=0,AW333&gt;0),V333=AX333),0,1))))</f>
        <v>0</v>
      </c>
      <c r="AZ333" s="1">
        <f>COUNTIF(Z333:AA333,"NS")</f>
        <v>0</v>
      </c>
      <c r="BA333" s="1">
        <f>SUM(Z333:AA333)</f>
        <v>0</v>
      </c>
      <c r="BB333" s="1">
        <f>IF(COUNTIF(Y333:AA333,"NA")=3,0,IF(COUNTA(Y333:AA333)=0,0,IF(OR(AND(Y333=0,AZ333&gt;0),AND(Y333="ns",BA333&gt;0),AND(Y333="ns",AZ333=0,BA333=0)),1,IF(OR(AND(Y333&gt;0,AZ333=2),AND(Y333="ns",AZ333=2),AND(Y333="ns",BA333=0,AZ333&gt;0),Y333=BA333),0,1))))</f>
        <v>0</v>
      </c>
      <c r="BC333" s="1">
        <f>COUNTIF(AC333:AD333,"NS")</f>
        <v>0</v>
      </c>
      <c r="BD333" s="1">
        <f>SUM(AC333:AD333)</f>
        <v>0</v>
      </c>
      <c r="BE333" s="1">
        <f>IF(COUNTIF(AB333:AD333,"NA")=3,0,IF(COUNTA(AB333:AD333)=0,0,IF(OR(AND(AB333=0,BC333&gt;0),AND(AB333="ns",BD333&gt;0),AND(AB333="ns",BC333=0,BD333=0)),1,IF(OR(AND(AB333&gt;0,BC333=2),AND(AB333="ns",BC333=2),AND(AB333="ns",BD333=0,BC333&gt;0),AB333=BD333),0,1))))</f>
        <v>0</v>
      </c>
      <c r="BG333" s="672" t="s">
        <v>5382</v>
      </c>
      <c r="BH333" s="672"/>
      <c r="BI333" s="266">
        <f>IF(OR(G394="NS",$M$112="NS"),0,IF(AND(G394="NA",$M$112="NA"),0,IF(G394&gt;=$M$112,0,1)))</f>
        <v>0</v>
      </c>
      <c r="BJ333" s="266">
        <f>IF(OR(H394="NS",$S$112="NS"),0,IF(AND(H394="NA",$S$112="NA"),0,IF(H394&gt;=$S$112,0,1)))</f>
        <v>0</v>
      </c>
      <c r="BK333" s="266">
        <f>IF(OR(I394="NS",$Y$112="NS"),0,IF(AND(I394="NA",$Y$112="NA"),0,IF(I394&gt;=$Y$112,0,1)))</f>
        <v>0</v>
      </c>
      <c r="BM333" s="274">
        <v>0</v>
      </c>
      <c r="BN333" s="266">
        <f>IF(AND(G333="NS",$M$112="NS"),0,IF(OR(G333="NA",$M$112="NA"),0,IF(G333&lt;=$M$112,0,1)))</f>
        <v>0</v>
      </c>
      <c r="BO333" s="266">
        <f>IF(AND(H333="NS",$S$112="NS"),0,IF(OR(H333="NA",$S$112="NA"),0,IF(H333&lt;=$S$112,0,1)))</f>
        <v>0</v>
      </c>
      <c r="BP333" s="266">
        <f>IF(AND(I333="NS",$Y$112="NS"),0,IF(OR(I333="NA",$Y$112="NA"),0,IF(I333&lt;=$Y$112,0,1)))</f>
        <v>0</v>
      </c>
      <c r="BQ333">
        <f>IF(AND(J333="NS",$M$105="NS"),0,IF(OR(J333="NA",$M$105="NA"),0,IF(J333&lt;=$M$105,0,1)))</f>
        <v>0</v>
      </c>
      <c r="BR333">
        <f>IF(AND(K333="NS",$S$105="NS"),0,IF(OR(K333="NA",$S$105="NA"),0,IF(K333&lt;=$S$105,0,1)))</f>
        <v>0</v>
      </c>
      <c r="BS333">
        <f>IF(AND(L333="NS",$Y$105="NS"),0,IF(OR(L333="NA",$Y$105="NA"),0,IF(L333&lt;=$Y$105,0,1)))</f>
        <v>0</v>
      </c>
      <c r="BT333">
        <f>IF(AND(M333="NS",$M$106="NS"),0,IF(OR(M333="NA",$M$106="NA"),0,IF(M333&lt;=$M$106,0,1)))</f>
        <v>0</v>
      </c>
      <c r="BU333">
        <f>IF(AND(N333="NS",$S$106="NS"),0,IF(OR(N333="NA",$S$106="NA"),0,IF(N333&lt;=$S$106,0,1)))</f>
        <v>0</v>
      </c>
      <c r="BV333">
        <f>IF(AND(O333="NS",$Y$106="NS"),0,IF(OR(O333="NA",$Y$106="NA"),0,IF(O333&lt;=$Y$106,0,1)))</f>
        <v>0</v>
      </c>
      <c r="BW333">
        <f>IF(AND(P333="NS",$M$107="NS"),0,IF(OR(P333="NA",$M$107="NA"),0,IF(P333&lt;=$M$107,0,1)))</f>
        <v>0</v>
      </c>
      <c r="BX333">
        <f>IF(AND(Q333="NS",$S$107="NS"),0,IF(OR(Q333="NA",$S$107="NA"),0,IF(Q333&lt;=$S$107,0,1)))</f>
        <v>0</v>
      </c>
      <c r="BY333">
        <f>IF(AND(R333="NS",$Y$107="NS"),0,IF(OR(R333="NA",$Y$107="NA"),0,IF(R333&lt;=$Y$107,0,1)))</f>
        <v>0</v>
      </c>
      <c r="BZ333">
        <f>IF(AND(S333="NS",$M$108="NS"),0,IF(OR(S333="NA",$M$108="NA"),0,IF(S333&lt;=$M$108,0,1)))</f>
        <v>0</v>
      </c>
      <c r="CA333">
        <f>IF(AND(T333="NS",$S$108="NS"),0,IF(OR(T333="NA",$S$108="NA"),0,IF(T333&lt;=$S$108,0,1)))</f>
        <v>0</v>
      </c>
      <c r="CB333">
        <f>IF(AND(U333="NS",$Y$108="NS"),0,IF(OR(U333="NA",$Y$108="NA"),0,IF(U333&lt;=$Y$108,0,1)))</f>
        <v>0</v>
      </c>
      <c r="CC333">
        <f>IF(AND(V333="NS",$M$109="NS"),0,IF(OR(V333="NA",$M$109="NA"),0,IF(V333&lt;=$M$109,0,1)))</f>
        <v>0</v>
      </c>
      <c r="CD333">
        <f>IF(AND(W333="NS",$S$109="NS"),0,IF(OR(W333="NA",$S$109="NA"),0,IF(W333&lt;=$S$109,0,1)))</f>
        <v>0</v>
      </c>
      <c r="CE333">
        <f>IF(AND(X333="NS",$Y$109="NS"),0,IF(OR(X333="NA",$Y$109="NA"),0,IF(X333&lt;=$Y$109,0,1)))</f>
        <v>0</v>
      </c>
      <c r="CF333">
        <f>IF(AND(Y333="NS",$M$110="NS"),0,IF(OR(Y333="NA",$M$110="NA"),0,IF(Y333&lt;=$M$110,0,1)))</f>
        <v>0</v>
      </c>
      <c r="CG333">
        <f>IF(AND(Z333="NS",$S$110="NS"),0,IF(OR(Z333="NA",$S$110="NA"),0,IF(Z333&lt;=$S$110,0,1)))</f>
        <v>0</v>
      </c>
      <c r="CH333">
        <f>IF(AND(AA333="NS",$Y$110="NS"),0,IF(OR(AA333="NA",$Y$110="NA"),0,IF(AA333&lt;=$Y$110,0,1)))</f>
        <v>0</v>
      </c>
      <c r="CI333">
        <f>IF(AND(AB333="NS",$M$111="NS"),0,IF(OR(AB333="NA",$M$111="NA"),0,IF(AB333&lt;=$M$111,0,1)))</f>
        <v>0</v>
      </c>
      <c r="CJ333">
        <f>IF(AND(AC333="NS",$S$111="NS"),0,IF(OR(AC333="NA",$S$111="NA"),0,IF(AC333&lt;=$S$111,0,1)))</f>
        <v>0</v>
      </c>
      <c r="CK333">
        <f>IF(AND(AD333="NS",$Y$111="NS"),0,IF(OR(AD333="NA",$Y$111="NA"),0,IF(AD333&lt;=$Y$111,0,1)))</f>
        <v>0</v>
      </c>
    </row>
    <row r="334" spans="1:89" ht="15" customHeight="1">
      <c r="A334" s="40"/>
      <c r="B334" s="91"/>
      <c r="C334" s="94" t="s">
        <v>5014</v>
      </c>
      <c r="D334" s="572" t="str">
        <f>IF(CNGE_2024_M4_Secc1!D42="","",CNGE_2024_M4_Secc1!D42)</f>
        <v/>
      </c>
      <c r="E334" s="573"/>
      <c r="F334" s="574"/>
      <c r="G334" s="483"/>
      <c r="H334" s="483"/>
      <c r="I334" s="483"/>
      <c r="J334" s="483"/>
      <c r="K334" s="483"/>
      <c r="L334" s="483"/>
      <c r="M334" s="483"/>
      <c r="N334" s="483"/>
      <c r="O334" s="483"/>
      <c r="P334" s="483"/>
      <c r="Q334" s="483"/>
      <c r="R334" s="483"/>
      <c r="S334" s="483"/>
      <c r="T334" s="483"/>
      <c r="U334" s="483"/>
      <c r="V334" s="483"/>
      <c r="W334" s="483"/>
      <c r="X334" s="483"/>
      <c r="Y334" s="483"/>
      <c r="Z334" s="483"/>
      <c r="AA334" s="483"/>
      <c r="AB334" s="483"/>
      <c r="AC334" s="483"/>
      <c r="AD334" s="483"/>
      <c r="AE334" s="91"/>
      <c r="AG334" s="89">
        <f>IF(AND(COUNTBLANK(D334)=0,COUNTA(G334:AD334)=24),0,IF(AND(COUNTBLANK(D334)=1,COUNTA(G334:AD334)=0),0,1))</f>
        <v>0</v>
      </c>
      <c r="AH334" s="1">
        <f t="shared" ref="AH334:AH393" si="264">COUNTIF(H334:I334,"NS")</f>
        <v>0</v>
      </c>
      <c r="AI334" s="1">
        <f t="shared" ref="AI334:AI393" si="265">SUM(H334:I334)</f>
        <v>0</v>
      </c>
      <c r="AJ334" s="1">
        <f t="shared" ref="AJ334:AJ393" si="266">IF(COUNTIF(G334:I334,"NA")=3,0,IF(COUNTA(G334:I334)=0,0,IF(OR(AND(G334=0,AH334&gt;0),AND(G334="ns",AI334&gt;0),AND(G334="ns",AH334=0,AI334=0)),1,IF(OR(AND(G334&gt;0,AH334=2),AND(G334="ns",AH334=2),AND(G334="ns",AI334=0,AH334&gt;0),G334=AI334),0,1))))</f>
        <v>0</v>
      </c>
      <c r="AK334" s="1">
        <f t="shared" ref="AK334:AK393" si="267">COUNTIF(K334:L334,"NS")</f>
        <v>0</v>
      </c>
      <c r="AL334" s="1">
        <f t="shared" ref="AL334:AL393" si="268">SUM(K334:L334)</f>
        <v>0</v>
      </c>
      <c r="AM334" s="1">
        <f t="shared" ref="AM334:AM393" si="269">IF(COUNTIF(J334:L334,"NA")=3,0,IF(COUNTA(J334:L334)=0,0,IF(OR(AND(J334=0,AK334&gt;0),AND(J334="ns",AL334&gt;0),AND(J334="ns",AK334=0,AL334=0)),1,IF(OR(AND(J334&gt;0,AK334=2),AND(J334="ns",AK334=2),AND(J334="ns",AL334=0,AK334&gt;0),J334=AL334),0,1))))</f>
        <v>0</v>
      </c>
      <c r="AN334" s="1">
        <f t="shared" ref="AN334:AN393" si="270">COUNTIF(N334:O334,"NS")</f>
        <v>0</v>
      </c>
      <c r="AO334" s="1">
        <f t="shared" ref="AO334:AO393" si="271">SUM(N334:O334)</f>
        <v>0</v>
      </c>
      <c r="AP334" s="1">
        <f t="shared" ref="AP334:AP393" si="272">IF(COUNTIF(M334:O334,"NA")=3,0,IF(COUNTA(M334:O334)=0,0,IF(OR(AND(M334=0,AN334&gt;0),AND(M334="ns",AO334&gt;0),AND(M334="ns",AN334=0,AO334=0)),1,IF(OR(AND(M334&gt;0,AN334=2),AND(M334="ns",AN334=2),AND(M334="ns",AO334=0,AN334&gt;0),M334=AO334),0,1))))</f>
        <v>0</v>
      </c>
      <c r="AQ334" s="1">
        <f t="shared" ref="AQ334:AQ393" si="273">COUNTIF(Q334:R334,"NS")</f>
        <v>0</v>
      </c>
      <c r="AR334" s="1">
        <f t="shared" ref="AR334:AR393" si="274">SUM(Q334:R334)</f>
        <v>0</v>
      </c>
      <c r="AS334" s="1">
        <f t="shared" ref="AS334:AS393" si="275">IF(COUNTIF(P334:R334,"NA")=3,0,IF(COUNTA(P334:R334)=0,0,IF(OR(AND(P334=0,AQ334&gt;0),AND(P334="ns",AR334&gt;0),AND(P334="ns",AQ334=0,AR334=0)),1,IF(OR(AND(P334&gt;0,AQ334=2),AND(P334="ns",AQ334=2),AND(P334="ns",AR334=0,AQ334&gt;0),P334=AR334),0,1))))</f>
        <v>0</v>
      </c>
      <c r="AT334" s="1">
        <f t="shared" ref="AT334:AT393" si="276">COUNTIF(T334:U334,"NS")</f>
        <v>0</v>
      </c>
      <c r="AU334" s="1">
        <f t="shared" ref="AU334:AU393" si="277">SUM(T334:U334)</f>
        <v>0</v>
      </c>
      <c r="AV334" s="1">
        <f t="shared" ref="AV334:AV393" si="278">IF(COUNTIF(S334:U334,"NA")=3,0,IF(COUNTA(S334:U334)=0,0,IF(OR(AND(S334=0,AT334&gt;0),AND(S334="ns",AU334&gt;0),AND(S334="ns",AT334=0,AU334=0)),1,IF(OR(AND(S334&gt;0,AT334=2),AND(S334="ns",AT334=2),AND(S334="ns",AU334=0,AT334&gt;0),S334=AU334),0,1))))</f>
        <v>0</v>
      </c>
      <c r="AW334" s="1">
        <f t="shared" ref="AW334:AW393" si="279">COUNTIF(W334:X334,"NS")</f>
        <v>0</v>
      </c>
      <c r="AX334" s="1">
        <f t="shared" ref="AX334:AX393" si="280">SUM(W334:X334)</f>
        <v>0</v>
      </c>
      <c r="AY334" s="1">
        <f t="shared" ref="AY334:AY393" si="281">IF(COUNTIF(V334:X334,"NA")=3,0,IF(COUNTA(V334:X334)=0,0,IF(OR(AND(V334=0,AW334&gt;0),AND(V334="ns",AX334&gt;0),AND(V334="ns",AW334=0,AX334=0)),1,IF(OR(AND(V334&gt;0,AW334=2),AND(V334="ns",AW334=2),AND(V334="ns",AX334=0,AW334&gt;0),V334=AX334),0,1))))</f>
        <v>0</v>
      </c>
      <c r="AZ334" s="1">
        <f t="shared" ref="AZ334:AZ393" si="282">COUNTIF(Z334:AA334,"NS")</f>
        <v>0</v>
      </c>
      <c r="BA334" s="1">
        <f t="shared" ref="BA334:BA393" si="283">SUM(Z334:AA334)</f>
        <v>0</v>
      </c>
      <c r="BB334" s="1">
        <f t="shared" ref="BB334:BB393" si="284">IF(COUNTIF(Y334:AA334,"NA")=3,0,IF(COUNTA(Y334:AA334)=0,0,IF(OR(AND(Y334=0,AZ334&gt;0),AND(Y334="ns",BA334&gt;0),AND(Y334="ns",AZ334=0,BA334=0)),1,IF(OR(AND(Y334&gt;0,AZ334=2),AND(Y334="ns",AZ334=2),AND(Y334="ns",BA334=0,AZ334&gt;0),Y334=BA334),0,1))))</f>
        <v>0</v>
      </c>
      <c r="BC334" s="1">
        <f t="shared" ref="BC334:BC393" si="285">COUNTIF(AC334:AD334,"NS")</f>
        <v>0</v>
      </c>
      <c r="BD334" s="1">
        <f t="shared" ref="BD334:BD393" si="286">SUM(AC334:AD334)</f>
        <v>0</v>
      </c>
      <c r="BE334" s="1">
        <f t="shared" ref="BE334:BE393" si="287">IF(COUNTIF(AB334:AD334,"NA")=3,0,IF(COUNTA(AB334:AD334)=0,0,IF(OR(AND(AB334=0,BC334&gt;0),AND(AB334="ns",BD334&gt;0),AND(AB334="ns",BC334=0,BD334=0)),1,IF(OR(AND(AB334&gt;0,BC334=2),AND(AB334="ns",BC334=2),AND(AB334="ns",BD334=0,BC334&gt;0),AB334=BD334),0,1))))</f>
        <v>0</v>
      </c>
      <c r="BG334" s="673" t="s">
        <v>5387</v>
      </c>
      <c r="BH334" s="673"/>
      <c r="BI334">
        <f>IF(OR(J394="NS",$M$105="NS"),0,IF(AND(J394="NA",$M$105="NA"),0,IF(J394&gt;=$M$105,0,1)))</f>
        <v>0</v>
      </c>
      <c r="BJ334">
        <f>IF(OR(K394="NS",$S$105="NS"),0,IF(AND(K394="NA",$S$105="NA"),0,IF(K394&gt;=$S$105,0,1)))</f>
        <v>0</v>
      </c>
      <c r="BK334">
        <f>IF(OR(L394="NS",$Y$105="NS"),0,IF(AND(L394="NA",$Y$105="NA"),0,IF(L394&gt;=$Y$105,0,1)))</f>
        <v>0</v>
      </c>
      <c r="BM334" s="275">
        <v>1</v>
      </c>
      <c r="BN334" s="266">
        <f t="shared" ref="BN334:BN393" si="288">IF(AND(G334="NS",$M$112="NS"),0,IF(OR(G334="NA",$M$112="NA"),0,IF(G334&lt;=$M$112,0,1)))</f>
        <v>0</v>
      </c>
      <c r="BO334" s="266">
        <f t="shared" ref="BO334:BO393" si="289">IF(AND(H334="NS",$S$112="NS"),0,IF(OR(H334="NA",$S$112="NA"),0,IF(H334&lt;=$S$112,0,1)))</f>
        <v>0</v>
      </c>
      <c r="BP334" s="266">
        <f t="shared" ref="BP334:BP393" si="290">IF(AND(I334="NS",$Y$112="NS"),0,IF(OR(I334="NA",$Y$112="NA"),0,IF(I334&lt;=$Y$112,0,1)))</f>
        <v>0</v>
      </c>
      <c r="BQ334">
        <f t="shared" ref="BQ334:BQ393" si="291">IF(AND(J334="NS",$M$105="NS"),0,IF(OR(J334="NA",$M$105="NA"),0,IF(J334&lt;=$M$105,0,1)))</f>
        <v>0</v>
      </c>
      <c r="BR334">
        <f t="shared" ref="BR334:BR393" si="292">IF(AND(K334="NS",$S$105="NS"),0,IF(OR(K334="NA",$S$105="NA"),0,IF(K334&lt;=$S$105,0,1)))</f>
        <v>0</v>
      </c>
      <c r="BS334">
        <f t="shared" ref="BS334:BS393" si="293">IF(AND(L334="NS",$Y$105="NS"),0,IF(OR(L334="NA",$Y$105="NA"),0,IF(L334&lt;=$Y$105,0,1)))</f>
        <v>0</v>
      </c>
      <c r="BT334">
        <f t="shared" ref="BT334:BT393" si="294">IF(AND(M334="NS",$M$106="NS"),0,IF(OR(M334="NA",$M$106="NA"),0,IF(M334&lt;=$M$106,0,1)))</f>
        <v>0</v>
      </c>
      <c r="BU334">
        <f t="shared" ref="BU334:BU393" si="295">IF(AND(N334="NS",$S$106="NS"),0,IF(OR(N334="NA",$S$106="NA"),0,IF(N334&lt;=$S$106,0,1)))</f>
        <v>0</v>
      </c>
      <c r="BV334">
        <f t="shared" ref="BV334:BV393" si="296">IF(AND(O334="NS",$Y$106="NS"),0,IF(OR(O334="NA",$Y$106="NA"),0,IF(O334&lt;=$Y$106,0,1)))</f>
        <v>0</v>
      </c>
      <c r="BW334">
        <f t="shared" ref="BW334:BW393" si="297">IF(AND(P334="NS",$M$107="NS"),0,IF(OR(P334="NA",$M$107="NA"),0,IF(P334&lt;=$M$107,0,1)))</f>
        <v>0</v>
      </c>
      <c r="BX334">
        <f t="shared" ref="BX334:BX393" si="298">IF(AND(Q334="NS",$S$107="NS"),0,IF(OR(Q334="NA",$S$107="NA"),0,IF(Q334&lt;=$S$107,0,1)))</f>
        <v>0</v>
      </c>
      <c r="BY334">
        <f t="shared" ref="BY334:BY393" si="299">IF(AND(R334="NS",$Y$107="NS"),0,IF(OR(R334="NA",$Y$107="NA"),0,IF(R334&lt;=$Y$107,0,1)))</f>
        <v>0</v>
      </c>
      <c r="BZ334">
        <f t="shared" ref="BZ334:BZ393" si="300">IF(AND(S334="NS",$M$108="NS"),0,IF(OR(S334="NA",$M$108="NA"),0,IF(S334&lt;=$M$108,0,1)))</f>
        <v>0</v>
      </c>
      <c r="CA334">
        <f t="shared" ref="CA334:CA393" si="301">IF(AND(T334="NS",$S$108="NS"),0,IF(OR(T334="NA",$S$108="NA"),0,IF(T334&lt;=$S$108,0,1)))</f>
        <v>0</v>
      </c>
      <c r="CB334">
        <f t="shared" ref="CB334:CB393" si="302">IF(AND(U334="NS",$Y$108="NS"),0,IF(OR(U334="NA",$Y$108="NA"),0,IF(U334&lt;=$Y$108,0,1)))</f>
        <v>0</v>
      </c>
      <c r="CC334">
        <f t="shared" ref="CC334:CC393" si="303">IF(AND(V334="NS",$M$109="NS"),0,IF(OR(V334="NA",$M$109="NA"),0,IF(V334&lt;=$M$109,0,1)))</f>
        <v>0</v>
      </c>
      <c r="CD334">
        <f t="shared" ref="CD334:CD393" si="304">IF(AND(W334="NS",$S$109="NS"),0,IF(OR(W334="NA",$S$109="NA"),0,IF(W334&lt;=$S$109,0,1)))</f>
        <v>0</v>
      </c>
      <c r="CE334">
        <f t="shared" ref="CE334:CE393" si="305">IF(AND(X334="NS",$Y$109="NS"),0,IF(OR(X334="NA",$Y$109="NA"),0,IF(X334&lt;=$Y$109,0,1)))</f>
        <v>0</v>
      </c>
      <c r="CF334">
        <f t="shared" ref="CF334:CF393" si="306">IF(AND(Y334="NS",$M$110="NS"),0,IF(OR(Y334="NA",$M$110="NA"),0,IF(Y334&lt;=$M$110,0,1)))</f>
        <v>0</v>
      </c>
      <c r="CG334">
        <f t="shared" ref="CG334:CG393" si="307">IF(AND(Z334="NS",$S$110="NS"),0,IF(OR(Z334="NA",$S$110="NA"),0,IF(Z334&lt;=$S$110,0,1)))</f>
        <v>0</v>
      </c>
      <c r="CH334">
        <f t="shared" ref="CH334:CH393" si="308">IF(AND(AA334="NS",$Y$110="NS"),0,IF(OR(AA334="NA",$Y$110="NA"),0,IF(AA334&lt;=$Y$110,0,1)))</f>
        <v>0</v>
      </c>
      <c r="CI334">
        <f t="shared" ref="CI334:CI393" si="309">IF(AND(AB334="NS",$M$111="NS"),0,IF(OR(AB334="NA",$M$111="NA"),0,IF(AB334&lt;=$M$111,0,1)))</f>
        <v>0</v>
      </c>
      <c r="CJ334">
        <f t="shared" ref="CJ334:CJ393" si="310">IF(AND(AC334="NS",$S$111="NS"),0,IF(OR(AC334="NA",$S$111="NA"),0,IF(AC334&lt;=$S$111,0,1)))</f>
        <v>0</v>
      </c>
      <c r="CK334">
        <f t="shared" ref="CK334:CK393" si="311">IF(AND(AD334="NS",$Y$111="NS"),0,IF(OR(AD334="NA",$Y$111="NA"),0,IF(AD334&lt;=$Y$111,0,1)))</f>
        <v>0</v>
      </c>
    </row>
    <row r="335" spans="1:89" ht="15" customHeight="1">
      <c r="A335" s="40"/>
      <c r="B335" s="91"/>
      <c r="C335" s="94" t="s">
        <v>5016</v>
      </c>
      <c r="D335" s="572" t="str">
        <f>IF(CNGE_2024_M4_Secc1!D43="","",CNGE_2024_M4_Secc1!D43)</f>
        <v/>
      </c>
      <c r="E335" s="573"/>
      <c r="F335" s="574"/>
      <c r="G335" s="483"/>
      <c r="H335" s="483"/>
      <c r="I335" s="483"/>
      <c r="J335" s="483"/>
      <c r="K335" s="483"/>
      <c r="L335" s="483"/>
      <c r="M335" s="483"/>
      <c r="N335" s="483"/>
      <c r="O335" s="483"/>
      <c r="P335" s="483"/>
      <c r="Q335" s="483"/>
      <c r="R335" s="483"/>
      <c r="S335" s="483"/>
      <c r="T335" s="483"/>
      <c r="U335" s="483"/>
      <c r="V335" s="483"/>
      <c r="W335" s="483"/>
      <c r="X335" s="483"/>
      <c r="Y335" s="483"/>
      <c r="Z335" s="483"/>
      <c r="AA335" s="483"/>
      <c r="AB335" s="483"/>
      <c r="AC335" s="483"/>
      <c r="AD335" s="483"/>
      <c r="AE335" s="91"/>
      <c r="AG335" s="89">
        <f t="shared" ref="AG335:AG393" si="312">IF(AND(COUNTBLANK(D335)=0,COUNTA(G335:AD335)=24),0,IF(AND(COUNTBLANK(D335)=1,COUNTA(G335:AD335)=0),0,1))</f>
        <v>0</v>
      </c>
      <c r="AH335" s="1">
        <f t="shared" si="264"/>
        <v>0</v>
      </c>
      <c r="AI335" s="1">
        <f t="shared" si="265"/>
        <v>0</v>
      </c>
      <c r="AJ335" s="1">
        <f t="shared" si="266"/>
        <v>0</v>
      </c>
      <c r="AK335" s="1">
        <f t="shared" si="267"/>
        <v>0</v>
      </c>
      <c r="AL335" s="1">
        <f t="shared" si="268"/>
        <v>0</v>
      </c>
      <c r="AM335" s="1">
        <f t="shared" si="269"/>
        <v>0</v>
      </c>
      <c r="AN335" s="1">
        <f t="shared" si="270"/>
        <v>0</v>
      </c>
      <c r="AO335" s="1">
        <f t="shared" si="271"/>
        <v>0</v>
      </c>
      <c r="AP335" s="1">
        <f t="shared" si="272"/>
        <v>0</v>
      </c>
      <c r="AQ335" s="1">
        <f t="shared" si="273"/>
        <v>0</v>
      </c>
      <c r="AR335" s="1">
        <f t="shared" si="274"/>
        <v>0</v>
      </c>
      <c r="AS335" s="1">
        <f t="shared" si="275"/>
        <v>0</v>
      </c>
      <c r="AT335" s="1">
        <f t="shared" si="276"/>
        <v>0</v>
      </c>
      <c r="AU335" s="1">
        <f t="shared" si="277"/>
        <v>0</v>
      </c>
      <c r="AV335" s="1">
        <f t="shared" si="278"/>
        <v>0</v>
      </c>
      <c r="AW335" s="1">
        <f t="shared" si="279"/>
        <v>0</v>
      </c>
      <c r="AX335" s="1">
        <f t="shared" si="280"/>
        <v>0</v>
      </c>
      <c r="AY335" s="1">
        <f t="shared" si="281"/>
        <v>0</v>
      </c>
      <c r="AZ335" s="1">
        <f t="shared" si="282"/>
        <v>0</v>
      </c>
      <c r="BA335" s="1">
        <f t="shared" si="283"/>
        <v>0</v>
      </c>
      <c r="BB335" s="1">
        <f t="shared" si="284"/>
        <v>0</v>
      </c>
      <c r="BC335" s="1">
        <f t="shared" si="285"/>
        <v>0</v>
      </c>
      <c r="BD335" s="1">
        <f t="shared" si="286"/>
        <v>0</v>
      </c>
      <c r="BE335" s="1">
        <f t="shared" si="287"/>
        <v>0</v>
      </c>
      <c r="BG335" s="672" t="s">
        <v>5389</v>
      </c>
      <c r="BH335" s="672"/>
      <c r="BI335">
        <f>IF(OR(M394="NS",$M$106="NS"),0,IF(AND(M394="NA",$M$106="NA"),0,IF(M394&gt;=$M$106,0,1)))</f>
        <v>0</v>
      </c>
      <c r="BJ335">
        <f>IF(OR(N394="NS",$S$106="NS"),0,IF(AND(N394="NA",$S$106="NA"),0,IF(N394&gt;=$S$106,0,1)))</f>
        <v>0</v>
      </c>
      <c r="BK335">
        <f>IF(OR(O394="NS",$Y$106="NS"),0,IF(AND(O394="NA",$Y$106="NA"),0,IF(O394&gt;=$Y$106,0,1)))</f>
        <v>0</v>
      </c>
      <c r="BM335" s="274">
        <v>2</v>
      </c>
      <c r="BN335" s="266">
        <f t="shared" si="288"/>
        <v>0</v>
      </c>
      <c r="BO335" s="266">
        <f t="shared" si="289"/>
        <v>0</v>
      </c>
      <c r="BP335" s="266">
        <f t="shared" si="290"/>
        <v>0</v>
      </c>
      <c r="BQ335">
        <f t="shared" si="291"/>
        <v>0</v>
      </c>
      <c r="BR335">
        <f t="shared" si="292"/>
        <v>0</v>
      </c>
      <c r="BS335">
        <f t="shared" si="293"/>
        <v>0</v>
      </c>
      <c r="BT335">
        <f t="shared" si="294"/>
        <v>0</v>
      </c>
      <c r="BU335">
        <f t="shared" si="295"/>
        <v>0</v>
      </c>
      <c r="BV335">
        <f t="shared" si="296"/>
        <v>0</v>
      </c>
      <c r="BW335">
        <f t="shared" si="297"/>
        <v>0</v>
      </c>
      <c r="BX335">
        <f t="shared" si="298"/>
        <v>0</v>
      </c>
      <c r="BY335">
        <f t="shared" si="299"/>
        <v>0</v>
      </c>
      <c r="BZ335">
        <f t="shared" si="300"/>
        <v>0</v>
      </c>
      <c r="CA335">
        <f t="shared" si="301"/>
        <v>0</v>
      </c>
      <c r="CB335">
        <f t="shared" si="302"/>
        <v>0</v>
      </c>
      <c r="CC335">
        <f t="shared" si="303"/>
        <v>0</v>
      </c>
      <c r="CD335">
        <f t="shared" si="304"/>
        <v>0</v>
      </c>
      <c r="CE335">
        <f t="shared" si="305"/>
        <v>0</v>
      </c>
      <c r="CF335">
        <f t="shared" si="306"/>
        <v>0</v>
      </c>
      <c r="CG335">
        <f t="shared" si="307"/>
        <v>0</v>
      </c>
      <c r="CH335">
        <f t="shared" si="308"/>
        <v>0</v>
      </c>
      <c r="CI335">
        <f t="shared" si="309"/>
        <v>0</v>
      </c>
      <c r="CJ335">
        <f t="shared" si="310"/>
        <v>0</v>
      </c>
      <c r="CK335">
        <f t="shared" si="311"/>
        <v>0</v>
      </c>
    </row>
    <row r="336" spans="1:89" ht="15" customHeight="1">
      <c r="A336" s="40"/>
      <c r="B336" s="91"/>
      <c r="C336" s="94" t="s">
        <v>5018</v>
      </c>
      <c r="D336" s="572" t="str">
        <f>IF(CNGE_2024_M4_Secc1!D44="","",CNGE_2024_M4_Secc1!D44)</f>
        <v/>
      </c>
      <c r="E336" s="573"/>
      <c r="F336" s="574"/>
      <c r="G336" s="483"/>
      <c r="H336" s="483"/>
      <c r="I336" s="483"/>
      <c r="J336" s="483"/>
      <c r="K336" s="483"/>
      <c r="L336" s="483"/>
      <c r="M336" s="483"/>
      <c r="N336" s="483"/>
      <c r="O336" s="483"/>
      <c r="P336" s="483"/>
      <c r="Q336" s="483"/>
      <c r="R336" s="483"/>
      <c r="S336" s="483"/>
      <c r="T336" s="483"/>
      <c r="U336" s="483"/>
      <c r="V336" s="483"/>
      <c r="W336" s="483"/>
      <c r="X336" s="483"/>
      <c r="Y336" s="483"/>
      <c r="Z336" s="483"/>
      <c r="AA336" s="483"/>
      <c r="AB336" s="483"/>
      <c r="AC336" s="483"/>
      <c r="AD336" s="483"/>
      <c r="AE336" s="91"/>
      <c r="AG336" s="89">
        <f t="shared" si="312"/>
        <v>0</v>
      </c>
      <c r="AH336" s="1">
        <f t="shared" si="264"/>
        <v>0</v>
      </c>
      <c r="AI336" s="1">
        <f t="shared" si="265"/>
        <v>0</v>
      </c>
      <c r="AJ336" s="1">
        <f t="shared" si="266"/>
        <v>0</v>
      </c>
      <c r="AK336" s="1">
        <f t="shared" si="267"/>
        <v>0</v>
      </c>
      <c r="AL336" s="1">
        <f t="shared" si="268"/>
        <v>0</v>
      </c>
      <c r="AM336" s="1">
        <f t="shared" si="269"/>
        <v>0</v>
      </c>
      <c r="AN336" s="1">
        <f t="shared" si="270"/>
        <v>0</v>
      </c>
      <c r="AO336" s="1">
        <f t="shared" si="271"/>
        <v>0</v>
      </c>
      <c r="AP336" s="1">
        <f t="shared" si="272"/>
        <v>0</v>
      </c>
      <c r="AQ336" s="1">
        <f t="shared" si="273"/>
        <v>0</v>
      </c>
      <c r="AR336" s="1">
        <f t="shared" si="274"/>
        <v>0</v>
      </c>
      <c r="AS336" s="1">
        <f t="shared" si="275"/>
        <v>0</v>
      </c>
      <c r="AT336" s="1">
        <f t="shared" si="276"/>
        <v>0</v>
      </c>
      <c r="AU336" s="1">
        <f t="shared" si="277"/>
        <v>0</v>
      </c>
      <c r="AV336" s="1">
        <f t="shared" si="278"/>
        <v>0</v>
      </c>
      <c r="AW336" s="1">
        <f t="shared" si="279"/>
        <v>0</v>
      </c>
      <c r="AX336" s="1">
        <f t="shared" si="280"/>
        <v>0</v>
      </c>
      <c r="AY336" s="1">
        <f t="shared" si="281"/>
        <v>0</v>
      </c>
      <c r="AZ336" s="1">
        <f t="shared" si="282"/>
        <v>0</v>
      </c>
      <c r="BA336" s="1">
        <f t="shared" si="283"/>
        <v>0</v>
      </c>
      <c r="BB336" s="1">
        <f t="shared" si="284"/>
        <v>0</v>
      </c>
      <c r="BC336" s="1">
        <f t="shared" si="285"/>
        <v>0</v>
      </c>
      <c r="BD336" s="1">
        <f t="shared" si="286"/>
        <v>0</v>
      </c>
      <c r="BE336" s="1">
        <f t="shared" si="287"/>
        <v>0</v>
      </c>
      <c r="BG336" s="673" t="s">
        <v>5391</v>
      </c>
      <c r="BH336" s="673"/>
      <c r="BI336">
        <f>IF(OR(P394="NS",$M$107="NS"),0,IF(AND(P394="NA",$M$107="NA"),0,IF(P394&gt;=$M$107,0,1)))</f>
        <v>0</v>
      </c>
      <c r="BJ336">
        <f>IF(OR(Q394="NS",$S$107="NS"),0,IF(AND(Q394="NA",$S$107="NA"),0,IF(Q394&gt;=$S$107,0,1)))</f>
        <v>0</v>
      </c>
      <c r="BK336">
        <f>IF(OR(R394="NS",$Y$107="NS"),0,IF(AND(R394="NA",$Y$107="NA"),0,IF(R394&gt;=$Y$107,0,1)))</f>
        <v>0</v>
      </c>
      <c r="BM336" s="275">
        <v>3</v>
      </c>
      <c r="BN336" s="266">
        <f t="shared" si="288"/>
        <v>0</v>
      </c>
      <c r="BO336" s="266">
        <f t="shared" si="289"/>
        <v>0</v>
      </c>
      <c r="BP336" s="266">
        <f t="shared" si="290"/>
        <v>0</v>
      </c>
      <c r="BQ336">
        <f t="shared" si="291"/>
        <v>0</v>
      </c>
      <c r="BR336">
        <f t="shared" si="292"/>
        <v>0</v>
      </c>
      <c r="BS336">
        <f t="shared" si="293"/>
        <v>0</v>
      </c>
      <c r="BT336">
        <f t="shared" si="294"/>
        <v>0</v>
      </c>
      <c r="BU336">
        <f t="shared" si="295"/>
        <v>0</v>
      </c>
      <c r="BV336">
        <f t="shared" si="296"/>
        <v>0</v>
      </c>
      <c r="BW336">
        <f t="shared" si="297"/>
        <v>0</v>
      </c>
      <c r="BX336">
        <f t="shared" si="298"/>
        <v>0</v>
      </c>
      <c r="BY336">
        <f t="shared" si="299"/>
        <v>0</v>
      </c>
      <c r="BZ336">
        <f t="shared" si="300"/>
        <v>0</v>
      </c>
      <c r="CA336">
        <f t="shared" si="301"/>
        <v>0</v>
      </c>
      <c r="CB336">
        <f t="shared" si="302"/>
        <v>0</v>
      </c>
      <c r="CC336">
        <f t="shared" si="303"/>
        <v>0</v>
      </c>
      <c r="CD336">
        <f t="shared" si="304"/>
        <v>0</v>
      </c>
      <c r="CE336">
        <f t="shared" si="305"/>
        <v>0</v>
      </c>
      <c r="CF336">
        <f t="shared" si="306"/>
        <v>0</v>
      </c>
      <c r="CG336">
        <f t="shared" si="307"/>
        <v>0</v>
      </c>
      <c r="CH336">
        <f t="shared" si="308"/>
        <v>0</v>
      </c>
      <c r="CI336">
        <f t="shared" si="309"/>
        <v>0</v>
      </c>
      <c r="CJ336">
        <f t="shared" si="310"/>
        <v>0</v>
      </c>
      <c r="CK336">
        <f t="shared" si="311"/>
        <v>0</v>
      </c>
    </row>
    <row r="337" spans="1:89" ht="15" customHeight="1">
      <c r="A337" s="40"/>
      <c r="B337" s="91"/>
      <c r="C337" s="94" t="s">
        <v>5020</v>
      </c>
      <c r="D337" s="572" t="str">
        <f>IF(CNGE_2024_M4_Secc1!D45="","",CNGE_2024_M4_Secc1!D45)</f>
        <v/>
      </c>
      <c r="E337" s="573"/>
      <c r="F337" s="574"/>
      <c r="G337" s="483"/>
      <c r="H337" s="483"/>
      <c r="I337" s="483"/>
      <c r="J337" s="483"/>
      <c r="K337" s="483"/>
      <c r="L337" s="483"/>
      <c r="M337" s="483"/>
      <c r="N337" s="483"/>
      <c r="O337" s="483"/>
      <c r="P337" s="483"/>
      <c r="Q337" s="483"/>
      <c r="R337" s="483"/>
      <c r="S337" s="483"/>
      <c r="T337" s="483"/>
      <c r="U337" s="483"/>
      <c r="V337" s="483"/>
      <c r="W337" s="483"/>
      <c r="X337" s="483"/>
      <c r="Y337" s="483"/>
      <c r="Z337" s="483"/>
      <c r="AA337" s="483"/>
      <c r="AB337" s="483"/>
      <c r="AC337" s="483"/>
      <c r="AD337" s="483"/>
      <c r="AE337" s="91"/>
      <c r="AG337" s="89">
        <f t="shared" si="312"/>
        <v>0</v>
      </c>
      <c r="AH337" s="1">
        <f t="shared" si="264"/>
        <v>0</v>
      </c>
      <c r="AI337" s="1">
        <f t="shared" si="265"/>
        <v>0</v>
      </c>
      <c r="AJ337" s="1">
        <f t="shared" si="266"/>
        <v>0</v>
      </c>
      <c r="AK337" s="1">
        <f t="shared" si="267"/>
        <v>0</v>
      </c>
      <c r="AL337" s="1">
        <f t="shared" si="268"/>
        <v>0</v>
      </c>
      <c r="AM337" s="1">
        <f t="shared" si="269"/>
        <v>0</v>
      </c>
      <c r="AN337" s="1">
        <f t="shared" si="270"/>
        <v>0</v>
      </c>
      <c r="AO337" s="1">
        <f t="shared" si="271"/>
        <v>0</v>
      </c>
      <c r="AP337" s="1">
        <f t="shared" si="272"/>
        <v>0</v>
      </c>
      <c r="AQ337" s="1">
        <f t="shared" si="273"/>
        <v>0</v>
      </c>
      <c r="AR337" s="1">
        <f t="shared" si="274"/>
        <v>0</v>
      </c>
      <c r="AS337" s="1">
        <f t="shared" si="275"/>
        <v>0</v>
      </c>
      <c r="AT337" s="1">
        <f t="shared" si="276"/>
        <v>0</v>
      </c>
      <c r="AU337" s="1">
        <f t="shared" si="277"/>
        <v>0</v>
      </c>
      <c r="AV337" s="1">
        <f t="shared" si="278"/>
        <v>0</v>
      </c>
      <c r="AW337" s="1">
        <f t="shared" si="279"/>
        <v>0</v>
      </c>
      <c r="AX337" s="1">
        <f t="shared" si="280"/>
        <v>0</v>
      </c>
      <c r="AY337" s="1">
        <f t="shared" si="281"/>
        <v>0</v>
      </c>
      <c r="AZ337" s="1">
        <f t="shared" si="282"/>
        <v>0</v>
      </c>
      <c r="BA337" s="1">
        <f t="shared" si="283"/>
        <v>0</v>
      </c>
      <c r="BB337" s="1">
        <f t="shared" si="284"/>
        <v>0</v>
      </c>
      <c r="BC337" s="1">
        <f t="shared" si="285"/>
        <v>0</v>
      </c>
      <c r="BD337" s="1">
        <f t="shared" si="286"/>
        <v>0</v>
      </c>
      <c r="BE337" s="1">
        <f t="shared" si="287"/>
        <v>0</v>
      </c>
      <c r="BG337" s="672" t="s">
        <v>5393</v>
      </c>
      <c r="BH337" s="672"/>
      <c r="BI337">
        <f>IF(OR(S394="NS",$M$108="NS"),0,IF(AND(S394="NA",$M$108="NA"),0,IF(S394&gt;=$M$108,0,1)))</f>
        <v>0</v>
      </c>
      <c r="BJ337">
        <f>IF(OR(T394="NS",$S$108="NS"),0,IF(AND(T394="NA",$S$108="NA"),0,IF(T394&gt;=$S$108,0,1)))</f>
        <v>0</v>
      </c>
      <c r="BK337">
        <f>IF(OR(U394="NS",$Y$108="NS"),0,IF(AND(U394="NA",$Y$108="NA"),0,IF(U394&gt;=$Y$108,0,1)))</f>
        <v>0</v>
      </c>
      <c r="BM337" s="274">
        <v>4</v>
      </c>
      <c r="BN337" s="266">
        <f t="shared" si="288"/>
        <v>0</v>
      </c>
      <c r="BO337" s="266">
        <f t="shared" si="289"/>
        <v>0</v>
      </c>
      <c r="BP337" s="266">
        <f t="shared" si="290"/>
        <v>0</v>
      </c>
      <c r="BQ337">
        <f t="shared" si="291"/>
        <v>0</v>
      </c>
      <c r="BR337">
        <f t="shared" si="292"/>
        <v>0</v>
      </c>
      <c r="BS337">
        <f t="shared" si="293"/>
        <v>0</v>
      </c>
      <c r="BT337">
        <f t="shared" si="294"/>
        <v>0</v>
      </c>
      <c r="BU337">
        <f t="shared" si="295"/>
        <v>0</v>
      </c>
      <c r="BV337">
        <f t="shared" si="296"/>
        <v>0</v>
      </c>
      <c r="BW337">
        <f t="shared" si="297"/>
        <v>0</v>
      </c>
      <c r="BX337">
        <f t="shared" si="298"/>
        <v>0</v>
      </c>
      <c r="BY337">
        <f t="shared" si="299"/>
        <v>0</v>
      </c>
      <c r="BZ337">
        <f t="shared" si="300"/>
        <v>0</v>
      </c>
      <c r="CA337">
        <f t="shared" si="301"/>
        <v>0</v>
      </c>
      <c r="CB337">
        <f t="shared" si="302"/>
        <v>0</v>
      </c>
      <c r="CC337">
        <f t="shared" si="303"/>
        <v>0</v>
      </c>
      <c r="CD337">
        <f t="shared" si="304"/>
        <v>0</v>
      </c>
      <c r="CE337">
        <f t="shared" si="305"/>
        <v>0</v>
      </c>
      <c r="CF337">
        <f t="shared" si="306"/>
        <v>0</v>
      </c>
      <c r="CG337">
        <f t="shared" si="307"/>
        <v>0</v>
      </c>
      <c r="CH337">
        <f t="shared" si="308"/>
        <v>0</v>
      </c>
      <c r="CI337">
        <f t="shared" si="309"/>
        <v>0</v>
      </c>
      <c r="CJ337">
        <f t="shared" si="310"/>
        <v>0</v>
      </c>
      <c r="CK337">
        <f t="shared" si="311"/>
        <v>0</v>
      </c>
    </row>
    <row r="338" spans="1:89" ht="15" customHeight="1">
      <c r="A338" s="40"/>
      <c r="B338" s="91"/>
      <c r="C338" s="94" t="s">
        <v>5022</v>
      </c>
      <c r="D338" s="572" t="str">
        <f>IF(CNGE_2024_M4_Secc1!D46="","",CNGE_2024_M4_Secc1!D46)</f>
        <v/>
      </c>
      <c r="E338" s="573"/>
      <c r="F338" s="574"/>
      <c r="G338" s="483"/>
      <c r="H338" s="483"/>
      <c r="I338" s="483"/>
      <c r="J338" s="483"/>
      <c r="K338" s="483"/>
      <c r="L338" s="483"/>
      <c r="M338" s="483"/>
      <c r="N338" s="483"/>
      <c r="O338" s="483"/>
      <c r="P338" s="483"/>
      <c r="Q338" s="483"/>
      <c r="R338" s="483"/>
      <c r="S338" s="483"/>
      <c r="T338" s="483"/>
      <c r="U338" s="483"/>
      <c r="V338" s="483"/>
      <c r="W338" s="483"/>
      <c r="X338" s="483"/>
      <c r="Y338" s="483"/>
      <c r="Z338" s="483"/>
      <c r="AA338" s="483"/>
      <c r="AB338" s="483"/>
      <c r="AC338" s="483"/>
      <c r="AD338" s="483"/>
      <c r="AE338" s="91"/>
      <c r="AG338" s="89">
        <f t="shared" si="312"/>
        <v>0</v>
      </c>
      <c r="AH338" s="1">
        <f t="shared" si="264"/>
        <v>0</v>
      </c>
      <c r="AI338" s="1">
        <f t="shared" si="265"/>
        <v>0</v>
      </c>
      <c r="AJ338" s="1">
        <f t="shared" si="266"/>
        <v>0</v>
      </c>
      <c r="AK338" s="1">
        <f t="shared" si="267"/>
        <v>0</v>
      </c>
      <c r="AL338" s="1">
        <f t="shared" si="268"/>
        <v>0</v>
      </c>
      <c r="AM338" s="1">
        <f t="shared" si="269"/>
        <v>0</v>
      </c>
      <c r="AN338" s="1">
        <f t="shared" si="270"/>
        <v>0</v>
      </c>
      <c r="AO338" s="1">
        <f t="shared" si="271"/>
        <v>0</v>
      </c>
      <c r="AP338" s="1">
        <f t="shared" si="272"/>
        <v>0</v>
      </c>
      <c r="AQ338" s="1">
        <f t="shared" si="273"/>
        <v>0</v>
      </c>
      <c r="AR338" s="1">
        <f t="shared" si="274"/>
        <v>0</v>
      </c>
      <c r="AS338" s="1">
        <f t="shared" si="275"/>
        <v>0</v>
      </c>
      <c r="AT338" s="1">
        <f t="shared" si="276"/>
        <v>0</v>
      </c>
      <c r="AU338" s="1">
        <f t="shared" si="277"/>
        <v>0</v>
      </c>
      <c r="AV338" s="1">
        <f t="shared" si="278"/>
        <v>0</v>
      </c>
      <c r="AW338" s="1">
        <f t="shared" si="279"/>
        <v>0</v>
      </c>
      <c r="AX338" s="1">
        <f t="shared" si="280"/>
        <v>0</v>
      </c>
      <c r="AY338" s="1">
        <f t="shared" si="281"/>
        <v>0</v>
      </c>
      <c r="AZ338" s="1">
        <f t="shared" si="282"/>
        <v>0</v>
      </c>
      <c r="BA338" s="1">
        <f t="shared" si="283"/>
        <v>0</v>
      </c>
      <c r="BB338" s="1">
        <f t="shared" si="284"/>
        <v>0</v>
      </c>
      <c r="BC338" s="1">
        <f t="shared" si="285"/>
        <v>0</v>
      </c>
      <c r="BD338" s="1">
        <f t="shared" si="286"/>
        <v>0</v>
      </c>
      <c r="BE338" s="1">
        <f t="shared" si="287"/>
        <v>0</v>
      </c>
      <c r="BG338" s="673" t="s">
        <v>5394</v>
      </c>
      <c r="BH338" s="673"/>
      <c r="BI338">
        <f>IF(OR(V394="NS",$M$109="NS"),0,IF(AND(V394="NA",$M$109="NA"),0,IF(V394&gt;=$M$109,0,1)))</f>
        <v>0</v>
      </c>
      <c r="BJ338">
        <f>IF(OR(W394="NS",$S$109="NS"),0,IF(AND(W394="NA",$S$109="NA"),0,IF(W394&gt;=$S$109,0,1)))</f>
        <v>0</v>
      </c>
      <c r="BK338">
        <f>IF(OR(X394="NS",$Y$109="NS"),0,IF(AND(X394="NA",$Y$109="NA"),0,IF(X394&gt;=$Y$109,0,1)))</f>
        <v>0</v>
      </c>
      <c r="BM338" s="275">
        <v>5</v>
      </c>
      <c r="BN338" s="266">
        <f t="shared" si="288"/>
        <v>0</v>
      </c>
      <c r="BO338" s="266">
        <f t="shared" si="289"/>
        <v>0</v>
      </c>
      <c r="BP338" s="266">
        <f t="shared" si="290"/>
        <v>0</v>
      </c>
      <c r="BQ338">
        <f t="shared" si="291"/>
        <v>0</v>
      </c>
      <c r="BR338">
        <f t="shared" si="292"/>
        <v>0</v>
      </c>
      <c r="BS338">
        <f t="shared" si="293"/>
        <v>0</v>
      </c>
      <c r="BT338">
        <f t="shared" si="294"/>
        <v>0</v>
      </c>
      <c r="BU338">
        <f t="shared" si="295"/>
        <v>0</v>
      </c>
      <c r="BV338">
        <f t="shared" si="296"/>
        <v>0</v>
      </c>
      <c r="BW338">
        <f t="shared" si="297"/>
        <v>0</v>
      </c>
      <c r="BX338">
        <f t="shared" si="298"/>
        <v>0</v>
      </c>
      <c r="BY338">
        <f t="shared" si="299"/>
        <v>0</v>
      </c>
      <c r="BZ338">
        <f t="shared" si="300"/>
        <v>0</v>
      </c>
      <c r="CA338">
        <f t="shared" si="301"/>
        <v>0</v>
      </c>
      <c r="CB338">
        <f t="shared" si="302"/>
        <v>0</v>
      </c>
      <c r="CC338">
        <f t="shared" si="303"/>
        <v>0</v>
      </c>
      <c r="CD338">
        <f t="shared" si="304"/>
        <v>0</v>
      </c>
      <c r="CE338">
        <f t="shared" si="305"/>
        <v>0</v>
      </c>
      <c r="CF338">
        <f t="shared" si="306"/>
        <v>0</v>
      </c>
      <c r="CG338">
        <f t="shared" si="307"/>
        <v>0</v>
      </c>
      <c r="CH338">
        <f t="shared" si="308"/>
        <v>0</v>
      </c>
      <c r="CI338">
        <f t="shared" si="309"/>
        <v>0</v>
      </c>
      <c r="CJ338">
        <f t="shared" si="310"/>
        <v>0</v>
      </c>
      <c r="CK338">
        <f t="shared" si="311"/>
        <v>0</v>
      </c>
    </row>
    <row r="339" spans="1:89" ht="15" customHeight="1">
      <c r="A339" s="40"/>
      <c r="B339" s="91"/>
      <c r="C339" s="94" t="s">
        <v>5024</v>
      </c>
      <c r="D339" s="572" t="str">
        <f>IF(CNGE_2024_M4_Secc1!D47="","",CNGE_2024_M4_Secc1!D47)</f>
        <v/>
      </c>
      <c r="E339" s="573"/>
      <c r="F339" s="574"/>
      <c r="G339" s="483"/>
      <c r="H339" s="483"/>
      <c r="I339" s="483"/>
      <c r="J339" s="483"/>
      <c r="K339" s="483"/>
      <c r="L339" s="483"/>
      <c r="M339" s="483"/>
      <c r="N339" s="483"/>
      <c r="O339" s="483"/>
      <c r="P339" s="483"/>
      <c r="Q339" s="483"/>
      <c r="R339" s="483"/>
      <c r="S339" s="483"/>
      <c r="T339" s="483"/>
      <c r="U339" s="483"/>
      <c r="V339" s="483"/>
      <c r="W339" s="483"/>
      <c r="X339" s="483"/>
      <c r="Y339" s="483"/>
      <c r="Z339" s="483"/>
      <c r="AA339" s="483"/>
      <c r="AB339" s="483"/>
      <c r="AC339" s="483"/>
      <c r="AD339" s="483"/>
      <c r="AE339" s="91"/>
      <c r="AG339" s="89">
        <f t="shared" si="312"/>
        <v>0</v>
      </c>
      <c r="AH339" s="1">
        <f t="shared" si="264"/>
        <v>0</v>
      </c>
      <c r="AI339" s="1">
        <f t="shared" si="265"/>
        <v>0</v>
      </c>
      <c r="AJ339" s="1">
        <f t="shared" si="266"/>
        <v>0</v>
      </c>
      <c r="AK339" s="1">
        <f t="shared" si="267"/>
        <v>0</v>
      </c>
      <c r="AL339" s="1">
        <f t="shared" si="268"/>
        <v>0</v>
      </c>
      <c r="AM339" s="1">
        <f t="shared" si="269"/>
        <v>0</v>
      </c>
      <c r="AN339" s="1">
        <f t="shared" si="270"/>
        <v>0</v>
      </c>
      <c r="AO339" s="1">
        <f t="shared" si="271"/>
        <v>0</v>
      </c>
      <c r="AP339" s="1">
        <f t="shared" si="272"/>
        <v>0</v>
      </c>
      <c r="AQ339" s="1">
        <f t="shared" si="273"/>
        <v>0</v>
      </c>
      <c r="AR339" s="1">
        <f t="shared" si="274"/>
        <v>0</v>
      </c>
      <c r="AS339" s="1">
        <f t="shared" si="275"/>
        <v>0</v>
      </c>
      <c r="AT339" s="1">
        <f t="shared" si="276"/>
        <v>0</v>
      </c>
      <c r="AU339" s="1">
        <f t="shared" si="277"/>
        <v>0</v>
      </c>
      <c r="AV339" s="1">
        <f t="shared" si="278"/>
        <v>0</v>
      </c>
      <c r="AW339" s="1">
        <f t="shared" si="279"/>
        <v>0</v>
      </c>
      <c r="AX339" s="1">
        <f t="shared" si="280"/>
        <v>0</v>
      </c>
      <c r="AY339" s="1">
        <f t="shared" si="281"/>
        <v>0</v>
      </c>
      <c r="AZ339" s="1">
        <f t="shared" si="282"/>
        <v>0</v>
      </c>
      <c r="BA339" s="1">
        <f t="shared" si="283"/>
        <v>0</v>
      </c>
      <c r="BB339" s="1">
        <f t="shared" si="284"/>
        <v>0</v>
      </c>
      <c r="BC339" s="1">
        <f t="shared" si="285"/>
        <v>0</v>
      </c>
      <c r="BD339" s="1">
        <f t="shared" si="286"/>
        <v>0</v>
      </c>
      <c r="BE339" s="1">
        <f t="shared" si="287"/>
        <v>0</v>
      </c>
      <c r="BG339" s="672" t="s">
        <v>5395</v>
      </c>
      <c r="BH339" s="672"/>
      <c r="BI339">
        <f>IF(OR(Y394="NS",$M$110="NS"),0,IF(AND(Y394="NA",$M$110="NA"),0,IF(Y394&gt;=$M$110,0,1)))</f>
        <v>0</v>
      </c>
      <c r="BJ339">
        <f>IF(OR(Z394="NS",$S$110="NS"),0,IF(AND(Z394="NA",$S$110="NA"),0,IF(Z394&gt;=$S$110,0,1)))</f>
        <v>0</v>
      </c>
      <c r="BK339">
        <f>IF(OR(AA394="NS",$Y$110="NS"),0,IF(AND(AA394="NA",$Y$110="NA"),0,IF(AA394&gt;=$Y$110,0,1)))</f>
        <v>0</v>
      </c>
      <c r="BM339" s="274">
        <v>6</v>
      </c>
      <c r="BN339" s="266">
        <f t="shared" si="288"/>
        <v>0</v>
      </c>
      <c r="BO339" s="266">
        <f t="shared" si="289"/>
        <v>0</v>
      </c>
      <c r="BP339" s="266">
        <f t="shared" si="290"/>
        <v>0</v>
      </c>
      <c r="BQ339">
        <f t="shared" si="291"/>
        <v>0</v>
      </c>
      <c r="BR339">
        <f t="shared" si="292"/>
        <v>0</v>
      </c>
      <c r="BS339">
        <f t="shared" si="293"/>
        <v>0</v>
      </c>
      <c r="BT339">
        <f t="shared" si="294"/>
        <v>0</v>
      </c>
      <c r="BU339">
        <f t="shared" si="295"/>
        <v>0</v>
      </c>
      <c r="BV339">
        <f t="shared" si="296"/>
        <v>0</v>
      </c>
      <c r="BW339">
        <f t="shared" si="297"/>
        <v>0</v>
      </c>
      <c r="BX339">
        <f t="shared" si="298"/>
        <v>0</v>
      </c>
      <c r="BY339">
        <f t="shared" si="299"/>
        <v>0</v>
      </c>
      <c r="BZ339">
        <f t="shared" si="300"/>
        <v>0</v>
      </c>
      <c r="CA339">
        <f t="shared" si="301"/>
        <v>0</v>
      </c>
      <c r="CB339">
        <f t="shared" si="302"/>
        <v>0</v>
      </c>
      <c r="CC339">
        <f t="shared" si="303"/>
        <v>0</v>
      </c>
      <c r="CD339">
        <f t="shared" si="304"/>
        <v>0</v>
      </c>
      <c r="CE339">
        <f t="shared" si="305"/>
        <v>0</v>
      </c>
      <c r="CF339">
        <f t="shared" si="306"/>
        <v>0</v>
      </c>
      <c r="CG339">
        <f t="shared" si="307"/>
        <v>0</v>
      </c>
      <c r="CH339">
        <f t="shared" si="308"/>
        <v>0</v>
      </c>
      <c r="CI339">
        <f t="shared" si="309"/>
        <v>0</v>
      </c>
      <c r="CJ339">
        <f t="shared" si="310"/>
        <v>0</v>
      </c>
      <c r="CK339">
        <f t="shared" si="311"/>
        <v>0</v>
      </c>
    </row>
    <row r="340" spans="1:89" ht="15" customHeight="1">
      <c r="A340" s="40"/>
      <c r="B340" s="91"/>
      <c r="C340" s="94" t="s">
        <v>5026</v>
      </c>
      <c r="D340" s="572" t="str">
        <f>IF(CNGE_2024_M4_Secc1!D48="","",CNGE_2024_M4_Secc1!D48)</f>
        <v/>
      </c>
      <c r="E340" s="573"/>
      <c r="F340" s="574"/>
      <c r="G340" s="483"/>
      <c r="H340" s="483"/>
      <c r="I340" s="483"/>
      <c r="J340" s="483"/>
      <c r="K340" s="483"/>
      <c r="L340" s="483"/>
      <c r="M340" s="483"/>
      <c r="N340" s="483"/>
      <c r="O340" s="483"/>
      <c r="P340" s="483"/>
      <c r="Q340" s="483"/>
      <c r="R340" s="483"/>
      <c r="S340" s="483"/>
      <c r="T340" s="483"/>
      <c r="U340" s="483"/>
      <c r="V340" s="483"/>
      <c r="W340" s="483"/>
      <c r="X340" s="483"/>
      <c r="Y340" s="483"/>
      <c r="Z340" s="483"/>
      <c r="AA340" s="483"/>
      <c r="AB340" s="483"/>
      <c r="AC340" s="483"/>
      <c r="AD340" s="483"/>
      <c r="AE340" s="91"/>
      <c r="AG340" s="89">
        <f t="shared" si="312"/>
        <v>0</v>
      </c>
      <c r="AH340" s="1">
        <f t="shared" si="264"/>
        <v>0</v>
      </c>
      <c r="AI340" s="1">
        <f t="shared" si="265"/>
        <v>0</v>
      </c>
      <c r="AJ340" s="1">
        <f t="shared" si="266"/>
        <v>0</v>
      </c>
      <c r="AK340" s="1">
        <f t="shared" si="267"/>
        <v>0</v>
      </c>
      <c r="AL340" s="1">
        <f t="shared" si="268"/>
        <v>0</v>
      </c>
      <c r="AM340" s="1">
        <f t="shared" si="269"/>
        <v>0</v>
      </c>
      <c r="AN340" s="1">
        <f t="shared" si="270"/>
        <v>0</v>
      </c>
      <c r="AO340" s="1">
        <f t="shared" si="271"/>
        <v>0</v>
      </c>
      <c r="AP340" s="1">
        <f t="shared" si="272"/>
        <v>0</v>
      </c>
      <c r="AQ340" s="1">
        <f t="shared" si="273"/>
        <v>0</v>
      </c>
      <c r="AR340" s="1">
        <f t="shared" si="274"/>
        <v>0</v>
      </c>
      <c r="AS340" s="1">
        <f t="shared" si="275"/>
        <v>0</v>
      </c>
      <c r="AT340" s="1">
        <f t="shared" si="276"/>
        <v>0</v>
      </c>
      <c r="AU340" s="1">
        <f t="shared" si="277"/>
        <v>0</v>
      </c>
      <c r="AV340" s="1">
        <f t="shared" si="278"/>
        <v>0</v>
      </c>
      <c r="AW340" s="1">
        <f t="shared" si="279"/>
        <v>0</v>
      </c>
      <c r="AX340" s="1">
        <f t="shared" si="280"/>
        <v>0</v>
      </c>
      <c r="AY340" s="1">
        <f t="shared" si="281"/>
        <v>0</v>
      </c>
      <c r="AZ340" s="1">
        <f t="shared" si="282"/>
        <v>0</v>
      </c>
      <c r="BA340" s="1">
        <f t="shared" si="283"/>
        <v>0</v>
      </c>
      <c r="BB340" s="1">
        <f t="shared" si="284"/>
        <v>0</v>
      </c>
      <c r="BC340" s="1">
        <f t="shared" si="285"/>
        <v>0</v>
      </c>
      <c r="BD340" s="1">
        <f t="shared" si="286"/>
        <v>0</v>
      </c>
      <c r="BE340" s="1">
        <f t="shared" si="287"/>
        <v>0</v>
      </c>
      <c r="BG340" s="673" t="s">
        <v>5396</v>
      </c>
      <c r="BH340" s="673"/>
      <c r="BI340">
        <f>IF(OR(AB394="NS",$M$111="NS"),0,IF(AND(AB394="NA",$M$111="NA"),0,IF(AB394&gt;=$M$111,0,1)))</f>
        <v>0</v>
      </c>
      <c r="BJ340">
        <f>IF(OR(AC394="NS",$S$111="NS"),0,IF(AND(AC394="NA",$S$111="NA"),0,IF(AC394&gt;=$S$111,0,1)))</f>
        <v>0</v>
      </c>
      <c r="BK340">
        <f>IF(OR(AD394="NS",$Y$111="NS"),0,IF(AND(AD394="NA",$Y$111="NA"),0,IF(AD394&gt;=$Y$111,0,1)))</f>
        <v>0</v>
      </c>
      <c r="BM340" s="275">
        <v>7</v>
      </c>
      <c r="BN340" s="266">
        <f t="shared" si="288"/>
        <v>0</v>
      </c>
      <c r="BO340" s="266">
        <f t="shared" si="289"/>
        <v>0</v>
      </c>
      <c r="BP340" s="266">
        <f t="shared" si="290"/>
        <v>0</v>
      </c>
      <c r="BQ340">
        <f t="shared" si="291"/>
        <v>0</v>
      </c>
      <c r="BR340">
        <f t="shared" si="292"/>
        <v>0</v>
      </c>
      <c r="BS340">
        <f t="shared" si="293"/>
        <v>0</v>
      </c>
      <c r="BT340">
        <f t="shared" si="294"/>
        <v>0</v>
      </c>
      <c r="BU340">
        <f t="shared" si="295"/>
        <v>0</v>
      </c>
      <c r="BV340">
        <f t="shared" si="296"/>
        <v>0</v>
      </c>
      <c r="BW340">
        <f t="shared" si="297"/>
        <v>0</v>
      </c>
      <c r="BX340">
        <f t="shared" si="298"/>
        <v>0</v>
      </c>
      <c r="BY340">
        <f t="shared" si="299"/>
        <v>0</v>
      </c>
      <c r="BZ340">
        <f t="shared" si="300"/>
        <v>0</v>
      </c>
      <c r="CA340">
        <f t="shared" si="301"/>
        <v>0</v>
      </c>
      <c r="CB340">
        <f t="shared" si="302"/>
        <v>0</v>
      </c>
      <c r="CC340">
        <f t="shared" si="303"/>
        <v>0</v>
      </c>
      <c r="CD340">
        <f t="shared" si="304"/>
        <v>0</v>
      </c>
      <c r="CE340">
        <f t="shared" si="305"/>
        <v>0</v>
      </c>
      <c r="CF340">
        <f t="shared" si="306"/>
        <v>0</v>
      </c>
      <c r="CG340">
        <f t="shared" si="307"/>
        <v>0</v>
      </c>
      <c r="CH340">
        <f t="shared" si="308"/>
        <v>0</v>
      </c>
      <c r="CI340">
        <f t="shared" si="309"/>
        <v>0</v>
      </c>
      <c r="CJ340">
        <f t="shared" si="310"/>
        <v>0</v>
      </c>
      <c r="CK340">
        <f t="shared" si="311"/>
        <v>0</v>
      </c>
    </row>
    <row r="341" spans="1:89" ht="15" customHeight="1">
      <c r="A341" s="40"/>
      <c r="B341" s="91"/>
      <c r="C341" s="94" t="s">
        <v>5028</v>
      </c>
      <c r="D341" s="572" t="str">
        <f>IF(CNGE_2024_M4_Secc1!D49="","",CNGE_2024_M4_Secc1!D49)</f>
        <v/>
      </c>
      <c r="E341" s="573"/>
      <c r="F341" s="574"/>
      <c r="G341" s="483"/>
      <c r="H341" s="483"/>
      <c r="I341" s="483"/>
      <c r="J341" s="483"/>
      <c r="K341" s="483"/>
      <c r="L341" s="483"/>
      <c r="M341" s="483"/>
      <c r="N341" s="483"/>
      <c r="O341" s="483"/>
      <c r="P341" s="483"/>
      <c r="Q341" s="483"/>
      <c r="R341" s="483"/>
      <c r="S341" s="483"/>
      <c r="T341" s="483"/>
      <c r="U341" s="483"/>
      <c r="V341" s="483"/>
      <c r="W341" s="483"/>
      <c r="X341" s="483"/>
      <c r="Y341" s="483"/>
      <c r="Z341" s="483"/>
      <c r="AA341" s="483"/>
      <c r="AB341" s="483"/>
      <c r="AC341" s="483"/>
      <c r="AD341" s="483"/>
      <c r="AE341" s="91"/>
      <c r="AG341" s="89">
        <f t="shared" si="312"/>
        <v>0</v>
      </c>
      <c r="AH341" s="1">
        <f t="shared" si="264"/>
        <v>0</v>
      </c>
      <c r="AI341" s="1">
        <f t="shared" si="265"/>
        <v>0</v>
      </c>
      <c r="AJ341" s="1">
        <f t="shared" si="266"/>
        <v>0</v>
      </c>
      <c r="AK341" s="1">
        <f t="shared" si="267"/>
        <v>0</v>
      </c>
      <c r="AL341" s="1">
        <f t="shared" si="268"/>
        <v>0</v>
      </c>
      <c r="AM341" s="1">
        <f t="shared" si="269"/>
        <v>0</v>
      </c>
      <c r="AN341" s="1">
        <f t="shared" si="270"/>
        <v>0</v>
      </c>
      <c r="AO341" s="1">
        <f t="shared" si="271"/>
        <v>0</v>
      </c>
      <c r="AP341" s="1">
        <f t="shared" si="272"/>
        <v>0</v>
      </c>
      <c r="AQ341" s="1">
        <f t="shared" si="273"/>
        <v>0</v>
      </c>
      <c r="AR341" s="1">
        <f t="shared" si="274"/>
        <v>0</v>
      </c>
      <c r="AS341" s="1">
        <f t="shared" si="275"/>
        <v>0</v>
      </c>
      <c r="AT341" s="1">
        <f t="shared" si="276"/>
        <v>0</v>
      </c>
      <c r="AU341" s="1">
        <f t="shared" si="277"/>
        <v>0</v>
      </c>
      <c r="AV341" s="1">
        <f t="shared" si="278"/>
        <v>0</v>
      </c>
      <c r="AW341" s="1">
        <f t="shared" si="279"/>
        <v>0</v>
      </c>
      <c r="AX341" s="1">
        <f t="shared" si="280"/>
        <v>0</v>
      </c>
      <c r="AY341" s="1">
        <f t="shared" si="281"/>
        <v>0</v>
      </c>
      <c r="AZ341" s="1">
        <f t="shared" si="282"/>
        <v>0</v>
      </c>
      <c r="BA341" s="1">
        <f t="shared" si="283"/>
        <v>0</v>
      </c>
      <c r="BB341" s="1">
        <f t="shared" si="284"/>
        <v>0</v>
      </c>
      <c r="BC341" s="1">
        <f t="shared" si="285"/>
        <v>0</v>
      </c>
      <c r="BD341" s="1">
        <f t="shared" si="286"/>
        <v>0</v>
      </c>
      <c r="BE341" s="1">
        <f t="shared" si="287"/>
        <v>0</v>
      </c>
      <c r="BG341" s="268"/>
      <c r="BH341" s="268"/>
      <c r="BK341" s="267">
        <f>SUM(BI333:BK340)</f>
        <v>0</v>
      </c>
      <c r="BM341" s="274">
        <v>8</v>
      </c>
      <c r="BN341" s="266">
        <f t="shared" si="288"/>
        <v>0</v>
      </c>
      <c r="BO341" s="266">
        <f t="shared" si="289"/>
        <v>0</v>
      </c>
      <c r="BP341" s="266">
        <f t="shared" si="290"/>
        <v>0</v>
      </c>
      <c r="BQ341">
        <f t="shared" si="291"/>
        <v>0</v>
      </c>
      <c r="BR341">
        <f t="shared" si="292"/>
        <v>0</v>
      </c>
      <c r="BS341">
        <f t="shared" si="293"/>
        <v>0</v>
      </c>
      <c r="BT341">
        <f t="shared" si="294"/>
        <v>0</v>
      </c>
      <c r="BU341">
        <f t="shared" si="295"/>
        <v>0</v>
      </c>
      <c r="BV341">
        <f t="shared" si="296"/>
        <v>0</v>
      </c>
      <c r="BW341">
        <f t="shared" si="297"/>
        <v>0</v>
      </c>
      <c r="BX341">
        <f t="shared" si="298"/>
        <v>0</v>
      </c>
      <c r="BY341">
        <f t="shared" si="299"/>
        <v>0</v>
      </c>
      <c r="BZ341">
        <f t="shared" si="300"/>
        <v>0</v>
      </c>
      <c r="CA341">
        <f t="shared" si="301"/>
        <v>0</v>
      </c>
      <c r="CB341">
        <f t="shared" si="302"/>
        <v>0</v>
      </c>
      <c r="CC341">
        <f t="shared" si="303"/>
        <v>0</v>
      </c>
      <c r="CD341">
        <f t="shared" si="304"/>
        <v>0</v>
      </c>
      <c r="CE341">
        <f t="shared" si="305"/>
        <v>0</v>
      </c>
      <c r="CF341">
        <f t="shared" si="306"/>
        <v>0</v>
      </c>
      <c r="CG341">
        <f t="shared" si="307"/>
        <v>0</v>
      </c>
      <c r="CH341">
        <f t="shared" si="308"/>
        <v>0</v>
      </c>
      <c r="CI341">
        <f t="shared" si="309"/>
        <v>0</v>
      </c>
      <c r="CJ341">
        <f t="shared" si="310"/>
        <v>0</v>
      </c>
      <c r="CK341">
        <f t="shared" si="311"/>
        <v>0</v>
      </c>
    </row>
    <row r="342" spans="1:89" ht="15" customHeight="1">
      <c r="A342" s="40"/>
      <c r="B342" s="91"/>
      <c r="C342" s="94" t="s">
        <v>5030</v>
      </c>
      <c r="D342" s="572" t="str">
        <f>IF(CNGE_2024_M4_Secc1!D50="","",CNGE_2024_M4_Secc1!D50)</f>
        <v/>
      </c>
      <c r="E342" s="573"/>
      <c r="F342" s="574"/>
      <c r="G342" s="483"/>
      <c r="H342" s="483"/>
      <c r="I342" s="483"/>
      <c r="J342" s="483"/>
      <c r="K342" s="483"/>
      <c r="L342" s="483"/>
      <c r="M342" s="483"/>
      <c r="N342" s="483"/>
      <c r="O342" s="483"/>
      <c r="P342" s="483"/>
      <c r="Q342" s="483"/>
      <c r="R342" s="483"/>
      <c r="S342" s="483"/>
      <c r="T342" s="483"/>
      <c r="U342" s="483"/>
      <c r="V342" s="483"/>
      <c r="W342" s="483"/>
      <c r="X342" s="483"/>
      <c r="Y342" s="483"/>
      <c r="Z342" s="483"/>
      <c r="AA342" s="483"/>
      <c r="AB342" s="483"/>
      <c r="AC342" s="483"/>
      <c r="AD342" s="483"/>
      <c r="AE342" s="91"/>
      <c r="AG342" s="89">
        <f t="shared" si="312"/>
        <v>0</v>
      </c>
      <c r="AH342" s="1">
        <f t="shared" si="264"/>
        <v>0</v>
      </c>
      <c r="AI342" s="1">
        <f t="shared" si="265"/>
        <v>0</v>
      </c>
      <c r="AJ342" s="1">
        <f t="shared" si="266"/>
        <v>0</v>
      </c>
      <c r="AK342" s="1">
        <f t="shared" si="267"/>
        <v>0</v>
      </c>
      <c r="AL342" s="1">
        <f t="shared" si="268"/>
        <v>0</v>
      </c>
      <c r="AM342" s="1">
        <f t="shared" si="269"/>
        <v>0</v>
      </c>
      <c r="AN342" s="1">
        <f t="shared" si="270"/>
        <v>0</v>
      </c>
      <c r="AO342" s="1">
        <f t="shared" si="271"/>
        <v>0</v>
      </c>
      <c r="AP342" s="1">
        <f t="shared" si="272"/>
        <v>0</v>
      </c>
      <c r="AQ342" s="1">
        <f t="shared" si="273"/>
        <v>0</v>
      </c>
      <c r="AR342" s="1">
        <f t="shared" si="274"/>
        <v>0</v>
      </c>
      <c r="AS342" s="1">
        <f t="shared" si="275"/>
        <v>0</v>
      </c>
      <c r="AT342" s="1">
        <f t="shared" si="276"/>
        <v>0</v>
      </c>
      <c r="AU342" s="1">
        <f t="shared" si="277"/>
        <v>0</v>
      </c>
      <c r="AV342" s="1">
        <f t="shared" si="278"/>
        <v>0</v>
      </c>
      <c r="AW342" s="1">
        <f t="shared" si="279"/>
        <v>0</v>
      </c>
      <c r="AX342" s="1">
        <f t="shared" si="280"/>
        <v>0</v>
      </c>
      <c r="AY342" s="1">
        <f t="shared" si="281"/>
        <v>0</v>
      </c>
      <c r="AZ342" s="1">
        <f t="shared" si="282"/>
        <v>0</v>
      </c>
      <c r="BA342" s="1">
        <f t="shared" si="283"/>
        <v>0</v>
      </c>
      <c r="BB342" s="1">
        <f t="shared" si="284"/>
        <v>0</v>
      </c>
      <c r="BC342" s="1">
        <f t="shared" si="285"/>
        <v>0</v>
      </c>
      <c r="BD342" s="1">
        <f t="shared" si="286"/>
        <v>0</v>
      </c>
      <c r="BE342" s="1">
        <f t="shared" si="287"/>
        <v>0</v>
      </c>
      <c r="BM342" s="275">
        <v>9</v>
      </c>
      <c r="BN342" s="266">
        <f t="shared" si="288"/>
        <v>0</v>
      </c>
      <c r="BO342" s="266">
        <f t="shared" si="289"/>
        <v>0</v>
      </c>
      <c r="BP342" s="266">
        <f t="shared" si="290"/>
        <v>0</v>
      </c>
      <c r="BQ342">
        <f t="shared" si="291"/>
        <v>0</v>
      </c>
      <c r="BR342">
        <f t="shared" si="292"/>
        <v>0</v>
      </c>
      <c r="BS342">
        <f t="shared" si="293"/>
        <v>0</v>
      </c>
      <c r="BT342">
        <f t="shared" si="294"/>
        <v>0</v>
      </c>
      <c r="BU342">
        <f t="shared" si="295"/>
        <v>0</v>
      </c>
      <c r="BV342">
        <f t="shared" si="296"/>
        <v>0</v>
      </c>
      <c r="BW342">
        <f t="shared" si="297"/>
        <v>0</v>
      </c>
      <c r="BX342">
        <f t="shared" si="298"/>
        <v>0</v>
      </c>
      <c r="BY342">
        <f t="shared" si="299"/>
        <v>0</v>
      </c>
      <c r="BZ342">
        <f t="shared" si="300"/>
        <v>0</v>
      </c>
      <c r="CA342">
        <f t="shared" si="301"/>
        <v>0</v>
      </c>
      <c r="CB342">
        <f t="shared" si="302"/>
        <v>0</v>
      </c>
      <c r="CC342">
        <f t="shared" si="303"/>
        <v>0</v>
      </c>
      <c r="CD342">
        <f t="shared" si="304"/>
        <v>0</v>
      </c>
      <c r="CE342">
        <f t="shared" si="305"/>
        <v>0</v>
      </c>
      <c r="CF342">
        <f t="shared" si="306"/>
        <v>0</v>
      </c>
      <c r="CG342">
        <f t="shared" si="307"/>
        <v>0</v>
      </c>
      <c r="CH342">
        <f t="shared" si="308"/>
        <v>0</v>
      </c>
      <c r="CI342">
        <f t="shared" si="309"/>
        <v>0</v>
      </c>
      <c r="CJ342">
        <f t="shared" si="310"/>
        <v>0</v>
      </c>
      <c r="CK342">
        <f t="shared" si="311"/>
        <v>0</v>
      </c>
    </row>
    <row r="343" spans="1:89" ht="15" customHeight="1">
      <c r="A343" s="40"/>
      <c r="B343" s="91"/>
      <c r="C343" s="94" t="s">
        <v>5031</v>
      </c>
      <c r="D343" s="572" t="str">
        <f>IF(CNGE_2024_M4_Secc1!D51="","",CNGE_2024_M4_Secc1!D51)</f>
        <v/>
      </c>
      <c r="E343" s="573"/>
      <c r="F343" s="574"/>
      <c r="G343" s="483"/>
      <c r="H343" s="483"/>
      <c r="I343" s="483"/>
      <c r="J343" s="483"/>
      <c r="K343" s="483"/>
      <c r="L343" s="483"/>
      <c r="M343" s="483"/>
      <c r="N343" s="483"/>
      <c r="O343" s="483"/>
      <c r="P343" s="483"/>
      <c r="Q343" s="483"/>
      <c r="R343" s="483"/>
      <c r="S343" s="483"/>
      <c r="T343" s="483"/>
      <c r="U343" s="483"/>
      <c r="V343" s="483"/>
      <c r="W343" s="483"/>
      <c r="X343" s="483"/>
      <c r="Y343" s="483"/>
      <c r="Z343" s="483"/>
      <c r="AA343" s="483"/>
      <c r="AB343" s="483"/>
      <c r="AC343" s="483"/>
      <c r="AD343" s="483"/>
      <c r="AE343" s="91"/>
      <c r="AG343" s="89">
        <f t="shared" si="312"/>
        <v>0</v>
      </c>
      <c r="AH343" s="1">
        <f t="shared" si="264"/>
        <v>0</v>
      </c>
      <c r="AI343" s="1">
        <f t="shared" si="265"/>
        <v>0</v>
      </c>
      <c r="AJ343" s="1">
        <f t="shared" si="266"/>
        <v>0</v>
      </c>
      <c r="AK343" s="1">
        <f t="shared" si="267"/>
        <v>0</v>
      </c>
      <c r="AL343" s="1">
        <f t="shared" si="268"/>
        <v>0</v>
      </c>
      <c r="AM343" s="1">
        <f t="shared" si="269"/>
        <v>0</v>
      </c>
      <c r="AN343" s="1">
        <f t="shared" si="270"/>
        <v>0</v>
      </c>
      <c r="AO343" s="1">
        <f t="shared" si="271"/>
        <v>0</v>
      </c>
      <c r="AP343" s="1">
        <f t="shared" si="272"/>
        <v>0</v>
      </c>
      <c r="AQ343" s="1">
        <f t="shared" si="273"/>
        <v>0</v>
      </c>
      <c r="AR343" s="1">
        <f t="shared" si="274"/>
        <v>0</v>
      </c>
      <c r="AS343" s="1">
        <f t="shared" si="275"/>
        <v>0</v>
      </c>
      <c r="AT343" s="1">
        <f t="shared" si="276"/>
        <v>0</v>
      </c>
      <c r="AU343" s="1">
        <f t="shared" si="277"/>
        <v>0</v>
      </c>
      <c r="AV343" s="1">
        <f t="shared" si="278"/>
        <v>0</v>
      </c>
      <c r="AW343" s="1">
        <f t="shared" si="279"/>
        <v>0</v>
      </c>
      <c r="AX343" s="1">
        <f t="shared" si="280"/>
        <v>0</v>
      </c>
      <c r="AY343" s="1">
        <f t="shared" si="281"/>
        <v>0</v>
      </c>
      <c r="AZ343" s="1">
        <f t="shared" si="282"/>
        <v>0</v>
      </c>
      <c r="BA343" s="1">
        <f t="shared" si="283"/>
        <v>0</v>
      </c>
      <c r="BB343" s="1">
        <f t="shared" si="284"/>
        <v>0</v>
      </c>
      <c r="BC343" s="1">
        <f t="shared" si="285"/>
        <v>0</v>
      </c>
      <c r="BD343" s="1">
        <f t="shared" si="286"/>
        <v>0</v>
      </c>
      <c r="BE343" s="1">
        <f t="shared" si="287"/>
        <v>0</v>
      </c>
      <c r="BM343" s="274">
        <v>10</v>
      </c>
      <c r="BN343" s="266">
        <f t="shared" si="288"/>
        <v>0</v>
      </c>
      <c r="BO343" s="266">
        <f t="shared" si="289"/>
        <v>0</v>
      </c>
      <c r="BP343" s="266">
        <f t="shared" si="290"/>
        <v>0</v>
      </c>
      <c r="BQ343">
        <f t="shared" si="291"/>
        <v>0</v>
      </c>
      <c r="BR343">
        <f t="shared" si="292"/>
        <v>0</v>
      </c>
      <c r="BS343">
        <f t="shared" si="293"/>
        <v>0</v>
      </c>
      <c r="BT343">
        <f t="shared" si="294"/>
        <v>0</v>
      </c>
      <c r="BU343">
        <f t="shared" si="295"/>
        <v>0</v>
      </c>
      <c r="BV343">
        <f t="shared" si="296"/>
        <v>0</v>
      </c>
      <c r="BW343">
        <f t="shared" si="297"/>
        <v>0</v>
      </c>
      <c r="BX343">
        <f t="shared" si="298"/>
        <v>0</v>
      </c>
      <c r="BY343">
        <f t="shared" si="299"/>
        <v>0</v>
      </c>
      <c r="BZ343">
        <f t="shared" si="300"/>
        <v>0</v>
      </c>
      <c r="CA343">
        <f t="shared" si="301"/>
        <v>0</v>
      </c>
      <c r="CB343">
        <f t="shared" si="302"/>
        <v>0</v>
      </c>
      <c r="CC343">
        <f t="shared" si="303"/>
        <v>0</v>
      </c>
      <c r="CD343">
        <f t="shared" si="304"/>
        <v>0</v>
      </c>
      <c r="CE343">
        <f t="shared" si="305"/>
        <v>0</v>
      </c>
      <c r="CF343">
        <f t="shared" si="306"/>
        <v>0</v>
      </c>
      <c r="CG343">
        <f t="shared" si="307"/>
        <v>0</v>
      </c>
      <c r="CH343">
        <f t="shared" si="308"/>
        <v>0</v>
      </c>
      <c r="CI343">
        <f t="shared" si="309"/>
        <v>0</v>
      </c>
      <c r="CJ343">
        <f t="shared" si="310"/>
        <v>0</v>
      </c>
      <c r="CK343">
        <f t="shared" si="311"/>
        <v>0</v>
      </c>
    </row>
    <row r="344" spans="1:89" ht="15" customHeight="1">
      <c r="A344" s="40"/>
      <c r="B344" s="91"/>
      <c r="C344" s="94" t="s">
        <v>5033</v>
      </c>
      <c r="D344" s="572" t="str">
        <f>IF(CNGE_2024_M4_Secc1!D52="","",CNGE_2024_M4_Secc1!D52)</f>
        <v/>
      </c>
      <c r="E344" s="573"/>
      <c r="F344" s="574"/>
      <c r="G344" s="483"/>
      <c r="H344" s="483"/>
      <c r="I344" s="483"/>
      <c r="J344" s="483"/>
      <c r="K344" s="483"/>
      <c r="L344" s="483"/>
      <c r="M344" s="483"/>
      <c r="N344" s="483"/>
      <c r="O344" s="483"/>
      <c r="P344" s="483"/>
      <c r="Q344" s="483"/>
      <c r="R344" s="483"/>
      <c r="S344" s="483"/>
      <c r="T344" s="483"/>
      <c r="U344" s="483"/>
      <c r="V344" s="483"/>
      <c r="W344" s="483"/>
      <c r="X344" s="483"/>
      <c r="Y344" s="483"/>
      <c r="Z344" s="483"/>
      <c r="AA344" s="483"/>
      <c r="AB344" s="483"/>
      <c r="AC344" s="483"/>
      <c r="AD344" s="483"/>
      <c r="AE344" s="91"/>
      <c r="AG344" s="89">
        <f t="shared" si="312"/>
        <v>0</v>
      </c>
      <c r="AH344" s="1">
        <f t="shared" si="264"/>
        <v>0</v>
      </c>
      <c r="AI344" s="1">
        <f t="shared" si="265"/>
        <v>0</v>
      </c>
      <c r="AJ344" s="1">
        <f t="shared" si="266"/>
        <v>0</v>
      </c>
      <c r="AK344" s="1">
        <f t="shared" si="267"/>
        <v>0</v>
      </c>
      <c r="AL344" s="1">
        <f t="shared" si="268"/>
        <v>0</v>
      </c>
      <c r="AM344" s="1">
        <f t="shared" si="269"/>
        <v>0</v>
      </c>
      <c r="AN344" s="1">
        <f t="shared" si="270"/>
        <v>0</v>
      </c>
      <c r="AO344" s="1">
        <f t="shared" si="271"/>
        <v>0</v>
      </c>
      <c r="AP344" s="1">
        <f t="shared" si="272"/>
        <v>0</v>
      </c>
      <c r="AQ344" s="1">
        <f t="shared" si="273"/>
        <v>0</v>
      </c>
      <c r="AR344" s="1">
        <f t="shared" si="274"/>
        <v>0</v>
      </c>
      <c r="AS344" s="1">
        <f t="shared" si="275"/>
        <v>0</v>
      </c>
      <c r="AT344" s="1">
        <f t="shared" si="276"/>
        <v>0</v>
      </c>
      <c r="AU344" s="1">
        <f t="shared" si="277"/>
        <v>0</v>
      </c>
      <c r="AV344" s="1">
        <f t="shared" si="278"/>
        <v>0</v>
      </c>
      <c r="AW344" s="1">
        <f t="shared" si="279"/>
        <v>0</v>
      </c>
      <c r="AX344" s="1">
        <f t="shared" si="280"/>
        <v>0</v>
      </c>
      <c r="AY344" s="1">
        <f t="shared" si="281"/>
        <v>0</v>
      </c>
      <c r="AZ344" s="1">
        <f t="shared" si="282"/>
        <v>0</v>
      </c>
      <c r="BA344" s="1">
        <f t="shared" si="283"/>
        <v>0</v>
      </c>
      <c r="BB344" s="1">
        <f t="shared" si="284"/>
        <v>0</v>
      </c>
      <c r="BC344" s="1">
        <f t="shared" si="285"/>
        <v>0</v>
      </c>
      <c r="BD344" s="1">
        <f t="shared" si="286"/>
        <v>0</v>
      </c>
      <c r="BE344" s="1">
        <f t="shared" si="287"/>
        <v>0</v>
      </c>
      <c r="BM344" s="275">
        <v>11</v>
      </c>
      <c r="BN344" s="266">
        <f t="shared" si="288"/>
        <v>0</v>
      </c>
      <c r="BO344" s="266">
        <f t="shared" si="289"/>
        <v>0</v>
      </c>
      <c r="BP344" s="266">
        <f t="shared" si="290"/>
        <v>0</v>
      </c>
      <c r="BQ344">
        <f t="shared" si="291"/>
        <v>0</v>
      </c>
      <c r="BR344">
        <f t="shared" si="292"/>
        <v>0</v>
      </c>
      <c r="BS344">
        <f t="shared" si="293"/>
        <v>0</v>
      </c>
      <c r="BT344">
        <f t="shared" si="294"/>
        <v>0</v>
      </c>
      <c r="BU344">
        <f t="shared" si="295"/>
        <v>0</v>
      </c>
      <c r="BV344">
        <f t="shared" si="296"/>
        <v>0</v>
      </c>
      <c r="BW344">
        <f t="shared" si="297"/>
        <v>0</v>
      </c>
      <c r="BX344">
        <f t="shared" si="298"/>
        <v>0</v>
      </c>
      <c r="BY344">
        <f t="shared" si="299"/>
        <v>0</v>
      </c>
      <c r="BZ344">
        <f t="shared" si="300"/>
        <v>0</v>
      </c>
      <c r="CA344">
        <f t="shared" si="301"/>
        <v>0</v>
      </c>
      <c r="CB344">
        <f t="shared" si="302"/>
        <v>0</v>
      </c>
      <c r="CC344">
        <f t="shared" si="303"/>
        <v>0</v>
      </c>
      <c r="CD344">
        <f t="shared" si="304"/>
        <v>0</v>
      </c>
      <c r="CE344">
        <f t="shared" si="305"/>
        <v>0</v>
      </c>
      <c r="CF344">
        <f t="shared" si="306"/>
        <v>0</v>
      </c>
      <c r="CG344">
        <f t="shared" si="307"/>
        <v>0</v>
      </c>
      <c r="CH344">
        <f t="shared" si="308"/>
        <v>0</v>
      </c>
      <c r="CI344">
        <f t="shared" si="309"/>
        <v>0</v>
      </c>
      <c r="CJ344">
        <f t="shared" si="310"/>
        <v>0</v>
      </c>
      <c r="CK344">
        <f t="shared" si="311"/>
        <v>0</v>
      </c>
    </row>
    <row r="345" spans="1:89" ht="15" customHeight="1">
      <c r="A345" s="40"/>
      <c r="B345" s="91"/>
      <c r="C345" s="94" t="s">
        <v>5034</v>
      </c>
      <c r="D345" s="572" t="str">
        <f>IF(CNGE_2024_M4_Secc1!D53="","",CNGE_2024_M4_Secc1!D53)</f>
        <v/>
      </c>
      <c r="E345" s="573"/>
      <c r="F345" s="574"/>
      <c r="G345" s="483"/>
      <c r="H345" s="483"/>
      <c r="I345" s="483"/>
      <c r="J345" s="483"/>
      <c r="K345" s="483"/>
      <c r="L345" s="483"/>
      <c r="M345" s="483"/>
      <c r="N345" s="483"/>
      <c r="O345" s="483"/>
      <c r="P345" s="483"/>
      <c r="Q345" s="483"/>
      <c r="R345" s="483"/>
      <c r="S345" s="483"/>
      <c r="T345" s="483"/>
      <c r="U345" s="483"/>
      <c r="V345" s="483"/>
      <c r="W345" s="483"/>
      <c r="X345" s="483"/>
      <c r="Y345" s="483"/>
      <c r="Z345" s="483"/>
      <c r="AA345" s="483"/>
      <c r="AB345" s="483"/>
      <c r="AC345" s="483"/>
      <c r="AD345" s="483"/>
      <c r="AE345" s="91"/>
      <c r="AG345" s="89">
        <f t="shared" si="312"/>
        <v>0</v>
      </c>
      <c r="AH345" s="1">
        <f t="shared" si="264"/>
        <v>0</v>
      </c>
      <c r="AI345" s="1">
        <f t="shared" si="265"/>
        <v>0</v>
      </c>
      <c r="AJ345" s="1">
        <f t="shared" si="266"/>
        <v>0</v>
      </c>
      <c r="AK345" s="1">
        <f t="shared" si="267"/>
        <v>0</v>
      </c>
      <c r="AL345" s="1">
        <f t="shared" si="268"/>
        <v>0</v>
      </c>
      <c r="AM345" s="1">
        <f t="shared" si="269"/>
        <v>0</v>
      </c>
      <c r="AN345" s="1">
        <f t="shared" si="270"/>
        <v>0</v>
      </c>
      <c r="AO345" s="1">
        <f t="shared" si="271"/>
        <v>0</v>
      </c>
      <c r="AP345" s="1">
        <f t="shared" si="272"/>
        <v>0</v>
      </c>
      <c r="AQ345" s="1">
        <f t="shared" si="273"/>
        <v>0</v>
      </c>
      <c r="AR345" s="1">
        <f t="shared" si="274"/>
        <v>0</v>
      </c>
      <c r="AS345" s="1">
        <f t="shared" si="275"/>
        <v>0</v>
      </c>
      <c r="AT345" s="1">
        <f t="shared" si="276"/>
        <v>0</v>
      </c>
      <c r="AU345" s="1">
        <f t="shared" si="277"/>
        <v>0</v>
      </c>
      <c r="AV345" s="1">
        <f t="shared" si="278"/>
        <v>0</v>
      </c>
      <c r="AW345" s="1">
        <f t="shared" si="279"/>
        <v>0</v>
      </c>
      <c r="AX345" s="1">
        <f t="shared" si="280"/>
        <v>0</v>
      </c>
      <c r="AY345" s="1">
        <f t="shared" si="281"/>
        <v>0</v>
      </c>
      <c r="AZ345" s="1">
        <f t="shared" si="282"/>
        <v>0</v>
      </c>
      <c r="BA345" s="1">
        <f t="shared" si="283"/>
        <v>0</v>
      </c>
      <c r="BB345" s="1">
        <f t="shared" si="284"/>
        <v>0</v>
      </c>
      <c r="BC345" s="1">
        <f t="shared" si="285"/>
        <v>0</v>
      </c>
      <c r="BD345" s="1">
        <f t="shared" si="286"/>
        <v>0</v>
      </c>
      <c r="BE345" s="1">
        <f t="shared" si="287"/>
        <v>0</v>
      </c>
      <c r="BM345" s="274">
        <v>12</v>
      </c>
      <c r="BN345" s="266">
        <f t="shared" si="288"/>
        <v>0</v>
      </c>
      <c r="BO345" s="266">
        <f t="shared" si="289"/>
        <v>0</v>
      </c>
      <c r="BP345" s="266">
        <f t="shared" si="290"/>
        <v>0</v>
      </c>
      <c r="BQ345">
        <f t="shared" si="291"/>
        <v>0</v>
      </c>
      <c r="BR345">
        <f t="shared" si="292"/>
        <v>0</v>
      </c>
      <c r="BS345">
        <f t="shared" si="293"/>
        <v>0</v>
      </c>
      <c r="BT345">
        <f t="shared" si="294"/>
        <v>0</v>
      </c>
      <c r="BU345">
        <f t="shared" si="295"/>
        <v>0</v>
      </c>
      <c r="BV345">
        <f t="shared" si="296"/>
        <v>0</v>
      </c>
      <c r="BW345">
        <f t="shared" si="297"/>
        <v>0</v>
      </c>
      <c r="BX345">
        <f t="shared" si="298"/>
        <v>0</v>
      </c>
      <c r="BY345">
        <f t="shared" si="299"/>
        <v>0</v>
      </c>
      <c r="BZ345">
        <f t="shared" si="300"/>
        <v>0</v>
      </c>
      <c r="CA345">
        <f t="shared" si="301"/>
        <v>0</v>
      </c>
      <c r="CB345">
        <f t="shared" si="302"/>
        <v>0</v>
      </c>
      <c r="CC345">
        <f t="shared" si="303"/>
        <v>0</v>
      </c>
      <c r="CD345">
        <f t="shared" si="304"/>
        <v>0</v>
      </c>
      <c r="CE345">
        <f t="shared" si="305"/>
        <v>0</v>
      </c>
      <c r="CF345">
        <f t="shared" si="306"/>
        <v>0</v>
      </c>
      <c r="CG345">
        <f t="shared" si="307"/>
        <v>0</v>
      </c>
      <c r="CH345">
        <f t="shared" si="308"/>
        <v>0</v>
      </c>
      <c r="CI345">
        <f t="shared" si="309"/>
        <v>0</v>
      </c>
      <c r="CJ345">
        <f t="shared" si="310"/>
        <v>0</v>
      </c>
      <c r="CK345">
        <f t="shared" si="311"/>
        <v>0</v>
      </c>
    </row>
    <row r="346" spans="1:89" ht="15" customHeight="1">
      <c r="A346" s="40"/>
      <c r="B346" s="91"/>
      <c r="C346" s="94" t="s">
        <v>5035</v>
      </c>
      <c r="D346" s="572" t="str">
        <f>IF(CNGE_2024_M4_Secc1!D54="","",CNGE_2024_M4_Secc1!D54)</f>
        <v/>
      </c>
      <c r="E346" s="573"/>
      <c r="F346" s="574"/>
      <c r="G346" s="483"/>
      <c r="H346" s="483"/>
      <c r="I346" s="483"/>
      <c r="J346" s="483"/>
      <c r="K346" s="483"/>
      <c r="L346" s="483"/>
      <c r="M346" s="483"/>
      <c r="N346" s="483"/>
      <c r="O346" s="483"/>
      <c r="P346" s="483"/>
      <c r="Q346" s="483"/>
      <c r="R346" s="483"/>
      <c r="S346" s="483"/>
      <c r="T346" s="483"/>
      <c r="U346" s="483"/>
      <c r="V346" s="483"/>
      <c r="W346" s="483"/>
      <c r="X346" s="483"/>
      <c r="Y346" s="483"/>
      <c r="Z346" s="483"/>
      <c r="AA346" s="483"/>
      <c r="AB346" s="483"/>
      <c r="AC346" s="483"/>
      <c r="AD346" s="483"/>
      <c r="AE346" s="91"/>
      <c r="AG346" s="89">
        <f t="shared" si="312"/>
        <v>0</v>
      </c>
      <c r="AH346" s="1">
        <f t="shared" si="264"/>
        <v>0</v>
      </c>
      <c r="AI346" s="1">
        <f t="shared" si="265"/>
        <v>0</v>
      </c>
      <c r="AJ346" s="1">
        <f t="shared" si="266"/>
        <v>0</v>
      </c>
      <c r="AK346" s="1">
        <f t="shared" si="267"/>
        <v>0</v>
      </c>
      <c r="AL346" s="1">
        <f t="shared" si="268"/>
        <v>0</v>
      </c>
      <c r="AM346" s="1">
        <f t="shared" si="269"/>
        <v>0</v>
      </c>
      <c r="AN346" s="1">
        <f t="shared" si="270"/>
        <v>0</v>
      </c>
      <c r="AO346" s="1">
        <f t="shared" si="271"/>
        <v>0</v>
      </c>
      <c r="AP346" s="1">
        <f t="shared" si="272"/>
        <v>0</v>
      </c>
      <c r="AQ346" s="1">
        <f t="shared" si="273"/>
        <v>0</v>
      </c>
      <c r="AR346" s="1">
        <f t="shared" si="274"/>
        <v>0</v>
      </c>
      <c r="AS346" s="1">
        <f t="shared" si="275"/>
        <v>0</v>
      </c>
      <c r="AT346" s="1">
        <f t="shared" si="276"/>
        <v>0</v>
      </c>
      <c r="AU346" s="1">
        <f t="shared" si="277"/>
        <v>0</v>
      </c>
      <c r="AV346" s="1">
        <f t="shared" si="278"/>
        <v>0</v>
      </c>
      <c r="AW346" s="1">
        <f t="shared" si="279"/>
        <v>0</v>
      </c>
      <c r="AX346" s="1">
        <f t="shared" si="280"/>
        <v>0</v>
      </c>
      <c r="AY346" s="1">
        <f t="shared" si="281"/>
        <v>0</v>
      </c>
      <c r="AZ346" s="1">
        <f t="shared" si="282"/>
        <v>0</v>
      </c>
      <c r="BA346" s="1">
        <f t="shared" si="283"/>
        <v>0</v>
      </c>
      <c r="BB346" s="1">
        <f t="shared" si="284"/>
        <v>0</v>
      </c>
      <c r="BC346" s="1">
        <f t="shared" si="285"/>
        <v>0</v>
      </c>
      <c r="BD346" s="1">
        <f t="shared" si="286"/>
        <v>0</v>
      </c>
      <c r="BE346" s="1">
        <f t="shared" si="287"/>
        <v>0</v>
      </c>
      <c r="BM346" s="275">
        <v>13</v>
      </c>
      <c r="BN346" s="266">
        <f t="shared" si="288"/>
        <v>0</v>
      </c>
      <c r="BO346" s="266">
        <f t="shared" si="289"/>
        <v>0</v>
      </c>
      <c r="BP346" s="266">
        <f t="shared" si="290"/>
        <v>0</v>
      </c>
      <c r="BQ346">
        <f t="shared" si="291"/>
        <v>0</v>
      </c>
      <c r="BR346">
        <f t="shared" si="292"/>
        <v>0</v>
      </c>
      <c r="BS346">
        <f t="shared" si="293"/>
        <v>0</v>
      </c>
      <c r="BT346">
        <f t="shared" si="294"/>
        <v>0</v>
      </c>
      <c r="BU346">
        <f t="shared" si="295"/>
        <v>0</v>
      </c>
      <c r="BV346">
        <f t="shared" si="296"/>
        <v>0</v>
      </c>
      <c r="BW346">
        <f t="shared" si="297"/>
        <v>0</v>
      </c>
      <c r="BX346">
        <f t="shared" si="298"/>
        <v>0</v>
      </c>
      <c r="BY346">
        <f t="shared" si="299"/>
        <v>0</v>
      </c>
      <c r="BZ346">
        <f t="shared" si="300"/>
        <v>0</v>
      </c>
      <c r="CA346">
        <f t="shared" si="301"/>
        <v>0</v>
      </c>
      <c r="CB346">
        <f t="shared" si="302"/>
        <v>0</v>
      </c>
      <c r="CC346">
        <f t="shared" si="303"/>
        <v>0</v>
      </c>
      <c r="CD346">
        <f t="shared" si="304"/>
        <v>0</v>
      </c>
      <c r="CE346">
        <f t="shared" si="305"/>
        <v>0</v>
      </c>
      <c r="CF346">
        <f t="shared" si="306"/>
        <v>0</v>
      </c>
      <c r="CG346">
        <f t="shared" si="307"/>
        <v>0</v>
      </c>
      <c r="CH346">
        <f t="shared" si="308"/>
        <v>0</v>
      </c>
      <c r="CI346">
        <f t="shared" si="309"/>
        <v>0</v>
      </c>
      <c r="CJ346">
        <f t="shared" si="310"/>
        <v>0</v>
      </c>
      <c r="CK346">
        <f t="shared" si="311"/>
        <v>0</v>
      </c>
    </row>
    <row r="347" spans="1:89" ht="15" customHeight="1">
      <c r="A347" s="40"/>
      <c r="B347" s="91"/>
      <c r="C347" s="94" t="s">
        <v>5036</v>
      </c>
      <c r="D347" s="572" t="str">
        <f>IF(CNGE_2024_M4_Secc1!D55="","",CNGE_2024_M4_Secc1!D55)</f>
        <v/>
      </c>
      <c r="E347" s="573"/>
      <c r="F347" s="574"/>
      <c r="G347" s="483"/>
      <c r="H347" s="483"/>
      <c r="I347" s="483"/>
      <c r="J347" s="483"/>
      <c r="K347" s="483"/>
      <c r="L347" s="483"/>
      <c r="M347" s="483"/>
      <c r="N347" s="483"/>
      <c r="O347" s="483"/>
      <c r="P347" s="483"/>
      <c r="Q347" s="483"/>
      <c r="R347" s="483"/>
      <c r="S347" s="483"/>
      <c r="T347" s="483"/>
      <c r="U347" s="483"/>
      <c r="V347" s="483"/>
      <c r="W347" s="483"/>
      <c r="X347" s="483"/>
      <c r="Y347" s="483"/>
      <c r="Z347" s="483"/>
      <c r="AA347" s="483"/>
      <c r="AB347" s="483"/>
      <c r="AC347" s="483"/>
      <c r="AD347" s="483"/>
      <c r="AE347" s="91"/>
      <c r="AG347" s="89">
        <f t="shared" si="312"/>
        <v>0</v>
      </c>
      <c r="AH347" s="1">
        <f t="shared" si="264"/>
        <v>0</v>
      </c>
      <c r="AI347" s="1">
        <f t="shared" si="265"/>
        <v>0</v>
      </c>
      <c r="AJ347" s="1">
        <f t="shared" si="266"/>
        <v>0</v>
      </c>
      <c r="AK347" s="1">
        <f t="shared" si="267"/>
        <v>0</v>
      </c>
      <c r="AL347" s="1">
        <f t="shared" si="268"/>
        <v>0</v>
      </c>
      <c r="AM347" s="1">
        <f t="shared" si="269"/>
        <v>0</v>
      </c>
      <c r="AN347" s="1">
        <f t="shared" si="270"/>
        <v>0</v>
      </c>
      <c r="AO347" s="1">
        <f t="shared" si="271"/>
        <v>0</v>
      </c>
      <c r="AP347" s="1">
        <f t="shared" si="272"/>
        <v>0</v>
      </c>
      <c r="AQ347" s="1">
        <f t="shared" si="273"/>
        <v>0</v>
      </c>
      <c r="AR347" s="1">
        <f t="shared" si="274"/>
        <v>0</v>
      </c>
      <c r="AS347" s="1">
        <f t="shared" si="275"/>
        <v>0</v>
      </c>
      <c r="AT347" s="1">
        <f t="shared" si="276"/>
        <v>0</v>
      </c>
      <c r="AU347" s="1">
        <f t="shared" si="277"/>
        <v>0</v>
      </c>
      <c r="AV347" s="1">
        <f t="shared" si="278"/>
        <v>0</v>
      </c>
      <c r="AW347" s="1">
        <f t="shared" si="279"/>
        <v>0</v>
      </c>
      <c r="AX347" s="1">
        <f t="shared" si="280"/>
        <v>0</v>
      </c>
      <c r="AY347" s="1">
        <f t="shared" si="281"/>
        <v>0</v>
      </c>
      <c r="AZ347" s="1">
        <f t="shared" si="282"/>
        <v>0</v>
      </c>
      <c r="BA347" s="1">
        <f t="shared" si="283"/>
        <v>0</v>
      </c>
      <c r="BB347" s="1">
        <f t="shared" si="284"/>
        <v>0</v>
      </c>
      <c r="BC347" s="1">
        <f t="shared" si="285"/>
        <v>0</v>
      </c>
      <c r="BD347" s="1">
        <f t="shared" si="286"/>
        <v>0</v>
      </c>
      <c r="BE347" s="1">
        <f t="shared" si="287"/>
        <v>0</v>
      </c>
      <c r="BM347" s="274">
        <v>14</v>
      </c>
      <c r="BN347" s="266">
        <f t="shared" si="288"/>
        <v>0</v>
      </c>
      <c r="BO347" s="266">
        <f t="shared" si="289"/>
        <v>0</v>
      </c>
      <c r="BP347" s="266">
        <f t="shared" si="290"/>
        <v>0</v>
      </c>
      <c r="BQ347">
        <f t="shared" si="291"/>
        <v>0</v>
      </c>
      <c r="BR347">
        <f t="shared" si="292"/>
        <v>0</v>
      </c>
      <c r="BS347">
        <f t="shared" si="293"/>
        <v>0</v>
      </c>
      <c r="BT347">
        <f t="shared" si="294"/>
        <v>0</v>
      </c>
      <c r="BU347">
        <f t="shared" si="295"/>
        <v>0</v>
      </c>
      <c r="BV347">
        <f t="shared" si="296"/>
        <v>0</v>
      </c>
      <c r="BW347">
        <f t="shared" si="297"/>
        <v>0</v>
      </c>
      <c r="BX347">
        <f t="shared" si="298"/>
        <v>0</v>
      </c>
      <c r="BY347">
        <f t="shared" si="299"/>
        <v>0</v>
      </c>
      <c r="BZ347">
        <f t="shared" si="300"/>
        <v>0</v>
      </c>
      <c r="CA347">
        <f t="shared" si="301"/>
        <v>0</v>
      </c>
      <c r="CB347">
        <f t="shared" si="302"/>
        <v>0</v>
      </c>
      <c r="CC347">
        <f t="shared" si="303"/>
        <v>0</v>
      </c>
      <c r="CD347">
        <f t="shared" si="304"/>
        <v>0</v>
      </c>
      <c r="CE347">
        <f t="shared" si="305"/>
        <v>0</v>
      </c>
      <c r="CF347">
        <f t="shared" si="306"/>
        <v>0</v>
      </c>
      <c r="CG347">
        <f t="shared" si="307"/>
        <v>0</v>
      </c>
      <c r="CH347">
        <f t="shared" si="308"/>
        <v>0</v>
      </c>
      <c r="CI347">
        <f t="shared" si="309"/>
        <v>0</v>
      </c>
      <c r="CJ347">
        <f t="shared" si="310"/>
        <v>0</v>
      </c>
      <c r="CK347">
        <f t="shared" si="311"/>
        <v>0</v>
      </c>
    </row>
    <row r="348" spans="1:89" ht="15" customHeight="1">
      <c r="A348" s="40"/>
      <c r="B348" s="91"/>
      <c r="C348" s="94" t="s">
        <v>5037</v>
      </c>
      <c r="D348" s="572" t="str">
        <f>IF(CNGE_2024_M4_Secc1!D56="","",CNGE_2024_M4_Secc1!D56)</f>
        <v/>
      </c>
      <c r="E348" s="573"/>
      <c r="F348" s="574"/>
      <c r="G348" s="483"/>
      <c r="H348" s="483"/>
      <c r="I348" s="483"/>
      <c r="J348" s="483"/>
      <c r="K348" s="483"/>
      <c r="L348" s="483"/>
      <c r="M348" s="483"/>
      <c r="N348" s="483"/>
      <c r="O348" s="483"/>
      <c r="P348" s="483"/>
      <c r="Q348" s="483"/>
      <c r="R348" s="483"/>
      <c r="S348" s="483"/>
      <c r="T348" s="483"/>
      <c r="U348" s="483"/>
      <c r="V348" s="483"/>
      <c r="W348" s="483"/>
      <c r="X348" s="483"/>
      <c r="Y348" s="483"/>
      <c r="Z348" s="483"/>
      <c r="AA348" s="483"/>
      <c r="AB348" s="483"/>
      <c r="AC348" s="483"/>
      <c r="AD348" s="483"/>
      <c r="AE348" s="91"/>
      <c r="AG348" s="89">
        <f t="shared" si="312"/>
        <v>0</v>
      </c>
      <c r="AH348" s="1">
        <f t="shared" si="264"/>
        <v>0</v>
      </c>
      <c r="AI348" s="1">
        <f t="shared" si="265"/>
        <v>0</v>
      </c>
      <c r="AJ348" s="1">
        <f t="shared" si="266"/>
        <v>0</v>
      </c>
      <c r="AK348" s="1">
        <f t="shared" si="267"/>
        <v>0</v>
      </c>
      <c r="AL348" s="1">
        <f t="shared" si="268"/>
        <v>0</v>
      </c>
      <c r="AM348" s="1">
        <f t="shared" si="269"/>
        <v>0</v>
      </c>
      <c r="AN348" s="1">
        <f t="shared" si="270"/>
        <v>0</v>
      </c>
      <c r="AO348" s="1">
        <f t="shared" si="271"/>
        <v>0</v>
      </c>
      <c r="AP348" s="1">
        <f t="shared" si="272"/>
        <v>0</v>
      </c>
      <c r="AQ348" s="1">
        <f t="shared" si="273"/>
        <v>0</v>
      </c>
      <c r="AR348" s="1">
        <f t="shared" si="274"/>
        <v>0</v>
      </c>
      <c r="AS348" s="1">
        <f t="shared" si="275"/>
        <v>0</v>
      </c>
      <c r="AT348" s="1">
        <f t="shared" si="276"/>
        <v>0</v>
      </c>
      <c r="AU348" s="1">
        <f t="shared" si="277"/>
        <v>0</v>
      </c>
      <c r="AV348" s="1">
        <f t="shared" si="278"/>
        <v>0</v>
      </c>
      <c r="AW348" s="1">
        <f t="shared" si="279"/>
        <v>0</v>
      </c>
      <c r="AX348" s="1">
        <f t="shared" si="280"/>
        <v>0</v>
      </c>
      <c r="AY348" s="1">
        <f t="shared" si="281"/>
        <v>0</v>
      </c>
      <c r="AZ348" s="1">
        <f t="shared" si="282"/>
        <v>0</v>
      </c>
      <c r="BA348" s="1">
        <f t="shared" si="283"/>
        <v>0</v>
      </c>
      <c r="BB348" s="1">
        <f t="shared" si="284"/>
        <v>0</v>
      </c>
      <c r="BC348" s="1">
        <f t="shared" si="285"/>
        <v>0</v>
      </c>
      <c r="BD348" s="1">
        <f t="shared" si="286"/>
        <v>0</v>
      </c>
      <c r="BE348" s="1">
        <f t="shared" si="287"/>
        <v>0</v>
      </c>
      <c r="BM348" s="275">
        <v>15</v>
      </c>
      <c r="BN348" s="266">
        <f t="shared" si="288"/>
        <v>0</v>
      </c>
      <c r="BO348" s="266">
        <f t="shared" si="289"/>
        <v>0</v>
      </c>
      <c r="BP348" s="266">
        <f t="shared" si="290"/>
        <v>0</v>
      </c>
      <c r="BQ348">
        <f t="shared" si="291"/>
        <v>0</v>
      </c>
      <c r="BR348">
        <f t="shared" si="292"/>
        <v>0</v>
      </c>
      <c r="BS348">
        <f t="shared" si="293"/>
        <v>0</v>
      </c>
      <c r="BT348">
        <f t="shared" si="294"/>
        <v>0</v>
      </c>
      <c r="BU348">
        <f t="shared" si="295"/>
        <v>0</v>
      </c>
      <c r="BV348">
        <f t="shared" si="296"/>
        <v>0</v>
      </c>
      <c r="BW348">
        <f t="shared" si="297"/>
        <v>0</v>
      </c>
      <c r="BX348">
        <f t="shared" si="298"/>
        <v>0</v>
      </c>
      <c r="BY348">
        <f t="shared" si="299"/>
        <v>0</v>
      </c>
      <c r="BZ348">
        <f t="shared" si="300"/>
        <v>0</v>
      </c>
      <c r="CA348">
        <f t="shared" si="301"/>
        <v>0</v>
      </c>
      <c r="CB348">
        <f t="shared" si="302"/>
        <v>0</v>
      </c>
      <c r="CC348">
        <f t="shared" si="303"/>
        <v>0</v>
      </c>
      <c r="CD348">
        <f t="shared" si="304"/>
        <v>0</v>
      </c>
      <c r="CE348">
        <f t="shared" si="305"/>
        <v>0</v>
      </c>
      <c r="CF348">
        <f t="shared" si="306"/>
        <v>0</v>
      </c>
      <c r="CG348">
        <f t="shared" si="307"/>
        <v>0</v>
      </c>
      <c r="CH348">
        <f t="shared" si="308"/>
        <v>0</v>
      </c>
      <c r="CI348">
        <f t="shared" si="309"/>
        <v>0</v>
      </c>
      <c r="CJ348">
        <f t="shared" si="310"/>
        <v>0</v>
      </c>
      <c r="CK348">
        <f t="shared" si="311"/>
        <v>0</v>
      </c>
    </row>
    <row r="349" spans="1:89" ht="15" customHeight="1">
      <c r="A349" s="40"/>
      <c r="B349" s="91"/>
      <c r="C349" s="94" t="s">
        <v>5038</v>
      </c>
      <c r="D349" s="572" t="str">
        <f>IF(CNGE_2024_M4_Secc1!D57="","",CNGE_2024_M4_Secc1!D57)</f>
        <v/>
      </c>
      <c r="E349" s="573"/>
      <c r="F349" s="574"/>
      <c r="G349" s="483"/>
      <c r="H349" s="483"/>
      <c r="I349" s="483"/>
      <c r="J349" s="483"/>
      <c r="K349" s="483"/>
      <c r="L349" s="483"/>
      <c r="M349" s="483"/>
      <c r="N349" s="483"/>
      <c r="O349" s="483"/>
      <c r="P349" s="483"/>
      <c r="Q349" s="483"/>
      <c r="R349" s="483"/>
      <c r="S349" s="483"/>
      <c r="T349" s="483"/>
      <c r="U349" s="483"/>
      <c r="V349" s="483"/>
      <c r="W349" s="483"/>
      <c r="X349" s="483"/>
      <c r="Y349" s="483"/>
      <c r="Z349" s="483"/>
      <c r="AA349" s="483"/>
      <c r="AB349" s="483"/>
      <c r="AC349" s="483"/>
      <c r="AD349" s="483"/>
      <c r="AE349" s="91"/>
      <c r="AG349" s="89">
        <f t="shared" si="312"/>
        <v>0</v>
      </c>
      <c r="AH349" s="1">
        <f t="shared" si="264"/>
        <v>0</v>
      </c>
      <c r="AI349" s="1">
        <f t="shared" si="265"/>
        <v>0</v>
      </c>
      <c r="AJ349" s="1">
        <f t="shared" si="266"/>
        <v>0</v>
      </c>
      <c r="AK349" s="1">
        <f t="shared" si="267"/>
        <v>0</v>
      </c>
      <c r="AL349" s="1">
        <f t="shared" si="268"/>
        <v>0</v>
      </c>
      <c r="AM349" s="1">
        <f t="shared" si="269"/>
        <v>0</v>
      </c>
      <c r="AN349" s="1">
        <f t="shared" si="270"/>
        <v>0</v>
      </c>
      <c r="AO349" s="1">
        <f t="shared" si="271"/>
        <v>0</v>
      </c>
      <c r="AP349" s="1">
        <f t="shared" si="272"/>
        <v>0</v>
      </c>
      <c r="AQ349" s="1">
        <f t="shared" si="273"/>
        <v>0</v>
      </c>
      <c r="AR349" s="1">
        <f t="shared" si="274"/>
        <v>0</v>
      </c>
      <c r="AS349" s="1">
        <f t="shared" si="275"/>
        <v>0</v>
      </c>
      <c r="AT349" s="1">
        <f t="shared" si="276"/>
        <v>0</v>
      </c>
      <c r="AU349" s="1">
        <f t="shared" si="277"/>
        <v>0</v>
      </c>
      <c r="AV349" s="1">
        <f t="shared" si="278"/>
        <v>0</v>
      </c>
      <c r="AW349" s="1">
        <f t="shared" si="279"/>
        <v>0</v>
      </c>
      <c r="AX349" s="1">
        <f t="shared" si="280"/>
        <v>0</v>
      </c>
      <c r="AY349" s="1">
        <f t="shared" si="281"/>
        <v>0</v>
      </c>
      <c r="AZ349" s="1">
        <f t="shared" si="282"/>
        <v>0</v>
      </c>
      <c r="BA349" s="1">
        <f t="shared" si="283"/>
        <v>0</v>
      </c>
      <c r="BB349" s="1">
        <f t="shared" si="284"/>
        <v>0</v>
      </c>
      <c r="BC349" s="1">
        <f t="shared" si="285"/>
        <v>0</v>
      </c>
      <c r="BD349" s="1">
        <f t="shared" si="286"/>
        <v>0</v>
      </c>
      <c r="BE349" s="1">
        <f t="shared" si="287"/>
        <v>0</v>
      </c>
      <c r="BM349" s="274">
        <v>16</v>
      </c>
      <c r="BN349" s="266">
        <f t="shared" si="288"/>
        <v>0</v>
      </c>
      <c r="BO349" s="266">
        <f t="shared" si="289"/>
        <v>0</v>
      </c>
      <c r="BP349" s="266">
        <f t="shared" si="290"/>
        <v>0</v>
      </c>
      <c r="BQ349">
        <f t="shared" si="291"/>
        <v>0</v>
      </c>
      <c r="BR349">
        <f t="shared" si="292"/>
        <v>0</v>
      </c>
      <c r="BS349">
        <f t="shared" si="293"/>
        <v>0</v>
      </c>
      <c r="BT349">
        <f t="shared" si="294"/>
        <v>0</v>
      </c>
      <c r="BU349">
        <f t="shared" si="295"/>
        <v>0</v>
      </c>
      <c r="BV349">
        <f t="shared" si="296"/>
        <v>0</v>
      </c>
      <c r="BW349">
        <f t="shared" si="297"/>
        <v>0</v>
      </c>
      <c r="BX349">
        <f t="shared" si="298"/>
        <v>0</v>
      </c>
      <c r="BY349">
        <f t="shared" si="299"/>
        <v>0</v>
      </c>
      <c r="BZ349">
        <f t="shared" si="300"/>
        <v>0</v>
      </c>
      <c r="CA349">
        <f t="shared" si="301"/>
        <v>0</v>
      </c>
      <c r="CB349">
        <f t="shared" si="302"/>
        <v>0</v>
      </c>
      <c r="CC349">
        <f t="shared" si="303"/>
        <v>0</v>
      </c>
      <c r="CD349">
        <f t="shared" si="304"/>
        <v>0</v>
      </c>
      <c r="CE349">
        <f t="shared" si="305"/>
        <v>0</v>
      </c>
      <c r="CF349">
        <f t="shared" si="306"/>
        <v>0</v>
      </c>
      <c r="CG349">
        <f t="shared" si="307"/>
        <v>0</v>
      </c>
      <c r="CH349">
        <f t="shared" si="308"/>
        <v>0</v>
      </c>
      <c r="CI349">
        <f t="shared" si="309"/>
        <v>0</v>
      </c>
      <c r="CJ349">
        <f t="shared" si="310"/>
        <v>0</v>
      </c>
      <c r="CK349">
        <f t="shared" si="311"/>
        <v>0</v>
      </c>
    </row>
    <row r="350" spans="1:89" ht="15" customHeight="1">
      <c r="A350" s="40"/>
      <c r="B350" s="91"/>
      <c r="C350" s="94" t="s">
        <v>5039</v>
      </c>
      <c r="D350" s="572" t="str">
        <f>IF(CNGE_2024_M4_Secc1!D58="","",CNGE_2024_M4_Secc1!D58)</f>
        <v/>
      </c>
      <c r="E350" s="573"/>
      <c r="F350" s="574"/>
      <c r="G350" s="483"/>
      <c r="H350" s="483"/>
      <c r="I350" s="483"/>
      <c r="J350" s="483"/>
      <c r="K350" s="483"/>
      <c r="L350" s="483"/>
      <c r="M350" s="483"/>
      <c r="N350" s="483"/>
      <c r="O350" s="483"/>
      <c r="P350" s="483"/>
      <c r="Q350" s="483"/>
      <c r="R350" s="483"/>
      <c r="S350" s="483"/>
      <c r="T350" s="483"/>
      <c r="U350" s="483"/>
      <c r="V350" s="483"/>
      <c r="W350" s="483"/>
      <c r="X350" s="483"/>
      <c r="Y350" s="483"/>
      <c r="Z350" s="483"/>
      <c r="AA350" s="483"/>
      <c r="AB350" s="483"/>
      <c r="AC350" s="483"/>
      <c r="AD350" s="483"/>
      <c r="AE350" s="91"/>
      <c r="AG350" s="89">
        <f t="shared" si="312"/>
        <v>0</v>
      </c>
      <c r="AH350" s="1">
        <f t="shared" si="264"/>
        <v>0</v>
      </c>
      <c r="AI350" s="1">
        <f t="shared" si="265"/>
        <v>0</v>
      </c>
      <c r="AJ350" s="1">
        <f t="shared" si="266"/>
        <v>0</v>
      </c>
      <c r="AK350" s="1">
        <f t="shared" si="267"/>
        <v>0</v>
      </c>
      <c r="AL350" s="1">
        <f t="shared" si="268"/>
        <v>0</v>
      </c>
      <c r="AM350" s="1">
        <f t="shared" si="269"/>
        <v>0</v>
      </c>
      <c r="AN350" s="1">
        <f t="shared" si="270"/>
        <v>0</v>
      </c>
      <c r="AO350" s="1">
        <f t="shared" si="271"/>
        <v>0</v>
      </c>
      <c r="AP350" s="1">
        <f t="shared" si="272"/>
        <v>0</v>
      </c>
      <c r="AQ350" s="1">
        <f t="shared" si="273"/>
        <v>0</v>
      </c>
      <c r="AR350" s="1">
        <f t="shared" si="274"/>
        <v>0</v>
      </c>
      <c r="AS350" s="1">
        <f t="shared" si="275"/>
        <v>0</v>
      </c>
      <c r="AT350" s="1">
        <f t="shared" si="276"/>
        <v>0</v>
      </c>
      <c r="AU350" s="1">
        <f t="shared" si="277"/>
        <v>0</v>
      </c>
      <c r="AV350" s="1">
        <f t="shared" si="278"/>
        <v>0</v>
      </c>
      <c r="AW350" s="1">
        <f t="shared" si="279"/>
        <v>0</v>
      </c>
      <c r="AX350" s="1">
        <f t="shared" si="280"/>
        <v>0</v>
      </c>
      <c r="AY350" s="1">
        <f t="shared" si="281"/>
        <v>0</v>
      </c>
      <c r="AZ350" s="1">
        <f t="shared" si="282"/>
        <v>0</v>
      </c>
      <c r="BA350" s="1">
        <f t="shared" si="283"/>
        <v>0</v>
      </c>
      <c r="BB350" s="1">
        <f t="shared" si="284"/>
        <v>0</v>
      </c>
      <c r="BC350" s="1">
        <f t="shared" si="285"/>
        <v>0</v>
      </c>
      <c r="BD350" s="1">
        <f t="shared" si="286"/>
        <v>0</v>
      </c>
      <c r="BE350" s="1">
        <f t="shared" si="287"/>
        <v>0</v>
      </c>
      <c r="BM350" s="275">
        <v>17</v>
      </c>
      <c r="BN350" s="266">
        <f t="shared" si="288"/>
        <v>0</v>
      </c>
      <c r="BO350" s="266">
        <f t="shared" si="289"/>
        <v>0</v>
      </c>
      <c r="BP350" s="266">
        <f t="shared" si="290"/>
        <v>0</v>
      </c>
      <c r="BQ350">
        <f t="shared" si="291"/>
        <v>0</v>
      </c>
      <c r="BR350">
        <f t="shared" si="292"/>
        <v>0</v>
      </c>
      <c r="BS350">
        <f t="shared" si="293"/>
        <v>0</v>
      </c>
      <c r="BT350">
        <f t="shared" si="294"/>
        <v>0</v>
      </c>
      <c r="BU350">
        <f t="shared" si="295"/>
        <v>0</v>
      </c>
      <c r="BV350">
        <f t="shared" si="296"/>
        <v>0</v>
      </c>
      <c r="BW350">
        <f t="shared" si="297"/>
        <v>0</v>
      </c>
      <c r="BX350">
        <f t="shared" si="298"/>
        <v>0</v>
      </c>
      <c r="BY350">
        <f t="shared" si="299"/>
        <v>0</v>
      </c>
      <c r="BZ350">
        <f t="shared" si="300"/>
        <v>0</v>
      </c>
      <c r="CA350">
        <f t="shared" si="301"/>
        <v>0</v>
      </c>
      <c r="CB350">
        <f t="shared" si="302"/>
        <v>0</v>
      </c>
      <c r="CC350">
        <f t="shared" si="303"/>
        <v>0</v>
      </c>
      <c r="CD350">
        <f t="shared" si="304"/>
        <v>0</v>
      </c>
      <c r="CE350">
        <f t="shared" si="305"/>
        <v>0</v>
      </c>
      <c r="CF350">
        <f t="shared" si="306"/>
        <v>0</v>
      </c>
      <c r="CG350">
        <f t="shared" si="307"/>
        <v>0</v>
      </c>
      <c r="CH350">
        <f t="shared" si="308"/>
        <v>0</v>
      </c>
      <c r="CI350">
        <f t="shared" si="309"/>
        <v>0</v>
      </c>
      <c r="CJ350">
        <f t="shared" si="310"/>
        <v>0</v>
      </c>
      <c r="CK350">
        <f t="shared" si="311"/>
        <v>0</v>
      </c>
    </row>
    <row r="351" spans="1:89" ht="15" customHeight="1">
      <c r="A351" s="40"/>
      <c r="B351" s="91"/>
      <c r="C351" s="94" t="s">
        <v>5040</v>
      </c>
      <c r="D351" s="572" t="str">
        <f>IF(CNGE_2024_M4_Secc1!D59="","",CNGE_2024_M4_Secc1!D59)</f>
        <v/>
      </c>
      <c r="E351" s="573"/>
      <c r="F351" s="574"/>
      <c r="G351" s="483"/>
      <c r="H351" s="483"/>
      <c r="I351" s="483"/>
      <c r="J351" s="483"/>
      <c r="K351" s="483"/>
      <c r="L351" s="483"/>
      <c r="M351" s="483"/>
      <c r="N351" s="483"/>
      <c r="O351" s="483"/>
      <c r="P351" s="483"/>
      <c r="Q351" s="483"/>
      <c r="R351" s="483"/>
      <c r="S351" s="483"/>
      <c r="T351" s="483"/>
      <c r="U351" s="483"/>
      <c r="V351" s="483"/>
      <c r="W351" s="483"/>
      <c r="X351" s="483"/>
      <c r="Y351" s="483"/>
      <c r="Z351" s="483"/>
      <c r="AA351" s="483"/>
      <c r="AB351" s="483"/>
      <c r="AC351" s="483"/>
      <c r="AD351" s="483"/>
      <c r="AE351" s="91"/>
      <c r="AG351" s="89">
        <f t="shared" si="312"/>
        <v>0</v>
      </c>
      <c r="AH351" s="1">
        <f t="shared" si="264"/>
        <v>0</v>
      </c>
      <c r="AI351" s="1">
        <f t="shared" si="265"/>
        <v>0</v>
      </c>
      <c r="AJ351" s="1">
        <f t="shared" si="266"/>
        <v>0</v>
      </c>
      <c r="AK351" s="1">
        <f t="shared" si="267"/>
        <v>0</v>
      </c>
      <c r="AL351" s="1">
        <f t="shared" si="268"/>
        <v>0</v>
      </c>
      <c r="AM351" s="1">
        <f t="shared" si="269"/>
        <v>0</v>
      </c>
      <c r="AN351" s="1">
        <f t="shared" si="270"/>
        <v>0</v>
      </c>
      <c r="AO351" s="1">
        <f t="shared" si="271"/>
        <v>0</v>
      </c>
      <c r="AP351" s="1">
        <f t="shared" si="272"/>
        <v>0</v>
      </c>
      <c r="AQ351" s="1">
        <f t="shared" si="273"/>
        <v>0</v>
      </c>
      <c r="AR351" s="1">
        <f t="shared" si="274"/>
        <v>0</v>
      </c>
      <c r="AS351" s="1">
        <f t="shared" si="275"/>
        <v>0</v>
      </c>
      <c r="AT351" s="1">
        <f t="shared" si="276"/>
        <v>0</v>
      </c>
      <c r="AU351" s="1">
        <f t="shared" si="277"/>
        <v>0</v>
      </c>
      <c r="AV351" s="1">
        <f t="shared" si="278"/>
        <v>0</v>
      </c>
      <c r="AW351" s="1">
        <f t="shared" si="279"/>
        <v>0</v>
      </c>
      <c r="AX351" s="1">
        <f t="shared" si="280"/>
        <v>0</v>
      </c>
      <c r="AY351" s="1">
        <f t="shared" si="281"/>
        <v>0</v>
      </c>
      <c r="AZ351" s="1">
        <f t="shared" si="282"/>
        <v>0</v>
      </c>
      <c r="BA351" s="1">
        <f t="shared" si="283"/>
        <v>0</v>
      </c>
      <c r="BB351" s="1">
        <f t="shared" si="284"/>
        <v>0</v>
      </c>
      <c r="BC351" s="1">
        <f t="shared" si="285"/>
        <v>0</v>
      </c>
      <c r="BD351" s="1">
        <f t="shared" si="286"/>
        <v>0</v>
      </c>
      <c r="BE351" s="1">
        <f t="shared" si="287"/>
        <v>0</v>
      </c>
      <c r="BM351" s="274">
        <v>18</v>
      </c>
      <c r="BN351" s="266">
        <f t="shared" si="288"/>
        <v>0</v>
      </c>
      <c r="BO351" s="266">
        <f t="shared" si="289"/>
        <v>0</v>
      </c>
      <c r="BP351" s="266">
        <f t="shared" si="290"/>
        <v>0</v>
      </c>
      <c r="BQ351">
        <f t="shared" si="291"/>
        <v>0</v>
      </c>
      <c r="BR351">
        <f t="shared" si="292"/>
        <v>0</v>
      </c>
      <c r="BS351">
        <f t="shared" si="293"/>
        <v>0</v>
      </c>
      <c r="BT351">
        <f t="shared" si="294"/>
        <v>0</v>
      </c>
      <c r="BU351">
        <f t="shared" si="295"/>
        <v>0</v>
      </c>
      <c r="BV351">
        <f t="shared" si="296"/>
        <v>0</v>
      </c>
      <c r="BW351">
        <f t="shared" si="297"/>
        <v>0</v>
      </c>
      <c r="BX351">
        <f t="shared" si="298"/>
        <v>0</v>
      </c>
      <c r="BY351">
        <f t="shared" si="299"/>
        <v>0</v>
      </c>
      <c r="BZ351">
        <f t="shared" si="300"/>
        <v>0</v>
      </c>
      <c r="CA351">
        <f t="shared" si="301"/>
        <v>0</v>
      </c>
      <c r="CB351">
        <f t="shared" si="302"/>
        <v>0</v>
      </c>
      <c r="CC351">
        <f t="shared" si="303"/>
        <v>0</v>
      </c>
      <c r="CD351">
        <f t="shared" si="304"/>
        <v>0</v>
      </c>
      <c r="CE351">
        <f t="shared" si="305"/>
        <v>0</v>
      </c>
      <c r="CF351">
        <f t="shared" si="306"/>
        <v>0</v>
      </c>
      <c r="CG351">
        <f t="shared" si="307"/>
        <v>0</v>
      </c>
      <c r="CH351">
        <f t="shared" si="308"/>
        <v>0</v>
      </c>
      <c r="CI351">
        <f t="shared" si="309"/>
        <v>0</v>
      </c>
      <c r="CJ351">
        <f t="shared" si="310"/>
        <v>0</v>
      </c>
      <c r="CK351">
        <f t="shared" si="311"/>
        <v>0</v>
      </c>
    </row>
    <row r="352" spans="1:89" ht="15" customHeight="1">
      <c r="A352" s="40"/>
      <c r="B352" s="91"/>
      <c r="C352" s="94" t="s">
        <v>5041</v>
      </c>
      <c r="D352" s="572" t="str">
        <f>IF(CNGE_2024_M4_Secc1!D60="","",CNGE_2024_M4_Secc1!D60)</f>
        <v/>
      </c>
      <c r="E352" s="573"/>
      <c r="F352" s="574"/>
      <c r="G352" s="483"/>
      <c r="H352" s="483"/>
      <c r="I352" s="483"/>
      <c r="J352" s="483"/>
      <c r="K352" s="483"/>
      <c r="L352" s="483"/>
      <c r="M352" s="483"/>
      <c r="N352" s="483"/>
      <c r="O352" s="483"/>
      <c r="P352" s="483"/>
      <c r="Q352" s="483"/>
      <c r="R352" s="483"/>
      <c r="S352" s="483"/>
      <c r="T352" s="483"/>
      <c r="U352" s="483"/>
      <c r="V352" s="483"/>
      <c r="W352" s="483"/>
      <c r="X352" s="483"/>
      <c r="Y352" s="483"/>
      <c r="Z352" s="483"/>
      <c r="AA352" s="483"/>
      <c r="AB352" s="483"/>
      <c r="AC352" s="483"/>
      <c r="AD352" s="483"/>
      <c r="AE352" s="91"/>
      <c r="AG352" s="89">
        <f t="shared" si="312"/>
        <v>0</v>
      </c>
      <c r="AH352" s="1">
        <f t="shared" si="264"/>
        <v>0</v>
      </c>
      <c r="AI352" s="1">
        <f t="shared" si="265"/>
        <v>0</v>
      </c>
      <c r="AJ352" s="1">
        <f t="shared" si="266"/>
        <v>0</v>
      </c>
      <c r="AK352" s="1">
        <f t="shared" si="267"/>
        <v>0</v>
      </c>
      <c r="AL352" s="1">
        <f t="shared" si="268"/>
        <v>0</v>
      </c>
      <c r="AM352" s="1">
        <f t="shared" si="269"/>
        <v>0</v>
      </c>
      <c r="AN352" s="1">
        <f t="shared" si="270"/>
        <v>0</v>
      </c>
      <c r="AO352" s="1">
        <f t="shared" si="271"/>
        <v>0</v>
      </c>
      <c r="AP352" s="1">
        <f t="shared" si="272"/>
        <v>0</v>
      </c>
      <c r="AQ352" s="1">
        <f t="shared" si="273"/>
        <v>0</v>
      </c>
      <c r="AR352" s="1">
        <f t="shared" si="274"/>
        <v>0</v>
      </c>
      <c r="AS352" s="1">
        <f t="shared" si="275"/>
        <v>0</v>
      </c>
      <c r="AT352" s="1">
        <f t="shared" si="276"/>
        <v>0</v>
      </c>
      <c r="AU352" s="1">
        <f t="shared" si="277"/>
        <v>0</v>
      </c>
      <c r="AV352" s="1">
        <f t="shared" si="278"/>
        <v>0</v>
      </c>
      <c r="AW352" s="1">
        <f t="shared" si="279"/>
        <v>0</v>
      </c>
      <c r="AX352" s="1">
        <f t="shared" si="280"/>
        <v>0</v>
      </c>
      <c r="AY352" s="1">
        <f t="shared" si="281"/>
        <v>0</v>
      </c>
      <c r="AZ352" s="1">
        <f t="shared" si="282"/>
        <v>0</v>
      </c>
      <c r="BA352" s="1">
        <f t="shared" si="283"/>
        <v>0</v>
      </c>
      <c r="BB352" s="1">
        <f t="shared" si="284"/>
        <v>0</v>
      </c>
      <c r="BC352" s="1">
        <f t="shared" si="285"/>
        <v>0</v>
      </c>
      <c r="BD352" s="1">
        <f t="shared" si="286"/>
        <v>0</v>
      </c>
      <c r="BE352" s="1">
        <f t="shared" si="287"/>
        <v>0</v>
      </c>
      <c r="BM352" s="275">
        <v>19</v>
      </c>
      <c r="BN352" s="266">
        <f t="shared" si="288"/>
        <v>0</v>
      </c>
      <c r="BO352" s="266">
        <f t="shared" si="289"/>
        <v>0</v>
      </c>
      <c r="BP352" s="266">
        <f t="shared" si="290"/>
        <v>0</v>
      </c>
      <c r="BQ352">
        <f t="shared" si="291"/>
        <v>0</v>
      </c>
      <c r="BR352">
        <f t="shared" si="292"/>
        <v>0</v>
      </c>
      <c r="BS352">
        <f t="shared" si="293"/>
        <v>0</v>
      </c>
      <c r="BT352">
        <f t="shared" si="294"/>
        <v>0</v>
      </c>
      <c r="BU352">
        <f t="shared" si="295"/>
        <v>0</v>
      </c>
      <c r="BV352">
        <f t="shared" si="296"/>
        <v>0</v>
      </c>
      <c r="BW352">
        <f t="shared" si="297"/>
        <v>0</v>
      </c>
      <c r="BX352">
        <f t="shared" si="298"/>
        <v>0</v>
      </c>
      <c r="BY352">
        <f t="shared" si="299"/>
        <v>0</v>
      </c>
      <c r="BZ352">
        <f t="shared" si="300"/>
        <v>0</v>
      </c>
      <c r="CA352">
        <f t="shared" si="301"/>
        <v>0</v>
      </c>
      <c r="CB352">
        <f t="shared" si="302"/>
        <v>0</v>
      </c>
      <c r="CC352">
        <f t="shared" si="303"/>
        <v>0</v>
      </c>
      <c r="CD352">
        <f t="shared" si="304"/>
        <v>0</v>
      </c>
      <c r="CE352">
        <f t="shared" si="305"/>
        <v>0</v>
      </c>
      <c r="CF352">
        <f t="shared" si="306"/>
        <v>0</v>
      </c>
      <c r="CG352">
        <f t="shared" si="307"/>
        <v>0</v>
      </c>
      <c r="CH352">
        <f t="shared" si="308"/>
        <v>0</v>
      </c>
      <c r="CI352">
        <f t="shared" si="309"/>
        <v>0</v>
      </c>
      <c r="CJ352">
        <f t="shared" si="310"/>
        <v>0</v>
      </c>
      <c r="CK352">
        <f t="shared" si="311"/>
        <v>0</v>
      </c>
    </row>
    <row r="353" spans="1:89" ht="15" customHeight="1">
      <c r="A353" s="40"/>
      <c r="B353" s="91"/>
      <c r="C353" s="94" t="s">
        <v>5042</v>
      </c>
      <c r="D353" s="572" t="str">
        <f>IF(CNGE_2024_M4_Secc1!D61="","",CNGE_2024_M4_Secc1!D61)</f>
        <v/>
      </c>
      <c r="E353" s="573"/>
      <c r="F353" s="574"/>
      <c r="G353" s="483"/>
      <c r="H353" s="483"/>
      <c r="I353" s="483"/>
      <c r="J353" s="483"/>
      <c r="K353" s="483"/>
      <c r="L353" s="483"/>
      <c r="M353" s="483"/>
      <c r="N353" s="483"/>
      <c r="O353" s="483"/>
      <c r="P353" s="483"/>
      <c r="Q353" s="483"/>
      <c r="R353" s="483"/>
      <c r="S353" s="483"/>
      <c r="T353" s="483"/>
      <c r="U353" s="483"/>
      <c r="V353" s="483"/>
      <c r="W353" s="483"/>
      <c r="X353" s="483"/>
      <c r="Y353" s="483"/>
      <c r="Z353" s="483"/>
      <c r="AA353" s="483"/>
      <c r="AB353" s="483"/>
      <c r="AC353" s="483"/>
      <c r="AD353" s="483"/>
      <c r="AE353" s="91"/>
      <c r="AG353" s="89">
        <f t="shared" si="312"/>
        <v>0</v>
      </c>
      <c r="AH353" s="1">
        <f t="shared" si="264"/>
        <v>0</v>
      </c>
      <c r="AI353" s="1">
        <f t="shared" si="265"/>
        <v>0</v>
      </c>
      <c r="AJ353" s="1">
        <f t="shared" si="266"/>
        <v>0</v>
      </c>
      <c r="AK353" s="1">
        <f t="shared" si="267"/>
        <v>0</v>
      </c>
      <c r="AL353" s="1">
        <f t="shared" si="268"/>
        <v>0</v>
      </c>
      <c r="AM353" s="1">
        <f t="shared" si="269"/>
        <v>0</v>
      </c>
      <c r="AN353" s="1">
        <f t="shared" si="270"/>
        <v>0</v>
      </c>
      <c r="AO353" s="1">
        <f t="shared" si="271"/>
        <v>0</v>
      </c>
      <c r="AP353" s="1">
        <f t="shared" si="272"/>
        <v>0</v>
      </c>
      <c r="AQ353" s="1">
        <f t="shared" si="273"/>
        <v>0</v>
      </c>
      <c r="AR353" s="1">
        <f t="shared" si="274"/>
        <v>0</v>
      </c>
      <c r="AS353" s="1">
        <f t="shared" si="275"/>
        <v>0</v>
      </c>
      <c r="AT353" s="1">
        <f t="shared" si="276"/>
        <v>0</v>
      </c>
      <c r="AU353" s="1">
        <f t="shared" si="277"/>
        <v>0</v>
      </c>
      <c r="AV353" s="1">
        <f t="shared" si="278"/>
        <v>0</v>
      </c>
      <c r="AW353" s="1">
        <f t="shared" si="279"/>
        <v>0</v>
      </c>
      <c r="AX353" s="1">
        <f t="shared" si="280"/>
        <v>0</v>
      </c>
      <c r="AY353" s="1">
        <f t="shared" si="281"/>
        <v>0</v>
      </c>
      <c r="AZ353" s="1">
        <f t="shared" si="282"/>
        <v>0</v>
      </c>
      <c r="BA353" s="1">
        <f t="shared" si="283"/>
        <v>0</v>
      </c>
      <c r="BB353" s="1">
        <f t="shared" si="284"/>
        <v>0</v>
      </c>
      <c r="BC353" s="1">
        <f t="shared" si="285"/>
        <v>0</v>
      </c>
      <c r="BD353" s="1">
        <f t="shared" si="286"/>
        <v>0</v>
      </c>
      <c r="BE353" s="1">
        <f t="shared" si="287"/>
        <v>0</v>
      </c>
      <c r="BM353" s="274">
        <v>20</v>
      </c>
      <c r="BN353" s="266">
        <f t="shared" si="288"/>
        <v>0</v>
      </c>
      <c r="BO353" s="266">
        <f t="shared" si="289"/>
        <v>0</v>
      </c>
      <c r="BP353" s="266">
        <f t="shared" si="290"/>
        <v>0</v>
      </c>
      <c r="BQ353">
        <f t="shared" si="291"/>
        <v>0</v>
      </c>
      <c r="BR353">
        <f t="shared" si="292"/>
        <v>0</v>
      </c>
      <c r="BS353">
        <f t="shared" si="293"/>
        <v>0</v>
      </c>
      <c r="BT353">
        <f t="shared" si="294"/>
        <v>0</v>
      </c>
      <c r="BU353">
        <f t="shared" si="295"/>
        <v>0</v>
      </c>
      <c r="BV353">
        <f t="shared" si="296"/>
        <v>0</v>
      </c>
      <c r="BW353">
        <f t="shared" si="297"/>
        <v>0</v>
      </c>
      <c r="BX353">
        <f t="shared" si="298"/>
        <v>0</v>
      </c>
      <c r="BY353">
        <f t="shared" si="299"/>
        <v>0</v>
      </c>
      <c r="BZ353">
        <f t="shared" si="300"/>
        <v>0</v>
      </c>
      <c r="CA353">
        <f t="shared" si="301"/>
        <v>0</v>
      </c>
      <c r="CB353">
        <f t="shared" si="302"/>
        <v>0</v>
      </c>
      <c r="CC353">
        <f t="shared" si="303"/>
        <v>0</v>
      </c>
      <c r="CD353">
        <f t="shared" si="304"/>
        <v>0</v>
      </c>
      <c r="CE353">
        <f t="shared" si="305"/>
        <v>0</v>
      </c>
      <c r="CF353">
        <f t="shared" si="306"/>
        <v>0</v>
      </c>
      <c r="CG353">
        <f t="shared" si="307"/>
        <v>0</v>
      </c>
      <c r="CH353">
        <f t="shared" si="308"/>
        <v>0</v>
      </c>
      <c r="CI353">
        <f t="shared" si="309"/>
        <v>0</v>
      </c>
      <c r="CJ353">
        <f t="shared" si="310"/>
        <v>0</v>
      </c>
      <c r="CK353">
        <f t="shared" si="311"/>
        <v>0</v>
      </c>
    </row>
    <row r="354" spans="1:89" ht="15" customHeight="1">
      <c r="A354" s="40"/>
      <c r="B354" s="91"/>
      <c r="C354" s="94" t="s">
        <v>5043</v>
      </c>
      <c r="D354" s="572" t="str">
        <f>IF(CNGE_2024_M4_Secc1!D62="","",CNGE_2024_M4_Secc1!D62)</f>
        <v/>
      </c>
      <c r="E354" s="573"/>
      <c r="F354" s="574"/>
      <c r="G354" s="483"/>
      <c r="H354" s="483"/>
      <c r="I354" s="483"/>
      <c r="J354" s="483"/>
      <c r="K354" s="483"/>
      <c r="L354" s="483"/>
      <c r="M354" s="483"/>
      <c r="N354" s="483"/>
      <c r="O354" s="483"/>
      <c r="P354" s="483"/>
      <c r="Q354" s="483"/>
      <c r="R354" s="483"/>
      <c r="S354" s="483"/>
      <c r="T354" s="483"/>
      <c r="U354" s="483"/>
      <c r="V354" s="483"/>
      <c r="W354" s="483"/>
      <c r="X354" s="483"/>
      <c r="Y354" s="483"/>
      <c r="Z354" s="483"/>
      <c r="AA354" s="483"/>
      <c r="AB354" s="483"/>
      <c r="AC354" s="483"/>
      <c r="AD354" s="483"/>
      <c r="AE354" s="91"/>
      <c r="AG354" s="89">
        <f t="shared" si="312"/>
        <v>0</v>
      </c>
      <c r="AH354" s="1">
        <f t="shared" si="264"/>
        <v>0</v>
      </c>
      <c r="AI354" s="1">
        <f t="shared" si="265"/>
        <v>0</v>
      </c>
      <c r="AJ354" s="1">
        <f t="shared" si="266"/>
        <v>0</v>
      </c>
      <c r="AK354" s="1">
        <f t="shared" si="267"/>
        <v>0</v>
      </c>
      <c r="AL354" s="1">
        <f t="shared" si="268"/>
        <v>0</v>
      </c>
      <c r="AM354" s="1">
        <f t="shared" si="269"/>
        <v>0</v>
      </c>
      <c r="AN354" s="1">
        <f t="shared" si="270"/>
        <v>0</v>
      </c>
      <c r="AO354" s="1">
        <f t="shared" si="271"/>
        <v>0</v>
      </c>
      <c r="AP354" s="1">
        <f t="shared" si="272"/>
        <v>0</v>
      </c>
      <c r="AQ354" s="1">
        <f t="shared" si="273"/>
        <v>0</v>
      </c>
      <c r="AR354" s="1">
        <f t="shared" si="274"/>
        <v>0</v>
      </c>
      <c r="AS354" s="1">
        <f t="shared" si="275"/>
        <v>0</v>
      </c>
      <c r="AT354" s="1">
        <f t="shared" si="276"/>
        <v>0</v>
      </c>
      <c r="AU354" s="1">
        <f t="shared" si="277"/>
        <v>0</v>
      </c>
      <c r="AV354" s="1">
        <f t="shared" si="278"/>
        <v>0</v>
      </c>
      <c r="AW354" s="1">
        <f t="shared" si="279"/>
        <v>0</v>
      </c>
      <c r="AX354" s="1">
        <f t="shared" si="280"/>
        <v>0</v>
      </c>
      <c r="AY354" s="1">
        <f t="shared" si="281"/>
        <v>0</v>
      </c>
      <c r="AZ354" s="1">
        <f t="shared" si="282"/>
        <v>0</v>
      </c>
      <c r="BA354" s="1">
        <f t="shared" si="283"/>
        <v>0</v>
      </c>
      <c r="BB354" s="1">
        <f t="shared" si="284"/>
        <v>0</v>
      </c>
      <c r="BC354" s="1">
        <f t="shared" si="285"/>
        <v>0</v>
      </c>
      <c r="BD354" s="1">
        <f t="shared" si="286"/>
        <v>0</v>
      </c>
      <c r="BE354" s="1">
        <f t="shared" si="287"/>
        <v>0</v>
      </c>
      <c r="BM354" s="275">
        <v>21</v>
      </c>
      <c r="BN354" s="266">
        <f t="shared" si="288"/>
        <v>0</v>
      </c>
      <c r="BO354" s="266">
        <f t="shared" si="289"/>
        <v>0</v>
      </c>
      <c r="BP354" s="266">
        <f t="shared" si="290"/>
        <v>0</v>
      </c>
      <c r="BQ354">
        <f t="shared" si="291"/>
        <v>0</v>
      </c>
      <c r="BR354">
        <f t="shared" si="292"/>
        <v>0</v>
      </c>
      <c r="BS354">
        <f t="shared" si="293"/>
        <v>0</v>
      </c>
      <c r="BT354">
        <f t="shared" si="294"/>
        <v>0</v>
      </c>
      <c r="BU354">
        <f t="shared" si="295"/>
        <v>0</v>
      </c>
      <c r="BV354">
        <f t="shared" si="296"/>
        <v>0</v>
      </c>
      <c r="BW354">
        <f t="shared" si="297"/>
        <v>0</v>
      </c>
      <c r="BX354">
        <f t="shared" si="298"/>
        <v>0</v>
      </c>
      <c r="BY354">
        <f t="shared" si="299"/>
        <v>0</v>
      </c>
      <c r="BZ354">
        <f t="shared" si="300"/>
        <v>0</v>
      </c>
      <c r="CA354">
        <f t="shared" si="301"/>
        <v>0</v>
      </c>
      <c r="CB354">
        <f t="shared" si="302"/>
        <v>0</v>
      </c>
      <c r="CC354">
        <f t="shared" si="303"/>
        <v>0</v>
      </c>
      <c r="CD354">
        <f t="shared" si="304"/>
        <v>0</v>
      </c>
      <c r="CE354">
        <f t="shared" si="305"/>
        <v>0</v>
      </c>
      <c r="CF354">
        <f t="shared" si="306"/>
        <v>0</v>
      </c>
      <c r="CG354">
        <f t="shared" si="307"/>
        <v>0</v>
      </c>
      <c r="CH354">
        <f t="shared" si="308"/>
        <v>0</v>
      </c>
      <c r="CI354">
        <f t="shared" si="309"/>
        <v>0</v>
      </c>
      <c r="CJ354">
        <f t="shared" si="310"/>
        <v>0</v>
      </c>
      <c r="CK354">
        <f t="shared" si="311"/>
        <v>0</v>
      </c>
    </row>
    <row r="355" spans="1:89" ht="15" customHeight="1">
      <c r="A355" s="40"/>
      <c r="B355" s="91"/>
      <c r="C355" s="94" t="s">
        <v>5044</v>
      </c>
      <c r="D355" s="572" t="str">
        <f>IF(CNGE_2024_M4_Secc1!D63="","",CNGE_2024_M4_Secc1!D63)</f>
        <v/>
      </c>
      <c r="E355" s="573"/>
      <c r="F355" s="574"/>
      <c r="G355" s="483"/>
      <c r="H355" s="483"/>
      <c r="I355" s="483"/>
      <c r="J355" s="483"/>
      <c r="K355" s="483"/>
      <c r="L355" s="483"/>
      <c r="M355" s="483"/>
      <c r="N355" s="483"/>
      <c r="O355" s="483"/>
      <c r="P355" s="483"/>
      <c r="Q355" s="483"/>
      <c r="R355" s="483"/>
      <c r="S355" s="483"/>
      <c r="T355" s="483"/>
      <c r="U355" s="483"/>
      <c r="V355" s="483"/>
      <c r="W355" s="483"/>
      <c r="X355" s="483"/>
      <c r="Y355" s="483"/>
      <c r="Z355" s="483"/>
      <c r="AA355" s="483"/>
      <c r="AB355" s="483"/>
      <c r="AC355" s="483"/>
      <c r="AD355" s="483"/>
      <c r="AE355" s="91"/>
      <c r="AG355" s="89">
        <f t="shared" si="312"/>
        <v>0</v>
      </c>
      <c r="AH355" s="1">
        <f t="shared" si="264"/>
        <v>0</v>
      </c>
      <c r="AI355" s="1">
        <f t="shared" si="265"/>
        <v>0</v>
      </c>
      <c r="AJ355" s="1">
        <f t="shared" si="266"/>
        <v>0</v>
      </c>
      <c r="AK355" s="1">
        <f t="shared" si="267"/>
        <v>0</v>
      </c>
      <c r="AL355" s="1">
        <f t="shared" si="268"/>
        <v>0</v>
      </c>
      <c r="AM355" s="1">
        <f t="shared" si="269"/>
        <v>0</v>
      </c>
      <c r="AN355" s="1">
        <f t="shared" si="270"/>
        <v>0</v>
      </c>
      <c r="AO355" s="1">
        <f t="shared" si="271"/>
        <v>0</v>
      </c>
      <c r="AP355" s="1">
        <f t="shared" si="272"/>
        <v>0</v>
      </c>
      <c r="AQ355" s="1">
        <f t="shared" si="273"/>
        <v>0</v>
      </c>
      <c r="AR355" s="1">
        <f t="shared" si="274"/>
        <v>0</v>
      </c>
      <c r="AS355" s="1">
        <f t="shared" si="275"/>
        <v>0</v>
      </c>
      <c r="AT355" s="1">
        <f t="shared" si="276"/>
        <v>0</v>
      </c>
      <c r="AU355" s="1">
        <f t="shared" si="277"/>
        <v>0</v>
      </c>
      <c r="AV355" s="1">
        <f t="shared" si="278"/>
        <v>0</v>
      </c>
      <c r="AW355" s="1">
        <f t="shared" si="279"/>
        <v>0</v>
      </c>
      <c r="AX355" s="1">
        <f t="shared" si="280"/>
        <v>0</v>
      </c>
      <c r="AY355" s="1">
        <f t="shared" si="281"/>
        <v>0</v>
      </c>
      <c r="AZ355" s="1">
        <f t="shared" si="282"/>
        <v>0</v>
      </c>
      <c r="BA355" s="1">
        <f t="shared" si="283"/>
        <v>0</v>
      </c>
      <c r="BB355" s="1">
        <f t="shared" si="284"/>
        <v>0</v>
      </c>
      <c r="BC355" s="1">
        <f t="shared" si="285"/>
        <v>0</v>
      </c>
      <c r="BD355" s="1">
        <f t="shared" si="286"/>
        <v>0</v>
      </c>
      <c r="BE355" s="1">
        <f t="shared" si="287"/>
        <v>0</v>
      </c>
      <c r="BM355" s="274">
        <v>22</v>
      </c>
      <c r="BN355" s="266">
        <f t="shared" si="288"/>
        <v>0</v>
      </c>
      <c r="BO355" s="266">
        <f t="shared" si="289"/>
        <v>0</v>
      </c>
      <c r="BP355" s="266">
        <f t="shared" si="290"/>
        <v>0</v>
      </c>
      <c r="BQ355">
        <f t="shared" si="291"/>
        <v>0</v>
      </c>
      <c r="BR355">
        <f t="shared" si="292"/>
        <v>0</v>
      </c>
      <c r="BS355">
        <f t="shared" si="293"/>
        <v>0</v>
      </c>
      <c r="BT355">
        <f t="shared" si="294"/>
        <v>0</v>
      </c>
      <c r="BU355">
        <f t="shared" si="295"/>
        <v>0</v>
      </c>
      <c r="BV355">
        <f t="shared" si="296"/>
        <v>0</v>
      </c>
      <c r="BW355">
        <f t="shared" si="297"/>
        <v>0</v>
      </c>
      <c r="BX355">
        <f t="shared" si="298"/>
        <v>0</v>
      </c>
      <c r="BY355">
        <f t="shared" si="299"/>
        <v>0</v>
      </c>
      <c r="BZ355">
        <f t="shared" si="300"/>
        <v>0</v>
      </c>
      <c r="CA355">
        <f t="shared" si="301"/>
        <v>0</v>
      </c>
      <c r="CB355">
        <f t="shared" si="302"/>
        <v>0</v>
      </c>
      <c r="CC355">
        <f t="shared" si="303"/>
        <v>0</v>
      </c>
      <c r="CD355">
        <f t="shared" si="304"/>
        <v>0</v>
      </c>
      <c r="CE355">
        <f t="shared" si="305"/>
        <v>0</v>
      </c>
      <c r="CF355">
        <f t="shared" si="306"/>
        <v>0</v>
      </c>
      <c r="CG355">
        <f t="shared" si="307"/>
        <v>0</v>
      </c>
      <c r="CH355">
        <f t="shared" si="308"/>
        <v>0</v>
      </c>
      <c r="CI355">
        <f t="shared" si="309"/>
        <v>0</v>
      </c>
      <c r="CJ355">
        <f t="shared" si="310"/>
        <v>0</v>
      </c>
      <c r="CK355">
        <f t="shared" si="311"/>
        <v>0</v>
      </c>
    </row>
    <row r="356" spans="1:89" ht="15" customHeight="1">
      <c r="A356" s="40"/>
      <c r="B356" s="91"/>
      <c r="C356" s="94" t="s">
        <v>5045</v>
      </c>
      <c r="D356" s="572" t="str">
        <f>IF(CNGE_2024_M4_Secc1!D64="","",CNGE_2024_M4_Secc1!D64)</f>
        <v/>
      </c>
      <c r="E356" s="573"/>
      <c r="F356" s="574"/>
      <c r="G356" s="483"/>
      <c r="H356" s="483"/>
      <c r="I356" s="483"/>
      <c r="J356" s="483"/>
      <c r="K356" s="483"/>
      <c r="L356" s="483"/>
      <c r="M356" s="483"/>
      <c r="N356" s="483"/>
      <c r="O356" s="483"/>
      <c r="P356" s="483"/>
      <c r="Q356" s="483"/>
      <c r="R356" s="483"/>
      <c r="S356" s="483"/>
      <c r="T356" s="483"/>
      <c r="U356" s="483"/>
      <c r="V356" s="483"/>
      <c r="W356" s="483"/>
      <c r="X356" s="483"/>
      <c r="Y356" s="483"/>
      <c r="Z356" s="483"/>
      <c r="AA356" s="483"/>
      <c r="AB356" s="483"/>
      <c r="AC356" s="483"/>
      <c r="AD356" s="483"/>
      <c r="AE356" s="91"/>
      <c r="AG356" s="89">
        <f t="shared" si="312"/>
        <v>0</v>
      </c>
      <c r="AH356" s="1">
        <f t="shared" si="264"/>
        <v>0</v>
      </c>
      <c r="AI356" s="1">
        <f t="shared" si="265"/>
        <v>0</v>
      </c>
      <c r="AJ356" s="1">
        <f t="shared" si="266"/>
        <v>0</v>
      </c>
      <c r="AK356" s="1">
        <f t="shared" si="267"/>
        <v>0</v>
      </c>
      <c r="AL356" s="1">
        <f t="shared" si="268"/>
        <v>0</v>
      </c>
      <c r="AM356" s="1">
        <f t="shared" si="269"/>
        <v>0</v>
      </c>
      <c r="AN356" s="1">
        <f t="shared" si="270"/>
        <v>0</v>
      </c>
      <c r="AO356" s="1">
        <f t="shared" si="271"/>
        <v>0</v>
      </c>
      <c r="AP356" s="1">
        <f t="shared" si="272"/>
        <v>0</v>
      </c>
      <c r="AQ356" s="1">
        <f t="shared" si="273"/>
        <v>0</v>
      </c>
      <c r="AR356" s="1">
        <f t="shared" si="274"/>
        <v>0</v>
      </c>
      <c r="AS356" s="1">
        <f t="shared" si="275"/>
        <v>0</v>
      </c>
      <c r="AT356" s="1">
        <f t="shared" si="276"/>
        <v>0</v>
      </c>
      <c r="AU356" s="1">
        <f t="shared" si="277"/>
        <v>0</v>
      </c>
      <c r="AV356" s="1">
        <f t="shared" si="278"/>
        <v>0</v>
      </c>
      <c r="AW356" s="1">
        <f t="shared" si="279"/>
        <v>0</v>
      </c>
      <c r="AX356" s="1">
        <f t="shared" si="280"/>
        <v>0</v>
      </c>
      <c r="AY356" s="1">
        <f t="shared" si="281"/>
        <v>0</v>
      </c>
      <c r="AZ356" s="1">
        <f t="shared" si="282"/>
        <v>0</v>
      </c>
      <c r="BA356" s="1">
        <f t="shared" si="283"/>
        <v>0</v>
      </c>
      <c r="BB356" s="1">
        <f t="shared" si="284"/>
        <v>0</v>
      </c>
      <c r="BC356" s="1">
        <f t="shared" si="285"/>
        <v>0</v>
      </c>
      <c r="BD356" s="1">
        <f t="shared" si="286"/>
        <v>0</v>
      </c>
      <c r="BE356" s="1">
        <f t="shared" si="287"/>
        <v>0</v>
      </c>
      <c r="BM356" s="275">
        <v>23</v>
      </c>
      <c r="BN356" s="266">
        <f t="shared" si="288"/>
        <v>0</v>
      </c>
      <c r="BO356" s="266">
        <f t="shared" si="289"/>
        <v>0</v>
      </c>
      <c r="BP356" s="266">
        <f t="shared" si="290"/>
        <v>0</v>
      </c>
      <c r="BQ356">
        <f t="shared" si="291"/>
        <v>0</v>
      </c>
      <c r="BR356">
        <f t="shared" si="292"/>
        <v>0</v>
      </c>
      <c r="BS356">
        <f t="shared" si="293"/>
        <v>0</v>
      </c>
      <c r="BT356">
        <f t="shared" si="294"/>
        <v>0</v>
      </c>
      <c r="BU356">
        <f t="shared" si="295"/>
        <v>0</v>
      </c>
      <c r="BV356">
        <f t="shared" si="296"/>
        <v>0</v>
      </c>
      <c r="BW356">
        <f t="shared" si="297"/>
        <v>0</v>
      </c>
      <c r="BX356">
        <f t="shared" si="298"/>
        <v>0</v>
      </c>
      <c r="BY356">
        <f t="shared" si="299"/>
        <v>0</v>
      </c>
      <c r="BZ356">
        <f t="shared" si="300"/>
        <v>0</v>
      </c>
      <c r="CA356">
        <f t="shared" si="301"/>
        <v>0</v>
      </c>
      <c r="CB356">
        <f t="shared" si="302"/>
        <v>0</v>
      </c>
      <c r="CC356">
        <f t="shared" si="303"/>
        <v>0</v>
      </c>
      <c r="CD356">
        <f t="shared" si="304"/>
        <v>0</v>
      </c>
      <c r="CE356">
        <f t="shared" si="305"/>
        <v>0</v>
      </c>
      <c r="CF356">
        <f t="shared" si="306"/>
        <v>0</v>
      </c>
      <c r="CG356">
        <f t="shared" si="307"/>
        <v>0</v>
      </c>
      <c r="CH356">
        <f t="shared" si="308"/>
        <v>0</v>
      </c>
      <c r="CI356">
        <f t="shared" si="309"/>
        <v>0</v>
      </c>
      <c r="CJ356">
        <f t="shared" si="310"/>
        <v>0</v>
      </c>
      <c r="CK356">
        <f t="shared" si="311"/>
        <v>0</v>
      </c>
    </row>
    <row r="357" spans="1:89" ht="15" customHeight="1">
      <c r="A357" s="40"/>
      <c r="B357" s="91"/>
      <c r="C357" s="94" t="s">
        <v>5046</v>
      </c>
      <c r="D357" s="572" t="str">
        <f>IF(CNGE_2024_M4_Secc1!D65="","",CNGE_2024_M4_Secc1!D65)</f>
        <v/>
      </c>
      <c r="E357" s="573"/>
      <c r="F357" s="574"/>
      <c r="G357" s="483"/>
      <c r="H357" s="483"/>
      <c r="I357" s="483"/>
      <c r="J357" s="483"/>
      <c r="K357" s="483"/>
      <c r="L357" s="483"/>
      <c r="M357" s="483"/>
      <c r="N357" s="483"/>
      <c r="O357" s="483"/>
      <c r="P357" s="483"/>
      <c r="Q357" s="483"/>
      <c r="R357" s="483"/>
      <c r="S357" s="483"/>
      <c r="T357" s="483"/>
      <c r="U357" s="483"/>
      <c r="V357" s="483"/>
      <c r="W357" s="483"/>
      <c r="X357" s="483"/>
      <c r="Y357" s="483"/>
      <c r="Z357" s="483"/>
      <c r="AA357" s="483"/>
      <c r="AB357" s="483"/>
      <c r="AC357" s="483"/>
      <c r="AD357" s="483"/>
      <c r="AE357" s="91"/>
      <c r="AG357" s="89">
        <f t="shared" si="312"/>
        <v>0</v>
      </c>
      <c r="AH357" s="1">
        <f t="shared" si="264"/>
        <v>0</v>
      </c>
      <c r="AI357" s="1">
        <f t="shared" si="265"/>
        <v>0</v>
      </c>
      <c r="AJ357" s="1">
        <f t="shared" si="266"/>
        <v>0</v>
      </c>
      <c r="AK357" s="1">
        <f t="shared" si="267"/>
        <v>0</v>
      </c>
      <c r="AL357" s="1">
        <f t="shared" si="268"/>
        <v>0</v>
      </c>
      <c r="AM357" s="1">
        <f t="shared" si="269"/>
        <v>0</v>
      </c>
      <c r="AN357" s="1">
        <f t="shared" si="270"/>
        <v>0</v>
      </c>
      <c r="AO357" s="1">
        <f t="shared" si="271"/>
        <v>0</v>
      </c>
      <c r="AP357" s="1">
        <f t="shared" si="272"/>
        <v>0</v>
      </c>
      <c r="AQ357" s="1">
        <f t="shared" si="273"/>
        <v>0</v>
      </c>
      <c r="AR357" s="1">
        <f t="shared" si="274"/>
        <v>0</v>
      </c>
      <c r="AS357" s="1">
        <f t="shared" si="275"/>
        <v>0</v>
      </c>
      <c r="AT357" s="1">
        <f t="shared" si="276"/>
        <v>0</v>
      </c>
      <c r="AU357" s="1">
        <f t="shared" si="277"/>
        <v>0</v>
      </c>
      <c r="AV357" s="1">
        <f t="shared" si="278"/>
        <v>0</v>
      </c>
      <c r="AW357" s="1">
        <f t="shared" si="279"/>
        <v>0</v>
      </c>
      <c r="AX357" s="1">
        <f t="shared" si="280"/>
        <v>0</v>
      </c>
      <c r="AY357" s="1">
        <f t="shared" si="281"/>
        <v>0</v>
      </c>
      <c r="AZ357" s="1">
        <f t="shared" si="282"/>
        <v>0</v>
      </c>
      <c r="BA357" s="1">
        <f t="shared" si="283"/>
        <v>0</v>
      </c>
      <c r="BB357" s="1">
        <f t="shared" si="284"/>
        <v>0</v>
      </c>
      <c r="BC357" s="1">
        <f t="shared" si="285"/>
        <v>0</v>
      </c>
      <c r="BD357" s="1">
        <f t="shared" si="286"/>
        <v>0</v>
      </c>
      <c r="BE357" s="1">
        <f t="shared" si="287"/>
        <v>0</v>
      </c>
      <c r="BM357" s="274">
        <v>24</v>
      </c>
      <c r="BN357" s="266">
        <f t="shared" si="288"/>
        <v>0</v>
      </c>
      <c r="BO357" s="266">
        <f t="shared" si="289"/>
        <v>0</v>
      </c>
      <c r="BP357" s="266">
        <f t="shared" si="290"/>
        <v>0</v>
      </c>
      <c r="BQ357">
        <f t="shared" si="291"/>
        <v>0</v>
      </c>
      <c r="BR357">
        <f t="shared" si="292"/>
        <v>0</v>
      </c>
      <c r="BS357">
        <f t="shared" si="293"/>
        <v>0</v>
      </c>
      <c r="BT357">
        <f t="shared" si="294"/>
        <v>0</v>
      </c>
      <c r="BU357">
        <f t="shared" si="295"/>
        <v>0</v>
      </c>
      <c r="BV357">
        <f t="shared" si="296"/>
        <v>0</v>
      </c>
      <c r="BW357">
        <f t="shared" si="297"/>
        <v>0</v>
      </c>
      <c r="BX357">
        <f t="shared" si="298"/>
        <v>0</v>
      </c>
      <c r="BY357">
        <f t="shared" si="299"/>
        <v>0</v>
      </c>
      <c r="BZ357">
        <f t="shared" si="300"/>
        <v>0</v>
      </c>
      <c r="CA357">
        <f t="shared" si="301"/>
        <v>0</v>
      </c>
      <c r="CB357">
        <f t="shared" si="302"/>
        <v>0</v>
      </c>
      <c r="CC357">
        <f t="shared" si="303"/>
        <v>0</v>
      </c>
      <c r="CD357">
        <f t="shared" si="304"/>
        <v>0</v>
      </c>
      <c r="CE357">
        <f t="shared" si="305"/>
        <v>0</v>
      </c>
      <c r="CF357">
        <f t="shared" si="306"/>
        <v>0</v>
      </c>
      <c r="CG357">
        <f t="shared" si="307"/>
        <v>0</v>
      </c>
      <c r="CH357">
        <f t="shared" si="308"/>
        <v>0</v>
      </c>
      <c r="CI357">
        <f t="shared" si="309"/>
        <v>0</v>
      </c>
      <c r="CJ357">
        <f t="shared" si="310"/>
        <v>0</v>
      </c>
      <c r="CK357">
        <f t="shared" si="311"/>
        <v>0</v>
      </c>
    </row>
    <row r="358" spans="1:89" ht="15" customHeight="1">
      <c r="A358" s="40"/>
      <c r="B358" s="91"/>
      <c r="C358" s="94" t="s">
        <v>5047</v>
      </c>
      <c r="D358" s="572" t="str">
        <f>IF(CNGE_2024_M4_Secc1!D66="","",CNGE_2024_M4_Secc1!D66)</f>
        <v/>
      </c>
      <c r="E358" s="573"/>
      <c r="F358" s="574"/>
      <c r="G358" s="483"/>
      <c r="H358" s="483"/>
      <c r="I358" s="483"/>
      <c r="J358" s="483"/>
      <c r="K358" s="483"/>
      <c r="L358" s="483"/>
      <c r="M358" s="483"/>
      <c r="N358" s="483"/>
      <c r="O358" s="483"/>
      <c r="P358" s="483"/>
      <c r="Q358" s="483"/>
      <c r="R358" s="483"/>
      <c r="S358" s="483"/>
      <c r="T358" s="483"/>
      <c r="U358" s="483"/>
      <c r="V358" s="483"/>
      <c r="W358" s="483"/>
      <c r="X358" s="483"/>
      <c r="Y358" s="483"/>
      <c r="Z358" s="483"/>
      <c r="AA358" s="483"/>
      <c r="AB358" s="483"/>
      <c r="AC358" s="483"/>
      <c r="AD358" s="483"/>
      <c r="AE358" s="91"/>
      <c r="AG358" s="89">
        <f t="shared" si="312"/>
        <v>0</v>
      </c>
      <c r="AH358" s="1">
        <f t="shared" si="264"/>
        <v>0</v>
      </c>
      <c r="AI358" s="1">
        <f t="shared" si="265"/>
        <v>0</v>
      </c>
      <c r="AJ358" s="1">
        <f t="shared" si="266"/>
        <v>0</v>
      </c>
      <c r="AK358" s="1">
        <f t="shared" si="267"/>
        <v>0</v>
      </c>
      <c r="AL358" s="1">
        <f t="shared" si="268"/>
        <v>0</v>
      </c>
      <c r="AM358" s="1">
        <f t="shared" si="269"/>
        <v>0</v>
      </c>
      <c r="AN358" s="1">
        <f t="shared" si="270"/>
        <v>0</v>
      </c>
      <c r="AO358" s="1">
        <f t="shared" si="271"/>
        <v>0</v>
      </c>
      <c r="AP358" s="1">
        <f t="shared" si="272"/>
        <v>0</v>
      </c>
      <c r="AQ358" s="1">
        <f t="shared" si="273"/>
        <v>0</v>
      </c>
      <c r="AR358" s="1">
        <f t="shared" si="274"/>
        <v>0</v>
      </c>
      <c r="AS358" s="1">
        <f t="shared" si="275"/>
        <v>0</v>
      </c>
      <c r="AT358" s="1">
        <f t="shared" si="276"/>
        <v>0</v>
      </c>
      <c r="AU358" s="1">
        <f t="shared" si="277"/>
        <v>0</v>
      </c>
      <c r="AV358" s="1">
        <f t="shared" si="278"/>
        <v>0</v>
      </c>
      <c r="AW358" s="1">
        <f t="shared" si="279"/>
        <v>0</v>
      </c>
      <c r="AX358" s="1">
        <f t="shared" si="280"/>
        <v>0</v>
      </c>
      <c r="AY358" s="1">
        <f t="shared" si="281"/>
        <v>0</v>
      </c>
      <c r="AZ358" s="1">
        <f t="shared" si="282"/>
        <v>0</v>
      </c>
      <c r="BA358" s="1">
        <f t="shared" si="283"/>
        <v>0</v>
      </c>
      <c r="BB358" s="1">
        <f t="shared" si="284"/>
        <v>0</v>
      </c>
      <c r="BC358" s="1">
        <f t="shared" si="285"/>
        <v>0</v>
      </c>
      <c r="BD358" s="1">
        <f t="shared" si="286"/>
        <v>0</v>
      </c>
      <c r="BE358" s="1">
        <f t="shared" si="287"/>
        <v>0</v>
      </c>
      <c r="BM358" s="275">
        <v>25</v>
      </c>
      <c r="BN358" s="266">
        <f t="shared" si="288"/>
        <v>0</v>
      </c>
      <c r="BO358" s="266">
        <f t="shared" si="289"/>
        <v>0</v>
      </c>
      <c r="BP358" s="266">
        <f t="shared" si="290"/>
        <v>0</v>
      </c>
      <c r="BQ358">
        <f t="shared" si="291"/>
        <v>0</v>
      </c>
      <c r="BR358">
        <f t="shared" si="292"/>
        <v>0</v>
      </c>
      <c r="BS358">
        <f t="shared" si="293"/>
        <v>0</v>
      </c>
      <c r="BT358">
        <f t="shared" si="294"/>
        <v>0</v>
      </c>
      <c r="BU358">
        <f t="shared" si="295"/>
        <v>0</v>
      </c>
      <c r="BV358">
        <f t="shared" si="296"/>
        <v>0</v>
      </c>
      <c r="BW358">
        <f t="shared" si="297"/>
        <v>0</v>
      </c>
      <c r="BX358">
        <f t="shared" si="298"/>
        <v>0</v>
      </c>
      <c r="BY358">
        <f t="shared" si="299"/>
        <v>0</v>
      </c>
      <c r="BZ358">
        <f t="shared" si="300"/>
        <v>0</v>
      </c>
      <c r="CA358">
        <f t="shared" si="301"/>
        <v>0</v>
      </c>
      <c r="CB358">
        <f t="shared" si="302"/>
        <v>0</v>
      </c>
      <c r="CC358">
        <f t="shared" si="303"/>
        <v>0</v>
      </c>
      <c r="CD358">
        <f t="shared" si="304"/>
        <v>0</v>
      </c>
      <c r="CE358">
        <f t="shared" si="305"/>
        <v>0</v>
      </c>
      <c r="CF358">
        <f t="shared" si="306"/>
        <v>0</v>
      </c>
      <c r="CG358">
        <f t="shared" si="307"/>
        <v>0</v>
      </c>
      <c r="CH358">
        <f t="shared" si="308"/>
        <v>0</v>
      </c>
      <c r="CI358">
        <f t="shared" si="309"/>
        <v>0</v>
      </c>
      <c r="CJ358">
        <f t="shared" si="310"/>
        <v>0</v>
      </c>
      <c r="CK358">
        <f t="shared" si="311"/>
        <v>0</v>
      </c>
    </row>
    <row r="359" spans="1:89" ht="15" customHeight="1">
      <c r="A359" s="40"/>
      <c r="B359" s="91"/>
      <c r="C359" s="94" t="s">
        <v>5048</v>
      </c>
      <c r="D359" s="572" t="str">
        <f>IF(CNGE_2024_M4_Secc1!D67="","",CNGE_2024_M4_Secc1!D67)</f>
        <v/>
      </c>
      <c r="E359" s="573"/>
      <c r="F359" s="574"/>
      <c r="G359" s="483"/>
      <c r="H359" s="483"/>
      <c r="I359" s="483"/>
      <c r="J359" s="483"/>
      <c r="K359" s="483"/>
      <c r="L359" s="483"/>
      <c r="M359" s="483"/>
      <c r="N359" s="483"/>
      <c r="O359" s="483"/>
      <c r="P359" s="483"/>
      <c r="Q359" s="483"/>
      <c r="R359" s="483"/>
      <c r="S359" s="483"/>
      <c r="T359" s="483"/>
      <c r="U359" s="483"/>
      <c r="V359" s="483"/>
      <c r="W359" s="483"/>
      <c r="X359" s="483"/>
      <c r="Y359" s="483"/>
      <c r="Z359" s="483"/>
      <c r="AA359" s="483"/>
      <c r="AB359" s="483"/>
      <c r="AC359" s="483"/>
      <c r="AD359" s="483"/>
      <c r="AE359" s="91"/>
      <c r="AG359" s="89">
        <f t="shared" si="312"/>
        <v>0</v>
      </c>
      <c r="AH359" s="1">
        <f t="shared" si="264"/>
        <v>0</v>
      </c>
      <c r="AI359" s="1">
        <f t="shared" si="265"/>
        <v>0</v>
      </c>
      <c r="AJ359" s="1">
        <f t="shared" si="266"/>
        <v>0</v>
      </c>
      <c r="AK359" s="1">
        <f t="shared" si="267"/>
        <v>0</v>
      </c>
      <c r="AL359" s="1">
        <f t="shared" si="268"/>
        <v>0</v>
      </c>
      <c r="AM359" s="1">
        <f t="shared" si="269"/>
        <v>0</v>
      </c>
      <c r="AN359" s="1">
        <f t="shared" si="270"/>
        <v>0</v>
      </c>
      <c r="AO359" s="1">
        <f t="shared" si="271"/>
        <v>0</v>
      </c>
      <c r="AP359" s="1">
        <f t="shared" si="272"/>
        <v>0</v>
      </c>
      <c r="AQ359" s="1">
        <f t="shared" si="273"/>
        <v>0</v>
      </c>
      <c r="AR359" s="1">
        <f t="shared" si="274"/>
        <v>0</v>
      </c>
      <c r="AS359" s="1">
        <f t="shared" si="275"/>
        <v>0</v>
      </c>
      <c r="AT359" s="1">
        <f t="shared" si="276"/>
        <v>0</v>
      </c>
      <c r="AU359" s="1">
        <f t="shared" si="277"/>
        <v>0</v>
      </c>
      <c r="AV359" s="1">
        <f t="shared" si="278"/>
        <v>0</v>
      </c>
      <c r="AW359" s="1">
        <f t="shared" si="279"/>
        <v>0</v>
      </c>
      <c r="AX359" s="1">
        <f t="shared" si="280"/>
        <v>0</v>
      </c>
      <c r="AY359" s="1">
        <f t="shared" si="281"/>
        <v>0</v>
      </c>
      <c r="AZ359" s="1">
        <f t="shared" si="282"/>
        <v>0</v>
      </c>
      <c r="BA359" s="1">
        <f t="shared" si="283"/>
        <v>0</v>
      </c>
      <c r="BB359" s="1">
        <f t="shared" si="284"/>
        <v>0</v>
      </c>
      <c r="BC359" s="1">
        <f t="shared" si="285"/>
        <v>0</v>
      </c>
      <c r="BD359" s="1">
        <f t="shared" si="286"/>
        <v>0</v>
      </c>
      <c r="BE359" s="1">
        <f t="shared" si="287"/>
        <v>0</v>
      </c>
      <c r="BM359" s="274">
        <v>26</v>
      </c>
      <c r="BN359" s="266">
        <f t="shared" si="288"/>
        <v>0</v>
      </c>
      <c r="BO359" s="266">
        <f t="shared" si="289"/>
        <v>0</v>
      </c>
      <c r="BP359" s="266">
        <f t="shared" si="290"/>
        <v>0</v>
      </c>
      <c r="BQ359">
        <f t="shared" si="291"/>
        <v>0</v>
      </c>
      <c r="BR359">
        <f t="shared" si="292"/>
        <v>0</v>
      </c>
      <c r="BS359">
        <f t="shared" si="293"/>
        <v>0</v>
      </c>
      <c r="BT359">
        <f t="shared" si="294"/>
        <v>0</v>
      </c>
      <c r="BU359">
        <f t="shared" si="295"/>
        <v>0</v>
      </c>
      <c r="BV359">
        <f t="shared" si="296"/>
        <v>0</v>
      </c>
      <c r="BW359">
        <f t="shared" si="297"/>
        <v>0</v>
      </c>
      <c r="BX359">
        <f t="shared" si="298"/>
        <v>0</v>
      </c>
      <c r="BY359">
        <f t="shared" si="299"/>
        <v>0</v>
      </c>
      <c r="BZ359">
        <f t="shared" si="300"/>
        <v>0</v>
      </c>
      <c r="CA359">
        <f t="shared" si="301"/>
        <v>0</v>
      </c>
      <c r="CB359">
        <f t="shared" si="302"/>
        <v>0</v>
      </c>
      <c r="CC359">
        <f t="shared" si="303"/>
        <v>0</v>
      </c>
      <c r="CD359">
        <f t="shared" si="304"/>
        <v>0</v>
      </c>
      <c r="CE359">
        <f t="shared" si="305"/>
        <v>0</v>
      </c>
      <c r="CF359">
        <f t="shared" si="306"/>
        <v>0</v>
      </c>
      <c r="CG359">
        <f t="shared" si="307"/>
        <v>0</v>
      </c>
      <c r="CH359">
        <f t="shared" si="308"/>
        <v>0</v>
      </c>
      <c r="CI359">
        <f t="shared" si="309"/>
        <v>0</v>
      </c>
      <c r="CJ359">
        <f t="shared" si="310"/>
        <v>0</v>
      </c>
      <c r="CK359">
        <f t="shared" si="311"/>
        <v>0</v>
      </c>
    </row>
    <row r="360" spans="1:89" ht="15" customHeight="1">
      <c r="A360" s="40"/>
      <c r="B360" s="91"/>
      <c r="C360" s="94" t="s">
        <v>5049</v>
      </c>
      <c r="D360" s="572" t="str">
        <f>IF(CNGE_2024_M4_Secc1!D68="","",CNGE_2024_M4_Secc1!D68)</f>
        <v/>
      </c>
      <c r="E360" s="573"/>
      <c r="F360" s="574"/>
      <c r="G360" s="483"/>
      <c r="H360" s="483"/>
      <c r="I360" s="483"/>
      <c r="J360" s="483"/>
      <c r="K360" s="483"/>
      <c r="L360" s="483"/>
      <c r="M360" s="483"/>
      <c r="N360" s="483"/>
      <c r="O360" s="483"/>
      <c r="P360" s="483"/>
      <c r="Q360" s="483"/>
      <c r="R360" s="483"/>
      <c r="S360" s="483"/>
      <c r="T360" s="483"/>
      <c r="U360" s="483"/>
      <c r="V360" s="483"/>
      <c r="W360" s="483"/>
      <c r="X360" s="483"/>
      <c r="Y360" s="483"/>
      <c r="Z360" s="483"/>
      <c r="AA360" s="483"/>
      <c r="AB360" s="483"/>
      <c r="AC360" s="483"/>
      <c r="AD360" s="483"/>
      <c r="AE360" s="91"/>
      <c r="AG360" s="89">
        <f t="shared" si="312"/>
        <v>0</v>
      </c>
      <c r="AH360" s="1">
        <f t="shared" si="264"/>
        <v>0</v>
      </c>
      <c r="AI360" s="1">
        <f t="shared" si="265"/>
        <v>0</v>
      </c>
      <c r="AJ360" s="1">
        <f t="shared" si="266"/>
        <v>0</v>
      </c>
      <c r="AK360" s="1">
        <f t="shared" si="267"/>
        <v>0</v>
      </c>
      <c r="AL360" s="1">
        <f t="shared" si="268"/>
        <v>0</v>
      </c>
      <c r="AM360" s="1">
        <f t="shared" si="269"/>
        <v>0</v>
      </c>
      <c r="AN360" s="1">
        <f t="shared" si="270"/>
        <v>0</v>
      </c>
      <c r="AO360" s="1">
        <f t="shared" si="271"/>
        <v>0</v>
      </c>
      <c r="AP360" s="1">
        <f t="shared" si="272"/>
        <v>0</v>
      </c>
      <c r="AQ360" s="1">
        <f t="shared" si="273"/>
        <v>0</v>
      </c>
      <c r="AR360" s="1">
        <f t="shared" si="274"/>
        <v>0</v>
      </c>
      <c r="AS360" s="1">
        <f t="shared" si="275"/>
        <v>0</v>
      </c>
      <c r="AT360" s="1">
        <f t="shared" si="276"/>
        <v>0</v>
      </c>
      <c r="AU360" s="1">
        <f t="shared" si="277"/>
        <v>0</v>
      </c>
      <c r="AV360" s="1">
        <f t="shared" si="278"/>
        <v>0</v>
      </c>
      <c r="AW360" s="1">
        <f t="shared" si="279"/>
        <v>0</v>
      </c>
      <c r="AX360" s="1">
        <f t="shared" si="280"/>
        <v>0</v>
      </c>
      <c r="AY360" s="1">
        <f t="shared" si="281"/>
        <v>0</v>
      </c>
      <c r="AZ360" s="1">
        <f t="shared" si="282"/>
        <v>0</v>
      </c>
      <c r="BA360" s="1">
        <f t="shared" si="283"/>
        <v>0</v>
      </c>
      <c r="BB360" s="1">
        <f t="shared" si="284"/>
        <v>0</v>
      </c>
      <c r="BC360" s="1">
        <f t="shared" si="285"/>
        <v>0</v>
      </c>
      <c r="BD360" s="1">
        <f t="shared" si="286"/>
        <v>0</v>
      </c>
      <c r="BE360" s="1">
        <f t="shared" si="287"/>
        <v>0</v>
      </c>
      <c r="BM360" s="275">
        <v>27</v>
      </c>
      <c r="BN360" s="266">
        <f t="shared" si="288"/>
        <v>0</v>
      </c>
      <c r="BO360" s="266">
        <f t="shared" si="289"/>
        <v>0</v>
      </c>
      <c r="BP360" s="266">
        <f t="shared" si="290"/>
        <v>0</v>
      </c>
      <c r="BQ360">
        <f t="shared" si="291"/>
        <v>0</v>
      </c>
      <c r="BR360">
        <f t="shared" si="292"/>
        <v>0</v>
      </c>
      <c r="BS360">
        <f t="shared" si="293"/>
        <v>0</v>
      </c>
      <c r="BT360">
        <f t="shared" si="294"/>
        <v>0</v>
      </c>
      <c r="BU360">
        <f t="shared" si="295"/>
        <v>0</v>
      </c>
      <c r="BV360">
        <f t="shared" si="296"/>
        <v>0</v>
      </c>
      <c r="BW360">
        <f t="shared" si="297"/>
        <v>0</v>
      </c>
      <c r="BX360">
        <f t="shared" si="298"/>
        <v>0</v>
      </c>
      <c r="BY360">
        <f t="shared" si="299"/>
        <v>0</v>
      </c>
      <c r="BZ360">
        <f t="shared" si="300"/>
        <v>0</v>
      </c>
      <c r="CA360">
        <f t="shared" si="301"/>
        <v>0</v>
      </c>
      <c r="CB360">
        <f t="shared" si="302"/>
        <v>0</v>
      </c>
      <c r="CC360">
        <f t="shared" si="303"/>
        <v>0</v>
      </c>
      <c r="CD360">
        <f t="shared" si="304"/>
        <v>0</v>
      </c>
      <c r="CE360">
        <f t="shared" si="305"/>
        <v>0</v>
      </c>
      <c r="CF360">
        <f t="shared" si="306"/>
        <v>0</v>
      </c>
      <c r="CG360">
        <f t="shared" si="307"/>
        <v>0</v>
      </c>
      <c r="CH360">
        <f t="shared" si="308"/>
        <v>0</v>
      </c>
      <c r="CI360">
        <f t="shared" si="309"/>
        <v>0</v>
      </c>
      <c r="CJ360">
        <f t="shared" si="310"/>
        <v>0</v>
      </c>
      <c r="CK360">
        <f t="shared" si="311"/>
        <v>0</v>
      </c>
    </row>
    <row r="361" spans="1:89" ht="15" customHeight="1">
      <c r="A361" s="40"/>
      <c r="B361" s="91"/>
      <c r="C361" s="94" t="s">
        <v>5050</v>
      </c>
      <c r="D361" s="572" t="str">
        <f>IF(CNGE_2024_M4_Secc1!D69="","",CNGE_2024_M4_Secc1!D69)</f>
        <v/>
      </c>
      <c r="E361" s="573"/>
      <c r="F361" s="574"/>
      <c r="G361" s="483"/>
      <c r="H361" s="483"/>
      <c r="I361" s="483"/>
      <c r="J361" s="483"/>
      <c r="K361" s="483"/>
      <c r="L361" s="483"/>
      <c r="M361" s="483"/>
      <c r="N361" s="483"/>
      <c r="O361" s="483"/>
      <c r="P361" s="483"/>
      <c r="Q361" s="483"/>
      <c r="R361" s="483"/>
      <c r="S361" s="483"/>
      <c r="T361" s="483"/>
      <c r="U361" s="483"/>
      <c r="V361" s="483"/>
      <c r="W361" s="483"/>
      <c r="X361" s="483"/>
      <c r="Y361" s="483"/>
      <c r="Z361" s="483"/>
      <c r="AA361" s="483"/>
      <c r="AB361" s="483"/>
      <c r="AC361" s="483"/>
      <c r="AD361" s="483"/>
      <c r="AE361" s="91"/>
      <c r="AG361" s="89">
        <f t="shared" si="312"/>
        <v>0</v>
      </c>
      <c r="AH361" s="1">
        <f t="shared" si="264"/>
        <v>0</v>
      </c>
      <c r="AI361" s="1">
        <f t="shared" si="265"/>
        <v>0</v>
      </c>
      <c r="AJ361" s="1">
        <f t="shared" si="266"/>
        <v>0</v>
      </c>
      <c r="AK361" s="1">
        <f t="shared" si="267"/>
        <v>0</v>
      </c>
      <c r="AL361" s="1">
        <f t="shared" si="268"/>
        <v>0</v>
      </c>
      <c r="AM361" s="1">
        <f t="shared" si="269"/>
        <v>0</v>
      </c>
      <c r="AN361" s="1">
        <f t="shared" si="270"/>
        <v>0</v>
      </c>
      <c r="AO361" s="1">
        <f t="shared" si="271"/>
        <v>0</v>
      </c>
      <c r="AP361" s="1">
        <f t="shared" si="272"/>
        <v>0</v>
      </c>
      <c r="AQ361" s="1">
        <f t="shared" si="273"/>
        <v>0</v>
      </c>
      <c r="AR361" s="1">
        <f t="shared" si="274"/>
        <v>0</v>
      </c>
      <c r="AS361" s="1">
        <f t="shared" si="275"/>
        <v>0</v>
      </c>
      <c r="AT361" s="1">
        <f t="shared" si="276"/>
        <v>0</v>
      </c>
      <c r="AU361" s="1">
        <f t="shared" si="277"/>
        <v>0</v>
      </c>
      <c r="AV361" s="1">
        <f t="shared" si="278"/>
        <v>0</v>
      </c>
      <c r="AW361" s="1">
        <f t="shared" si="279"/>
        <v>0</v>
      </c>
      <c r="AX361" s="1">
        <f t="shared" si="280"/>
        <v>0</v>
      </c>
      <c r="AY361" s="1">
        <f t="shared" si="281"/>
        <v>0</v>
      </c>
      <c r="AZ361" s="1">
        <f t="shared" si="282"/>
        <v>0</v>
      </c>
      <c r="BA361" s="1">
        <f t="shared" si="283"/>
        <v>0</v>
      </c>
      <c r="BB361" s="1">
        <f t="shared" si="284"/>
        <v>0</v>
      </c>
      <c r="BC361" s="1">
        <f t="shared" si="285"/>
        <v>0</v>
      </c>
      <c r="BD361" s="1">
        <f t="shared" si="286"/>
        <v>0</v>
      </c>
      <c r="BE361" s="1">
        <f t="shared" si="287"/>
        <v>0</v>
      </c>
      <c r="BM361" s="274">
        <v>28</v>
      </c>
      <c r="BN361" s="266">
        <f t="shared" si="288"/>
        <v>0</v>
      </c>
      <c r="BO361" s="266">
        <f t="shared" si="289"/>
        <v>0</v>
      </c>
      <c r="BP361" s="266">
        <f t="shared" si="290"/>
        <v>0</v>
      </c>
      <c r="BQ361">
        <f t="shared" si="291"/>
        <v>0</v>
      </c>
      <c r="BR361">
        <f t="shared" si="292"/>
        <v>0</v>
      </c>
      <c r="BS361">
        <f t="shared" si="293"/>
        <v>0</v>
      </c>
      <c r="BT361">
        <f t="shared" si="294"/>
        <v>0</v>
      </c>
      <c r="BU361">
        <f t="shared" si="295"/>
        <v>0</v>
      </c>
      <c r="BV361">
        <f t="shared" si="296"/>
        <v>0</v>
      </c>
      <c r="BW361">
        <f t="shared" si="297"/>
        <v>0</v>
      </c>
      <c r="BX361">
        <f t="shared" si="298"/>
        <v>0</v>
      </c>
      <c r="BY361">
        <f t="shared" si="299"/>
        <v>0</v>
      </c>
      <c r="BZ361">
        <f t="shared" si="300"/>
        <v>0</v>
      </c>
      <c r="CA361">
        <f t="shared" si="301"/>
        <v>0</v>
      </c>
      <c r="CB361">
        <f t="shared" si="302"/>
        <v>0</v>
      </c>
      <c r="CC361">
        <f t="shared" si="303"/>
        <v>0</v>
      </c>
      <c r="CD361">
        <f t="shared" si="304"/>
        <v>0</v>
      </c>
      <c r="CE361">
        <f t="shared" si="305"/>
        <v>0</v>
      </c>
      <c r="CF361">
        <f t="shared" si="306"/>
        <v>0</v>
      </c>
      <c r="CG361">
        <f t="shared" si="307"/>
        <v>0</v>
      </c>
      <c r="CH361">
        <f t="shared" si="308"/>
        <v>0</v>
      </c>
      <c r="CI361">
        <f t="shared" si="309"/>
        <v>0</v>
      </c>
      <c r="CJ361">
        <f t="shared" si="310"/>
        <v>0</v>
      </c>
      <c r="CK361">
        <f t="shared" si="311"/>
        <v>0</v>
      </c>
    </row>
    <row r="362" spans="1:89" ht="15" customHeight="1">
      <c r="A362" s="40"/>
      <c r="B362" s="91"/>
      <c r="C362" s="94" t="s">
        <v>5051</v>
      </c>
      <c r="D362" s="572" t="str">
        <f>IF(CNGE_2024_M4_Secc1!D70="","",CNGE_2024_M4_Secc1!D70)</f>
        <v/>
      </c>
      <c r="E362" s="573"/>
      <c r="F362" s="574"/>
      <c r="G362" s="483"/>
      <c r="H362" s="483"/>
      <c r="I362" s="483"/>
      <c r="J362" s="483"/>
      <c r="K362" s="483"/>
      <c r="L362" s="483"/>
      <c r="M362" s="483"/>
      <c r="N362" s="483"/>
      <c r="O362" s="483"/>
      <c r="P362" s="483"/>
      <c r="Q362" s="483"/>
      <c r="R362" s="483"/>
      <c r="S362" s="483"/>
      <c r="T362" s="483"/>
      <c r="U362" s="483"/>
      <c r="V362" s="483"/>
      <c r="W362" s="483"/>
      <c r="X362" s="483"/>
      <c r="Y362" s="483"/>
      <c r="Z362" s="483"/>
      <c r="AA362" s="483"/>
      <c r="AB362" s="483"/>
      <c r="AC362" s="483"/>
      <c r="AD362" s="483"/>
      <c r="AE362" s="91"/>
      <c r="AG362" s="89">
        <f t="shared" si="312"/>
        <v>0</v>
      </c>
      <c r="AH362" s="1">
        <f t="shared" si="264"/>
        <v>0</v>
      </c>
      <c r="AI362" s="1">
        <f t="shared" si="265"/>
        <v>0</v>
      </c>
      <c r="AJ362" s="1">
        <f t="shared" si="266"/>
        <v>0</v>
      </c>
      <c r="AK362" s="1">
        <f t="shared" si="267"/>
        <v>0</v>
      </c>
      <c r="AL362" s="1">
        <f t="shared" si="268"/>
        <v>0</v>
      </c>
      <c r="AM362" s="1">
        <f t="shared" si="269"/>
        <v>0</v>
      </c>
      <c r="AN362" s="1">
        <f t="shared" si="270"/>
        <v>0</v>
      </c>
      <c r="AO362" s="1">
        <f t="shared" si="271"/>
        <v>0</v>
      </c>
      <c r="AP362" s="1">
        <f t="shared" si="272"/>
        <v>0</v>
      </c>
      <c r="AQ362" s="1">
        <f t="shared" si="273"/>
        <v>0</v>
      </c>
      <c r="AR362" s="1">
        <f t="shared" si="274"/>
        <v>0</v>
      </c>
      <c r="AS362" s="1">
        <f t="shared" si="275"/>
        <v>0</v>
      </c>
      <c r="AT362" s="1">
        <f t="shared" si="276"/>
        <v>0</v>
      </c>
      <c r="AU362" s="1">
        <f t="shared" si="277"/>
        <v>0</v>
      </c>
      <c r="AV362" s="1">
        <f t="shared" si="278"/>
        <v>0</v>
      </c>
      <c r="AW362" s="1">
        <f t="shared" si="279"/>
        <v>0</v>
      </c>
      <c r="AX362" s="1">
        <f t="shared" si="280"/>
        <v>0</v>
      </c>
      <c r="AY362" s="1">
        <f t="shared" si="281"/>
        <v>0</v>
      </c>
      <c r="AZ362" s="1">
        <f t="shared" si="282"/>
        <v>0</v>
      </c>
      <c r="BA362" s="1">
        <f t="shared" si="283"/>
        <v>0</v>
      </c>
      <c r="BB362" s="1">
        <f t="shared" si="284"/>
        <v>0</v>
      </c>
      <c r="BC362" s="1">
        <f t="shared" si="285"/>
        <v>0</v>
      </c>
      <c r="BD362" s="1">
        <f t="shared" si="286"/>
        <v>0</v>
      </c>
      <c r="BE362" s="1">
        <f t="shared" si="287"/>
        <v>0</v>
      </c>
      <c r="BM362" s="275">
        <v>29</v>
      </c>
      <c r="BN362" s="266">
        <f t="shared" si="288"/>
        <v>0</v>
      </c>
      <c r="BO362" s="266">
        <f t="shared" si="289"/>
        <v>0</v>
      </c>
      <c r="BP362" s="266">
        <f t="shared" si="290"/>
        <v>0</v>
      </c>
      <c r="BQ362">
        <f t="shared" si="291"/>
        <v>0</v>
      </c>
      <c r="BR362">
        <f t="shared" si="292"/>
        <v>0</v>
      </c>
      <c r="BS362">
        <f t="shared" si="293"/>
        <v>0</v>
      </c>
      <c r="BT362">
        <f t="shared" si="294"/>
        <v>0</v>
      </c>
      <c r="BU362">
        <f t="shared" si="295"/>
        <v>0</v>
      </c>
      <c r="BV362">
        <f t="shared" si="296"/>
        <v>0</v>
      </c>
      <c r="BW362">
        <f t="shared" si="297"/>
        <v>0</v>
      </c>
      <c r="BX362">
        <f t="shared" si="298"/>
        <v>0</v>
      </c>
      <c r="BY362">
        <f t="shared" si="299"/>
        <v>0</v>
      </c>
      <c r="BZ362">
        <f t="shared" si="300"/>
        <v>0</v>
      </c>
      <c r="CA362">
        <f t="shared" si="301"/>
        <v>0</v>
      </c>
      <c r="CB362">
        <f t="shared" si="302"/>
        <v>0</v>
      </c>
      <c r="CC362">
        <f t="shared" si="303"/>
        <v>0</v>
      </c>
      <c r="CD362">
        <f t="shared" si="304"/>
        <v>0</v>
      </c>
      <c r="CE362">
        <f t="shared" si="305"/>
        <v>0</v>
      </c>
      <c r="CF362">
        <f t="shared" si="306"/>
        <v>0</v>
      </c>
      <c r="CG362">
        <f t="shared" si="307"/>
        <v>0</v>
      </c>
      <c r="CH362">
        <f t="shared" si="308"/>
        <v>0</v>
      </c>
      <c r="CI362">
        <f t="shared" si="309"/>
        <v>0</v>
      </c>
      <c r="CJ362">
        <f t="shared" si="310"/>
        <v>0</v>
      </c>
      <c r="CK362">
        <f t="shared" si="311"/>
        <v>0</v>
      </c>
    </row>
    <row r="363" spans="1:89" ht="15" customHeight="1">
      <c r="A363" s="40"/>
      <c r="B363" s="91"/>
      <c r="C363" s="94" t="s">
        <v>5052</v>
      </c>
      <c r="D363" s="572" t="str">
        <f>IF(CNGE_2024_M4_Secc1!D71="","",CNGE_2024_M4_Secc1!D71)</f>
        <v/>
      </c>
      <c r="E363" s="573"/>
      <c r="F363" s="574"/>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c r="AE363" s="91"/>
      <c r="AG363" s="89">
        <f t="shared" si="312"/>
        <v>0</v>
      </c>
      <c r="AH363" s="1">
        <f t="shared" si="264"/>
        <v>0</v>
      </c>
      <c r="AI363" s="1">
        <f t="shared" si="265"/>
        <v>0</v>
      </c>
      <c r="AJ363" s="1">
        <f t="shared" si="266"/>
        <v>0</v>
      </c>
      <c r="AK363" s="1">
        <f t="shared" si="267"/>
        <v>0</v>
      </c>
      <c r="AL363" s="1">
        <f t="shared" si="268"/>
        <v>0</v>
      </c>
      <c r="AM363" s="1">
        <f t="shared" si="269"/>
        <v>0</v>
      </c>
      <c r="AN363" s="1">
        <f t="shared" si="270"/>
        <v>0</v>
      </c>
      <c r="AO363" s="1">
        <f t="shared" si="271"/>
        <v>0</v>
      </c>
      <c r="AP363" s="1">
        <f t="shared" si="272"/>
        <v>0</v>
      </c>
      <c r="AQ363" s="1">
        <f t="shared" si="273"/>
        <v>0</v>
      </c>
      <c r="AR363" s="1">
        <f t="shared" si="274"/>
        <v>0</v>
      </c>
      <c r="AS363" s="1">
        <f t="shared" si="275"/>
        <v>0</v>
      </c>
      <c r="AT363" s="1">
        <f t="shared" si="276"/>
        <v>0</v>
      </c>
      <c r="AU363" s="1">
        <f t="shared" si="277"/>
        <v>0</v>
      </c>
      <c r="AV363" s="1">
        <f t="shared" si="278"/>
        <v>0</v>
      </c>
      <c r="AW363" s="1">
        <f t="shared" si="279"/>
        <v>0</v>
      </c>
      <c r="AX363" s="1">
        <f t="shared" si="280"/>
        <v>0</v>
      </c>
      <c r="AY363" s="1">
        <f t="shared" si="281"/>
        <v>0</v>
      </c>
      <c r="AZ363" s="1">
        <f t="shared" si="282"/>
        <v>0</v>
      </c>
      <c r="BA363" s="1">
        <f t="shared" si="283"/>
        <v>0</v>
      </c>
      <c r="BB363" s="1">
        <f t="shared" si="284"/>
        <v>0</v>
      </c>
      <c r="BC363" s="1">
        <f t="shared" si="285"/>
        <v>0</v>
      </c>
      <c r="BD363" s="1">
        <f t="shared" si="286"/>
        <v>0</v>
      </c>
      <c r="BE363" s="1">
        <f t="shared" si="287"/>
        <v>0</v>
      </c>
      <c r="BM363" s="274">
        <v>30</v>
      </c>
      <c r="BN363" s="266">
        <f t="shared" si="288"/>
        <v>0</v>
      </c>
      <c r="BO363" s="266">
        <f t="shared" si="289"/>
        <v>0</v>
      </c>
      <c r="BP363" s="266">
        <f t="shared" si="290"/>
        <v>0</v>
      </c>
      <c r="BQ363">
        <f t="shared" si="291"/>
        <v>0</v>
      </c>
      <c r="BR363">
        <f t="shared" si="292"/>
        <v>0</v>
      </c>
      <c r="BS363">
        <f t="shared" si="293"/>
        <v>0</v>
      </c>
      <c r="BT363">
        <f t="shared" si="294"/>
        <v>0</v>
      </c>
      <c r="BU363">
        <f t="shared" si="295"/>
        <v>0</v>
      </c>
      <c r="BV363">
        <f t="shared" si="296"/>
        <v>0</v>
      </c>
      <c r="BW363">
        <f t="shared" si="297"/>
        <v>0</v>
      </c>
      <c r="BX363">
        <f t="shared" si="298"/>
        <v>0</v>
      </c>
      <c r="BY363">
        <f t="shared" si="299"/>
        <v>0</v>
      </c>
      <c r="BZ363">
        <f t="shared" si="300"/>
        <v>0</v>
      </c>
      <c r="CA363">
        <f t="shared" si="301"/>
        <v>0</v>
      </c>
      <c r="CB363">
        <f t="shared" si="302"/>
        <v>0</v>
      </c>
      <c r="CC363">
        <f t="shared" si="303"/>
        <v>0</v>
      </c>
      <c r="CD363">
        <f t="shared" si="304"/>
        <v>0</v>
      </c>
      <c r="CE363">
        <f t="shared" si="305"/>
        <v>0</v>
      </c>
      <c r="CF363">
        <f t="shared" si="306"/>
        <v>0</v>
      </c>
      <c r="CG363">
        <f t="shared" si="307"/>
        <v>0</v>
      </c>
      <c r="CH363">
        <f t="shared" si="308"/>
        <v>0</v>
      </c>
      <c r="CI363">
        <f t="shared" si="309"/>
        <v>0</v>
      </c>
      <c r="CJ363">
        <f t="shared" si="310"/>
        <v>0</v>
      </c>
      <c r="CK363">
        <f t="shared" si="311"/>
        <v>0</v>
      </c>
    </row>
    <row r="364" spans="1:89" ht="15" customHeight="1">
      <c r="A364" s="40"/>
      <c r="B364" s="91"/>
      <c r="C364" s="94" t="s">
        <v>5053</v>
      </c>
      <c r="D364" s="572" t="str">
        <f>IF(CNGE_2024_M4_Secc1!D72="","",CNGE_2024_M4_Secc1!D72)</f>
        <v/>
      </c>
      <c r="E364" s="573"/>
      <c r="F364" s="574"/>
      <c r="G364" s="483"/>
      <c r="H364" s="483"/>
      <c r="I364" s="483"/>
      <c r="J364" s="483"/>
      <c r="K364" s="483"/>
      <c r="L364" s="483"/>
      <c r="M364" s="483"/>
      <c r="N364" s="483"/>
      <c r="O364" s="483"/>
      <c r="P364" s="483"/>
      <c r="Q364" s="483"/>
      <c r="R364" s="483"/>
      <c r="S364" s="483"/>
      <c r="T364" s="483"/>
      <c r="U364" s="483"/>
      <c r="V364" s="483"/>
      <c r="W364" s="483"/>
      <c r="X364" s="483"/>
      <c r="Y364" s="483"/>
      <c r="Z364" s="483"/>
      <c r="AA364" s="483"/>
      <c r="AB364" s="483"/>
      <c r="AC364" s="483"/>
      <c r="AD364" s="483"/>
      <c r="AE364" s="91"/>
      <c r="AG364" s="89">
        <f t="shared" si="312"/>
        <v>0</v>
      </c>
      <c r="AH364" s="1">
        <f t="shared" si="264"/>
        <v>0</v>
      </c>
      <c r="AI364" s="1">
        <f t="shared" si="265"/>
        <v>0</v>
      </c>
      <c r="AJ364" s="1">
        <f t="shared" si="266"/>
        <v>0</v>
      </c>
      <c r="AK364" s="1">
        <f t="shared" si="267"/>
        <v>0</v>
      </c>
      <c r="AL364" s="1">
        <f t="shared" si="268"/>
        <v>0</v>
      </c>
      <c r="AM364" s="1">
        <f t="shared" si="269"/>
        <v>0</v>
      </c>
      <c r="AN364" s="1">
        <f t="shared" si="270"/>
        <v>0</v>
      </c>
      <c r="AO364" s="1">
        <f t="shared" si="271"/>
        <v>0</v>
      </c>
      <c r="AP364" s="1">
        <f t="shared" si="272"/>
        <v>0</v>
      </c>
      <c r="AQ364" s="1">
        <f t="shared" si="273"/>
        <v>0</v>
      </c>
      <c r="AR364" s="1">
        <f t="shared" si="274"/>
        <v>0</v>
      </c>
      <c r="AS364" s="1">
        <f t="shared" si="275"/>
        <v>0</v>
      </c>
      <c r="AT364" s="1">
        <f t="shared" si="276"/>
        <v>0</v>
      </c>
      <c r="AU364" s="1">
        <f t="shared" si="277"/>
        <v>0</v>
      </c>
      <c r="AV364" s="1">
        <f t="shared" si="278"/>
        <v>0</v>
      </c>
      <c r="AW364" s="1">
        <f t="shared" si="279"/>
        <v>0</v>
      </c>
      <c r="AX364" s="1">
        <f t="shared" si="280"/>
        <v>0</v>
      </c>
      <c r="AY364" s="1">
        <f t="shared" si="281"/>
        <v>0</v>
      </c>
      <c r="AZ364" s="1">
        <f t="shared" si="282"/>
        <v>0</v>
      </c>
      <c r="BA364" s="1">
        <f t="shared" si="283"/>
        <v>0</v>
      </c>
      <c r="BB364" s="1">
        <f t="shared" si="284"/>
        <v>0</v>
      </c>
      <c r="BC364" s="1">
        <f t="shared" si="285"/>
        <v>0</v>
      </c>
      <c r="BD364" s="1">
        <f t="shared" si="286"/>
        <v>0</v>
      </c>
      <c r="BE364" s="1">
        <f t="shared" si="287"/>
        <v>0</v>
      </c>
      <c r="BM364" s="275">
        <v>31</v>
      </c>
      <c r="BN364" s="266">
        <f t="shared" si="288"/>
        <v>0</v>
      </c>
      <c r="BO364" s="266">
        <f t="shared" si="289"/>
        <v>0</v>
      </c>
      <c r="BP364" s="266">
        <f t="shared" si="290"/>
        <v>0</v>
      </c>
      <c r="BQ364">
        <f t="shared" si="291"/>
        <v>0</v>
      </c>
      <c r="BR364">
        <f t="shared" si="292"/>
        <v>0</v>
      </c>
      <c r="BS364">
        <f t="shared" si="293"/>
        <v>0</v>
      </c>
      <c r="BT364">
        <f t="shared" si="294"/>
        <v>0</v>
      </c>
      <c r="BU364">
        <f t="shared" si="295"/>
        <v>0</v>
      </c>
      <c r="BV364">
        <f t="shared" si="296"/>
        <v>0</v>
      </c>
      <c r="BW364">
        <f t="shared" si="297"/>
        <v>0</v>
      </c>
      <c r="BX364">
        <f t="shared" si="298"/>
        <v>0</v>
      </c>
      <c r="BY364">
        <f t="shared" si="299"/>
        <v>0</v>
      </c>
      <c r="BZ364">
        <f t="shared" si="300"/>
        <v>0</v>
      </c>
      <c r="CA364">
        <f t="shared" si="301"/>
        <v>0</v>
      </c>
      <c r="CB364">
        <f t="shared" si="302"/>
        <v>0</v>
      </c>
      <c r="CC364">
        <f t="shared" si="303"/>
        <v>0</v>
      </c>
      <c r="CD364">
        <f t="shared" si="304"/>
        <v>0</v>
      </c>
      <c r="CE364">
        <f t="shared" si="305"/>
        <v>0</v>
      </c>
      <c r="CF364">
        <f t="shared" si="306"/>
        <v>0</v>
      </c>
      <c r="CG364">
        <f t="shared" si="307"/>
        <v>0</v>
      </c>
      <c r="CH364">
        <f t="shared" si="308"/>
        <v>0</v>
      </c>
      <c r="CI364">
        <f t="shared" si="309"/>
        <v>0</v>
      </c>
      <c r="CJ364">
        <f t="shared" si="310"/>
        <v>0</v>
      </c>
      <c r="CK364">
        <f t="shared" si="311"/>
        <v>0</v>
      </c>
    </row>
    <row r="365" spans="1:89" ht="15" customHeight="1">
      <c r="A365" s="40"/>
      <c r="B365" s="91"/>
      <c r="C365" s="94" t="s">
        <v>5054</v>
      </c>
      <c r="D365" s="572" t="str">
        <f>IF(CNGE_2024_M4_Secc1!D73="","",CNGE_2024_M4_Secc1!D73)</f>
        <v/>
      </c>
      <c r="E365" s="573"/>
      <c r="F365" s="574"/>
      <c r="G365" s="483"/>
      <c r="H365" s="483"/>
      <c r="I365" s="483"/>
      <c r="J365" s="483"/>
      <c r="K365" s="483"/>
      <c r="L365" s="483"/>
      <c r="M365" s="483"/>
      <c r="N365" s="483"/>
      <c r="O365" s="483"/>
      <c r="P365" s="483"/>
      <c r="Q365" s="483"/>
      <c r="R365" s="483"/>
      <c r="S365" s="483"/>
      <c r="T365" s="483"/>
      <c r="U365" s="483"/>
      <c r="V365" s="483"/>
      <c r="W365" s="483"/>
      <c r="X365" s="483"/>
      <c r="Y365" s="483"/>
      <c r="Z365" s="483"/>
      <c r="AA365" s="483"/>
      <c r="AB365" s="483"/>
      <c r="AC365" s="483"/>
      <c r="AD365" s="483"/>
      <c r="AE365" s="91"/>
      <c r="AG365" s="89">
        <f t="shared" si="312"/>
        <v>0</v>
      </c>
      <c r="AH365" s="1">
        <f t="shared" si="264"/>
        <v>0</v>
      </c>
      <c r="AI365" s="1">
        <f t="shared" si="265"/>
        <v>0</v>
      </c>
      <c r="AJ365" s="1">
        <f t="shared" si="266"/>
        <v>0</v>
      </c>
      <c r="AK365" s="1">
        <f t="shared" si="267"/>
        <v>0</v>
      </c>
      <c r="AL365" s="1">
        <f t="shared" si="268"/>
        <v>0</v>
      </c>
      <c r="AM365" s="1">
        <f t="shared" si="269"/>
        <v>0</v>
      </c>
      <c r="AN365" s="1">
        <f t="shared" si="270"/>
        <v>0</v>
      </c>
      <c r="AO365" s="1">
        <f t="shared" si="271"/>
        <v>0</v>
      </c>
      <c r="AP365" s="1">
        <f t="shared" si="272"/>
        <v>0</v>
      </c>
      <c r="AQ365" s="1">
        <f t="shared" si="273"/>
        <v>0</v>
      </c>
      <c r="AR365" s="1">
        <f t="shared" si="274"/>
        <v>0</v>
      </c>
      <c r="AS365" s="1">
        <f t="shared" si="275"/>
        <v>0</v>
      </c>
      <c r="AT365" s="1">
        <f t="shared" si="276"/>
        <v>0</v>
      </c>
      <c r="AU365" s="1">
        <f t="shared" si="277"/>
        <v>0</v>
      </c>
      <c r="AV365" s="1">
        <f t="shared" si="278"/>
        <v>0</v>
      </c>
      <c r="AW365" s="1">
        <f t="shared" si="279"/>
        <v>0</v>
      </c>
      <c r="AX365" s="1">
        <f t="shared" si="280"/>
        <v>0</v>
      </c>
      <c r="AY365" s="1">
        <f t="shared" si="281"/>
        <v>0</v>
      </c>
      <c r="AZ365" s="1">
        <f t="shared" si="282"/>
        <v>0</v>
      </c>
      <c r="BA365" s="1">
        <f t="shared" si="283"/>
        <v>0</v>
      </c>
      <c r="BB365" s="1">
        <f t="shared" si="284"/>
        <v>0</v>
      </c>
      <c r="BC365" s="1">
        <f t="shared" si="285"/>
        <v>0</v>
      </c>
      <c r="BD365" s="1">
        <f t="shared" si="286"/>
        <v>0</v>
      </c>
      <c r="BE365" s="1">
        <f t="shared" si="287"/>
        <v>0</v>
      </c>
      <c r="BM365" s="274">
        <v>32</v>
      </c>
      <c r="BN365" s="266">
        <f t="shared" si="288"/>
        <v>0</v>
      </c>
      <c r="BO365" s="266">
        <f t="shared" si="289"/>
        <v>0</v>
      </c>
      <c r="BP365" s="266">
        <f t="shared" si="290"/>
        <v>0</v>
      </c>
      <c r="BQ365">
        <f t="shared" si="291"/>
        <v>0</v>
      </c>
      <c r="BR365">
        <f t="shared" si="292"/>
        <v>0</v>
      </c>
      <c r="BS365">
        <f t="shared" si="293"/>
        <v>0</v>
      </c>
      <c r="BT365">
        <f t="shared" si="294"/>
        <v>0</v>
      </c>
      <c r="BU365">
        <f t="shared" si="295"/>
        <v>0</v>
      </c>
      <c r="BV365">
        <f t="shared" si="296"/>
        <v>0</v>
      </c>
      <c r="BW365">
        <f t="shared" si="297"/>
        <v>0</v>
      </c>
      <c r="BX365">
        <f t="shared" si="298"/>
        <v>0</v>
      </c>
      <c r="BY365">
        <f t="shared" si="299"/>
        <v>0</v>
      </c>
      <c r="BZ365">
        <f t="shared" si="300"/>
        <v>0</v>
      </c>
      <c r="CA365">
        <f t="shared" si="301"/>
        <v>0</v>
      </c>
      <c r="CB365">
        <f t="shared" si="302"/>
        <v>0</v>
      </c>
      <c r="CC365">
        <f t="shared" si="303"/>
        <v>0</v>
      </c>
      <c r="CD365">
        <f t="shared" si="304"/>
        <v>0</v>
      </c>
      <c r="CE365">
        <f t="shared" si="305"/>
        <v>0</v>
      </c>
      <c r="CF365">
        <f t="shared" si="306"/>
        <v>0</v>
      </c>
      <c r="CG365">
        <f t="shared" si="307"/>
        <v>0</v>
      </c>
      <c r="CH365">
        <f t="shared" si="308"/>
        <v>0</v>
      </c>
      <c r="CI365">
        <f t="shared" si="309"/>
        <v>0</v>
      </c>
      <c r="CJ365">
        <f t="shared" si="310"/>
        <v>0</v>
      </c>
      <c r="CK365">
        <f t="shared" si="311"/>
        <v>0</v>
      </c>
    </row>
    <row r="366" spans="1:89" ht="15" customHeight="1">
      <c r="A366" s="40"/>
      <c r="B366" s="91"/>
      <c r="C366" s="94" t="s">
        <v>5055</v>
      </c>
      <c r="D366" s="572" t="str">
        <f>IF(CNGE_2024_M4_Secc1!D74="","",CNGE_2024_M4_Secc1!D74)</f>
        <v/>
      </c>
      <c r="E366" s="573"/>
      <c r="F366" s="574"/>
      <c r="G366" s="483"/>
      <c r="H366" s="483"/>
      <c r="I366" s="483"/>
      <c r="J366" s="483"/>
      <c r="K366" s="483"/>
      <c r="L366" s="483"/>
      <c r="M366" s="483"/>
      <c r="N366" s="483"/>
      <c r="O366" s="483"/>
      <c r="P366" s="483"/>
      <c r="Q366" s="483"/>
      <c r="R366" s="483"/>
      <c r="S366" s="483"/>
      <c r="T366" s="483"/>
      <c r="U366" s="483"/>
      <c r="V366" s="483"/>
      <c r="W366" s="483"/>
      <c r="X366" s="483"/>
      <c r="Y366" s="483"/>
      <c r="Z366" s="483"/>
      <c r="AA366" s="483"/>
      <c r="AB366" s="483"/>
      <c r="AC366" s="483"/>
      <c r="AD366" s="483"/>
      <c r="AE366" s="91"/>
      <c r="AG366" s="89">
        <f t="shared" si="312"/>
        <v>0</v>
      </c>
      <c r="AH366" s="1">
        <f t="shared" si="264"/>
        <v>0</v>
      </c>
      <c r="AI366" s="1">
        <f t="shared" si="265"/>
        <v>0</v>
      </c>
      <c r="AJ366" s="1">
        <f t="shared" si="266"/>
        <v>0</v>
      </c>
      <c r="AK366" s="1">
        <f t="shared" si="267"/>
        <v>0</v>
      </c>
      <c r="AL366" s="1">
        <f t="shared" si="268"/>
        <v>0</v>
      </c>
      <c r="AM366" s="1">
        <f t="shared" si="269"/>
        <v>0</v>
      </c>
      <c r="AN366" s="1">
        <f t="shared" si="270"/>
        <v>0</v>
      </c>
      <c r="AO366" s="1">
        <f t="shared" si="271"/>
        <v>0</v>
      </c>
      <c r="AP366" s="1">
        <f t="shared" si="272"/>
        <v>0</v>
      </c>
      <c r="AQ366" s="1">
        <f t="shared" si="273"/>
        <v>0</v>
      </c>
      <c r="AR366" s="1">
        <f t="shared" si="274"/>
        <v>0</v>
      </c>
      <c r="AS366" s="1">
        <f t="shared" si="275"/>
        <v>0</v>
      </c>
      <c r="AT366" s="1">
        <f t="shared" si="276"/>
        <v>0</v>
      </c>
      <c r="AU366" s="1">
        <f t="shared" si="277"/>
        <v>0</v>
      </c>
      <c r="AV366" s="1">
        <f t="shared" si="278"/>
        <v>0</v>
      </c>
      <c r="AW366" s="1">
        <f t="shared" si="279"/>
        <v>0</v>
      </c>
      <c r="AX366" s="1">
        <f t="shared" si="280"/>
        <v>0</v>
      </c>
      <c r="AY366" s="1">
        <f t="shared" si="281"/>
        <v>0</v>
      </c>
      <c r="AZ366" s="1">
        <f t="shared" si="282"/>
        <v>0</v>
      </c>
      <c r="BA366" s="1">
        <f t="shared" si="283"/>
        <v>0</v>
      </c>
      <c r="BB366" s="1">
        <f t="shared" si="284"/>
        <v>0</v>
      </c>
      <c r="BC366" s="1">
        <f t="shared" si="285"/>
        <v>0</v>
      </c>
      <c r="BD366" s="1">
        <f t="shared" si="286"/>
        <v>0</v>
      </c>
      <c r="BE366" s="1">
        <f t="shared" si="287"/>
        <v>0</v>
      </c>
      <c r="BM366" s="275">
        <v>33</v>
      </c>
      <c r="BN366" s="266">
        <f t="shared" si="288"/>
        <v>0</v>
      </c>
      <c r="BO366" s="266">
        <f t="shared" si="289"/>
        <v>0</v>
      </c>
      <c r="BP366" s="266">
        <f t="shared" si="290"/>
        <v>0</v>
      </c>
      <c r="BQ366">
        <f t="shared" si="291"/>
        <v>0</v>
      </c>
      <c r="BR366">
        <f t="shared" si="292"/>
        <v>0</v>
      </c>
      <c r="BS366">
        <f t="shared" si="293"/>
        <v>0</v>
      </c>
      <c r="BT366">
        <f t="shared" si="294"/>
        <v>0</v>
      </c>
      <c r="BU366">
        <f t="shared" si="295"/>
        <v>0</v>
      </c>
      <c r="BV366">
        <f t="shared" si="296"/>
        <v>0</v>
      </c>
      <c r="BW366">
        <f t="shared" si="297"/>
        <v>0</v>
      </c>
      <c r="BX366">
        <f t="shared" si="298"/>
        <v>0</v>
      </c>
      <c r="BY366">
        <f t="shared" si="299"/>
        <v>0</v>
      </c>
      <c r="BZ366">
        <f t="shared" si="300"/>
        <v>0</v>
      </c>
      <c r="CA366">
        <f t="shared" si="301"/>
        <v>0</v>
      </c>
      <c r="CB366">
        <f t="shared" si="302"/>
        <v>0</v>
      </c>
      <c r="CC366">
        <f t="shared" si="303"/>
        <v>0</v>
      </c>
      <c r="CD366">
        <f t="shared" si="304"/>
        <v>0</v>
      </c>
      <c r="CE366">
        <f t="shared" si="305"/>
        <v>0</v>
      </c>
      <c r="CF366">
        <f t="shared" si="306"/>
        <v>0</v>
      </c>
      <c r="CG366">
        <f t="shared" si="307"/>
        <v>0</v>
      </c>
      <c r="CH366">
        <f t="shared" si="308"/>
        <v>0</v>
      </c>
      <c r="CI366">
        <f t="shared" si="309"/>
        <v>0</v>
      </c>
      <c r="CJ366">
        <f t="shared" si="310"/>
        <v>0</v>
      </c>
      <c r="CK366">
        <f t="shared" si="311"/>
        <v>0</v>
      </c>
    </row>
    <row r="367" spans="1:89" ht="15" customHeight="1">
      <c r="A367" s="40"/>
      <c r="B367" s="91"/>
      <c r="C367" s="94" t="s">
        <v>5056</v>
      </c>
      <c r="D367" s="572" t="str">
        <f>IF(CNGE_2024_M4_Secc1!D75="","",CNGE_2024_M4_Secc1!D75)</f>
        <v/>
      </c>
      <c r="E367" s="573"/>
      <c r="F367" s="574"/>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c r="AE367" s="91"/>
      <c r="AG367" s="89">
        <f t="shared" si="312"/>
        <v>0</v>
      </c>
      <c r="AH367" s="1">
        <f t="shared" si="264"/>
        <v>0</v>
      </c>
      <c r="AI367" s="1">
        <f t="shared" si="265"/>
        <v>0</v>
      </c>
      <c r="AJ367" s="1">
        <f t="shared" si="266"/>
        <v>0</v>
      </c>
      <c r="AK367" s="1">
        <f t="shared" si="267"/>
        <v>0</v>
      </c>
      <c r="AL367" s="1">
        <f t="shared" si="268"/>
        <v>0</v>
      </c>
      <c r="AM367" s="1">
        <f t="shared" si="269"/>
        <v>0</v>
      </c>
      <c r="AN367" s="1">
        <f t="shared" si="270"/>
        <v>0</v>
      </c>
      <c r="AO367" s="1">
        <f t="shared" si="271"/>
        <v>0</v>
      </c>
      <c r="AP367" s="1">
        <f t="shared" si="272"/>
        <v>0</v>
      </c>
      <c r="AQ367" s="1">
        <f t="shared" si="273"/>
        <v>0</v>
      </c>
      <c r="AR367" s="1">
        <f t="shared" si="274"/>
        <v>0</v>
      </c>
      <c r="AS367" s="1">
        <f t="shared" si="275"/>
        <v>0</v>
      </c>
      <c r="AT367" s="1">
        <f t="shared" si="276"/>
        <v>0</v>
      </c>
      <c r="AU367" s="1">
        <f t="shared" si="277"/>
        <v>0</v>
      </c>
      <c r="AV367" s="1">
        <f t="shared" si="278"/>
        <v>0</v>
      </c>
      <c r="AW367" s="1">
        <f t="shared" si="279"/>
        <v>0</v>
      </c>
      <c r="AX367" s="1">
        <f t="shared" si="280"/>
        <v>0</v>
      </c>
      <c r="AY367" s="1">
        <f t="shared" si="281"/>
        <v>0</v>
      </c>
      <c r="AZ367" s="1">
        <f t="shared" si="282"/>
        <v>0</v>
      </c>
      <c r="BA367" s="1">
        <f t="shared" si="283"/>
        <v>0</v>
      </c>
      <c r="BB367" s="1">
        <f t="shared" si="284"/>
        <v>0</v>
      </c>
      <c r="BC367" s="1">
        <f t="shared" si="285"/>
        <v>0</v>
      </c>
      <c r="BD367" s="1">
        <f t="shared" si="286"/>
        <v>0</v>
      </c>
      <c r="BE367" s="1">
        <f t="shared" si="287"/>
        <v>0</v>
      </c>
      <c r="BM367" s="274">
        <v>34</v>
      </c>
      <c r="BN367" s="266">
        <f t="shared" si="288"/>
        <v>0</v>
      </c>
      <c r="BO367" s="266">
        <f t="shared" si="289"/>
        <v>0</v>
      </c>
      <c r="BP367" s="266">
        <f t="shared" si="290"/>
        <v>0</v>
      </c>
      <c r="BQ367">
        <f t="shared" si="291"/>
        <v>0</v>
      </c>
      <c r="BR367">
        <f t="shared" si="292"/>
        <v>0</v>
      </c>
      <c r="BS367">
        <f t="shared" si="293"/>
        <v>0</v>
      </c>
      <c r="BT367">
        <f t="shared" si="294"/>
        <v>0</v>
      </c>
      <c r="BU367">
        <f t="shared" si="295"/>
        <v>0</v>
      </c>
      <c r="BV367">
        <f t="shared" si="296"/>
        <v>0</v>
      </c>
      <c r="BW367">
        <f t="shared" si="297"/>
        <v>0</v>
      </c>
      <c r="BX367">
        <f t="shared" si="298"/>
        <v>0</v>
      </c>
      <c r="BY367">
        <f t="shared" si="299"/>
        <v>0</v>
      </c>
      <c r="BZ367">
        <f t="shared" si="300"/>
        <v>0</v>
      </c>
      <c r="CA367">
        <f t="shared" si="301"/>
        <v>0</v>
      </c>
      <c r="CB367">
        <f t="shared" si="302"/>
        <v>0</v>
      </c>
      <c r="CC367">
        <f t="shared" si="303"/>
        <v>0</v>
      </c>
      <c r="CD367">
        <f t="shared" si="304"/>
        <v>0</v>
      </c>
      <c r="CE367">
        <f t="shared" si="305"/>
        <v>0</v>
      </c>
      <c r="CF367">
        <f t="shared" si="306"/>
        <v>0</v>
      </c>
      <c r="CG367">
        <f t="shared" si="307"/>
        <v>0</v>
      </c>
      <c r="CH367">
        <f t="shared" si="308"/>
        <v>0</v>
      </c>
      <c r="CI367">
        <f t="shared" si="309"/>
        <v>0</v>
      </c>
      <c r="CJ367">
        <f t="shared" si="310"/>
        <v>0</v>
      </c>
      <c r="CK367">
        <f t="shared" si="311"/>
        <v>0</v>
      </c>
    </row>
    <row r="368" spans="1:89" ht="15" customHeight="1">
      <c r="A368" s="40"/>
      <c r="B368" s="91"/>
      <c r="C368" s="94" t="s">
        <v>5057</v>
      </c>
      <c r="D368" s="572" t="str">
        <f>IF(CNGE_2024_M4_Secc1!D76="","",CNGE_2024_M4_Secc1!D76)</f>
        <v/>
      </c>
      <c r="E368" s="573"/>
      <c r="F368" s="574"/>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c r="AE368" s="91"/>
      <c r="AG368" s="89">
        <f t="shared" si="312"/>
        <v>0</v>
      </c>
      <c r="AH368" s="1">
        <f t="shared" si="264"/>
        <v>0</v>
      </c>
      <c r="AI368" s="1">
        <f t="shared" si="265"/>
        <v>0</v>
      </c>
      <c r="AJ368" s="1">
        <f t="shared" si="266"/>
        <v>0</v>
      </c>
      <c r="AK368" s="1">
        <f t="shared" si="267"/>
        <v>0</v>
      </c>
      <c r="AL368" s="1">
        <f t="shared" si="268"/>
        <v>0</v>
      </c>
      <c r="AM368" s="1">
        <f t="shared" si="269"/>
        <v>0</v>
      </c>
      <c r="AN368" s="1">
        <f t="shared" si="270"/>
        <v>0</v>
      </c>
      <c r="AO368" s="1">
        <f t="shared" si="271"/>
        <v>0</v>
      </c>
      <c r="AP368" s="1">
        <f t="shared" si="272"/>
        <v>0</v>
      </c>
      <c r="AQ368" s="1">
        <f t="shared" si="273"/>
        <v>0</v>
      </c>
      <c r="AR368" s="1">
        <f t="shared" si="274"/>
        <v>0</v>
      </c>
      <c r="AS368" s="1">
        <f t="shared" si="275"/>
        <v>0</v>
      </c>
      <c r="AT368" s="1">
        <f t="shared" si="276"/>
        <v>0</v>
      </c>
      <c r="AU368" s="1">
        <f t="shared" si="277"/>
        <v>0</v>
      </c>
      <c r="AV368" s="1">
        <f t="shared" si="278"/>
        <v>0</v>
      </c>
      <c r="AW368" s="1">
        <f t="shared" si="279"/>
        <v>0</v>
      </c>
      <c r="AX368" s="1">
        <f t="shared" si="280"/>
        <v>0</v>
      </c>
      <c r="AY368" s="1">
        <f t="shared" si="281"/>
        <v>0</v>
      </c>
      <c r="AZ368" s="1">
        <f t="shared" si="282"/>
        <v>0</v>
      </c>
      <c r="BA368" s="1">
        <f t="shared" si="283"/>
        <v>0</v>
      </c>
      <c r="BB368" s="1">
        <f t="shared" si="284"/>
        <v>0</v>
      </c>
      <c r="BC368" s="1">
        <f t="shared" si="285"/>
        <v>0</v>
      </c>
      <c r="BD368" s="1">
        <f t="shared" si="286"/>
        <v>0</v>
      </c>
      <c r="BE368" s="1">
        <f t="shared" si="287"/>
        <v>0</v>
      </c>
      <c r="BM368" s="275">
        <v>35</v>
      </c>
      <c r="BN368" s="266">
        <f t="shared" si="288"/>
        <v>0</v>
      </c>
      <c r="BO368" s="266">
        <f t="shared" si="289"/>
        <v>0</v>
      </c>
      <c r="BP368" s="266">
        <f t="shared" si="290"/>
        <v>0</v>
      </c>
      <c r="BQ368">
        <f t="shared" si="291"/>
        <v>0</v>
      </c>
      <c r="BR368">
        <f t="shared" si="292"/>
        <v>0</v>
      </c>
      <c r="BS368">
        <f t="shared" si="293"/>
        <v>0</v>
      </c>
      <c r="BT368">
        <f t="shared" si="294"/>
        <v>0</v>
      </c>
      <c r="BU368">
        <f t="shared" si="295"/>
        <v>0</v>
      </c>
      <c r="BV368">
        <f t="shared" si="296"/>
        <v>0</v>
      </c>
      <c r="BW368">
        <f t="shared" si="297"/>
        <v>0</v>
      </c>
      <c r="BX368">
        <f t="shared" si="298"/>
        <v>0</v>
      </c>
      <c r="BY368">
        <f t="shared" si="299"/>
        <v>0</v>
      </c>
      <c r="BZ368">
        <f t="shared" si="300"/>
        <v>0</v>
      </c>
      <c r="CA368">
        <f t="shared" si="301"/>
        <v>0</v>
      </c>
      <c r="CB368">
        <f t="shared" si="302"/>
        <v>0</v>
      </c>
      <c r="CC368">
        <f t="shared" si="303"/>
        <v>0</v>
      </c>
      <c r="CD368">
        <f t="shared" si="304"/>
        <v>0</v>
      </c>
      <c r="CE368">
        <f t="shared" si="305"/>
        <v>0</v>
      </c>
      <c r="CF368">
        <f t="shared" si="306"/>
        <v>0</v>
      </c>
      <c r="CG368">
        <f t="shared" si="307"/>
        <v>0</v>
      </c>
      <c r="CH368">
        <f t="shared" si="308"/>
        <v>0</v>
      </c>
      <c r="CI368">
        <f t="shared" si="309"/>
        <v>0</v>
      </c>
      <c r="CJ368">
        <f t="shared" si="310"/>
        <v>0</v>
      </c>
      <c r="CK368">
        <f t="shared" si="311"/>
        <v>0</v>
      </c>
    </row>
    <row r="369" spans="1:89" ht="15" customHeight="1">
      <c r="A369" s="40"/>
      <c r="B369" s="91"/>
      <c r="C369" s="94" t="s">
        <v>5120</v>
      </c>
      <c r="D369" s="572" t="str">
        <f>IF(CNGE_2024_M4_Secc1!D77="","",CNGE_2024_M4_Secc1!D77)</f>
        <v/>
      </c>
      <c r="E369" s="573"/>
      <c r="F369" s="574"/>
      <c r="G369" s="483"/>
      <c r="H369" s="483"/>
      <c r="I369" s="483"/>
      <c r="J369" s="483"/>
      <c r="K369" s="483"/>
      <c r="L369" s="483"/>
      <c r="M369" s="483"/>
      <c r="N369" s="483"/>
      <c r="O369" s="483"/>
      <c r="P369" s="483"/>
      <c r="Q369" s="483"/>
      <c r="R369" s="483"/>
      <c r="S369" s="483"/>
      <c r="T369" s="483"/>
      <c r="U369" s="483"/>
      <c r="V369" s="483"/>
      <c r="W369" s="483"/>
      <c r="X369" s="483"/>
      <c r="Y369" s="483"/>
      <c r="Z369" s="483"/>
      <c r="AA369" s="483"/>
      <c r="AB369" s="483"/>
      <c r="AC369" s="483"/>
      <c r="AD369" s="483"/>
      <c r="AE369" s="91"/>
      <c r="AG369" s="89">
        <f t="shared" si="312"/>
        <v>0</v>
      </c>
      <c r="AH369" s="1">
        <f t="shared" si="264"/>
        <v>0</v>
      </c>
      <c r="AI369" s="1">
        <f t="shared" si="265"/>
        <v>0</v>
      </c>
      <c r="AJ369" s="1">
        <f t="shared" si="266"/>
        <v>0</v>
      </c>
      <c r="AK369" s="1">
        <f t="shared" si="267"/>
        <v>0</v>
      </c>
      <c r="AL369" s="1">
        <f t="shared" si="268"/>
        <v>0</v>
      </c>
      <c r="AM369" s="1">
        <f t="shared" si="269"/>
        <v>0</v>
      </c>
      <c r="AN369" s="1">
        <f t="shared" si="270"/>
        <v>0</v>
      </c>
      <c r="AO369" s="1">
        <f t="shared" si="271"/>
        <v>0</v>
      </c>
      <c r="AP369" s="1">
        <f t="shared" si="272"/>
        <v>0</v>
      </c>
      <c r="AQ369" s="1">
        <f t="shared" si="273"/>
        <v>0</v>
      </c>
      <c r="AR369" s="1">
        <f t="shared" si="274"/>
        <v>0</v>
      </c>
      <c r="AS369" s="1">
        <f t="shared" si="275"/>
        <v>0</v>
      </c>
      <c r="AT369" s="1">
        <f t="shared" si="276"/>
        <v>0</v>
      </c>
      <c r="AU369" s="1">
        <f t="shared" si="277"/>
        <v>0</v>
      </c>
      <c r="AV369" s="1">
        <f t="shared" si="278"/>
        <v>0</v>
      </c>
      <c r="AW369" s="1">
        <f t="shared" si="279"/>
        <v>0</v>
      </c>
      <c r="AX369" s="1">
        <f t="shared" si="280"/>
        <v>0</v>
      </c>
      <c r="AY369" s="1">
        <f t="shared" si="281"/>
        <v>0</v>
      </c>
      <c r="AZ369" s="1">
        <f t="shared" si="282"/>
        <v>0</v>
      </c>
      <c r="BA369" s="1">
        <f t="shared" si="283"/>
        <v>0</v>
      </c>
      <c r="BB369" s="1">
        <f t="shared" si="284"/>
        <v>0</v>
      </c>
      <c r="BC369" s="1">
        <f t="shared" si="285"/>
        <v>0</v>
      </c>
      <c r="BD369" s="1">
        <f t="shared" si="286"/>
        <v>0</v>
      </c>
      <c r="BE369" s="1">
        <f t="shared" si="287"/>
        <v>0</v>
      </c>
      <c r="BM369" s="274">
        <v>36</v>
      </c>
      <c r="BN369" s="266">
        <f t="shared" si="288"/>
        <v>0</v>
      </c>
      <c r="BO369" s="266">
        <f t="shared" si="289"/>
        <v>0</v>
      </c>
      <c r="BP369" s="266">
        <f t="shared" si="290"/>
        <v>0</v>
      </c>
      <c r="BQ369">
        <f t="shared" si="291"/>
        <v>0</v>
      </c>
      <c r="BR369">
        <f t="shared" si="292"/>
        <v>0</v>
      </c>
      <c r="BS369">
        <f t="shared" si="293"/>
        <v>0</v>
      </c>
      <c r="BT369">
        <f t="shared" si="294"/>
        <v>0</v>
      </c>
      <c r="BU369">
        <f t="shared" si="295"/>
        <v>0</v>
      </c>
      <c r="BV369">
        <f t="shared" si="296"/>
        <v>0</v>
      </c>
      <c r="BW369">
        <f t="shared" si="297"/>
        <v>0</v>
      </c>
      <c r="BX369">
        <f t="shared" si="298"/>
        <v>0</v>
      </c>
      <c r="BY369">
        <f t="shared" si="299"/>
        <v>0</v>
      </c>
      <c r="BZ369">
        <f t="shared" si="300"/>
        <v>0</v>
      </c>
      <c r="CA369">
        <f t="shared" si="301"/>
        <v>0</v>
      </c>
      <c r="CB369">
        <f t="shared" si="302"/>
        <v>0</v>
      </c>
      <c r="CC369">
        <f t="shared" si="303"/>
        <v>0</v>
      </c>
      <c r="CD369">
        <f t="shared" si="304"/>
        <v>0</v>
      </c>
      <c r="CE369">
        <f t="shared" si="305"/>
        <v>0</v>
      </c>
      <c r="CF369">
        <f t="shared" si="306"/>
        <v>0</v>
      </c>
      <c r="CG369">
        <f t="shared" si="307"/>
        <v>0</v>
      </c>
      <c r="CH369">
        <f t="shared" si="308"/>
        <v>0</v>
      </c>
      <c r="CI369">
        <f t="shared" si="309"/>
        <v>0</v>
      </c>
      <c r="CJ369">
        <f t="shared" si="310"/>
        <v>0</v>
      </c>
      <c r="CK369">
        <f t="shared" si="311"/>
        <v>0</v>
      </c>
    </row>
    <row r="370" spans="1:89" ht="15" customHeight="1">
      <c r="A370" s="40"/>
      <c r="B370" s="91"/>
      <c r="C370" s="94" t="s">
        <v>5121</v>
      </c>
      <c r="D370" s="572" t="str">
        <f>IF(CNGE_2024_M4_Secc1!D78="","",CNGE_2024_M4_Secc1!D78)</f>
        <v/>
      </c>
      <c r="E370" s="573"/>
      <c r="F370" s="574"/>
      <c r="G370" s="483"/>
      <c r="H370" s="483"/>
      <c r="I370" s="483"/>
      <c r="J370" s="483"/>
      <c r="K370" s="483"/>
      <c r="L370" s="483"/>
      <c r="M370" s="483"/>
      <c r="N370" s="483"/>
      <c r="O370" s="483"/>
      <c r="P370" s="483"/>
      <c r="Q370" s="483"/>
      <c r="R370" s="483"/>
      <c r="S370" s="483"/>
      <c r="T370" s="483"/>
      <c r="U370" s="483"/>
      <c r="V370" s="483"/>
      <c r="W370" s="483"/>
      <c r="X370" s="483"/>
      <c r="Y370" s="483"/>
      <c r="Z370" s="483"/>
      <c r="AA370" s="483"/>
      <c r="AB370" s="483"/>
      <c r="AC370" s="483"/>
      <c r="AD370" s="483"/>
      <c r="AE370" s="91"/>
      <c r="AG370" s="89">
        <f t="shared" si="312"/>
        <v>0</v>
      </c>
      <c r="AH370" s="1">
        <f t="shared" si="264"/>
        <v>0</v>
      </c>
      <c r="AI370" s="1">
        <f t="shared" si="265"/>
        <v>0</v>
      </c>
      <c r="AJ370" s="1">
        <f t="shared" si="266"/>
        <v>0</v>
      </c>
      <c r="AK370" s="1">
        <f t="shared" si="267"/>
        <v>0</v>
      </c>
      <c r="AL370" s="1">
        <f t="shared" si="268"/>
        <v>0</v>
      </c>
      <c r="AM370" s="1">
        <f t="shared" si="269"/>
        <v>0</v>
      </c>
      <c r="AN370" s="1">
        <f t="shared" si="270"/>
        <v>0</v>
      </c>
      <c r="AO370" s="1">
        <f t="shared" si="271"/>
        <v>0</v>
      </c>
      <c r="AP370" s="1">
        <f t="shared" si="272"/>
        <v>0</v>
      </c>
      <c r="AQ370" s="1">
        <f t="shared" si="273"/>
        <v>0</v>
      </c>
      <c r="AR370" s="1">
        <f t="shared" si="274"/>
        <v>0</v>
      </c>
      <c r="AS370" s="1">
        <f t="shared" si="275"/>
        <v>0</v>
      </c>
      <c r="AT370" s="1">
        <f t="shared" si="276"/>
        <v>0</v>
      </c>
      <c r="AU370" s="1">
        <f t="shared" si="277"/>
        <v>0</v>
      </c>
      <c r="AV370" s="1">
        <f t="shared" si="278"/>
        <v>0</v>
      </c>
      <c r="AW370" s="1">
        <f t="shared" si="279"/>
        <v>0</v>
      </c>
      <c r="AX370" s="1">
        <f t="shared" si="280"/>
        <v>0</v>
      </c>
      <c r="AY370" s="1">
        <f t="shared" si="281"/>
        <v>0</v>
      </c>
      <c r="AZ370" s="1">
        <f t="shared" si="282"/>
        <v>0</v>
      </c>
      <c r="BA370" s="1">
        <f t="shared" si="283"/>
        <v>0</v>
      </c>
      <c r="BB370" s="1">
        <f t="shared" si="284"/>
        <v>0</v>
      </c>
      <c r="BC370" s="1">
        <f t="shared" si="285"/>
        <v>0</v>
      </c>
      <c r="BD370" s="1">
        <f t="shared" si="286"/>
        <v>0</v>
      </c>
      <c r="BE370" s="1">
        <f t="shared" si="287"/>
        <v>0</v>
      </c>
      <c r="BM370" s="275">
        <v>37</v>
      </c>
      <c r="BN370" s="266">
        <f t="shared" si="288"/>
        <v>0</v>
      </c>
      <c r="BO370" s="266">
        <f t="shared" si="289"/>
        <v>0</v>
      </c>
      <c r="BP370" s="266">
        <f t="shared" si="290"/>
        <v>0</v>
      </c>
      <c r="BQ370">
        <f t="shared" si="291"/>
        <v>0</v>
      </c>
      <c r="BR370">
        <f t="shared" si="292"/>
        <v>0</v>
      </c>
      <c r="BS370">
        <f t="shared" si="293"/>
        <v>0</v>
      </c>
      <c r="BT370">
        <f t="shared" si="294"/>
        <v>0</v>
      </c>
      <c r="BU370">
        <f t="shared" si="295"/>
        <v>0</v>
      </c>
      <c r="BV370">
        <f t="shared" si="296"/>
        <v>0</v>
      </c>
      <c r="BW370">
        <f t="shared" si="297"/>
        <v>0</v>
      </c>
      <c r="BX370">
        <f t="shared" si="298"/>
        <v>0</v>
      </c>
      <c r="BY370">
        <f t="shared" si="299"/>
        <v>0</v>
      </c>
      <c r="BZ370">
        <f t="shared" si="300"/>
        <v>0</v>
      </c>
      <c r="CA370">
        <f t="shared" si="301"/>
        <v>0</v>
      </c>
      <c r="CB370">
        <f t="shared" si="302"/>
        <v>0</v>
      </c>
      <c r="CC370">
        <f t="shared" si="303"/>
        <v>0</v>
      </c>
      <c r="CD370">
        <f t="shared" si="304"/>
        <v>0</v>
      </c>
      <c r="CE370">
        <f t="shared" si="305"/>
        <v>0</v>
      </c>
      <c r="CF370">
        <f t="shared" si="306"/>
        <v>0</v>
      </c>
      <c r="CG370">
        <f t="shared" si="307"/>
        <v>0</v>
      </c>
      <c r="CH370">
        <f t="shared" si="308"/>
        <v>0</v>
      </c>
      <c r="CI370">
        <f t="shared" si="309"/>
        <v>0</v>
      </c>
      <c r="CJ370">
        <f t="shared" si="310"/>
        <v>0</v>
      </c>
      <c r="CK370">
        <f t="shared" si="311"/>
        <v>0</v>
      </c>
    </row>
    <row r="371" spans="1:89" ht="15" customHeight="1">
      <c r="A371" s="40"/>
      <c r="B371" s="91"/>
      <c r="C371" s="94" t="s">
        <v>5122</v>
      </c>
      <c r="D371" s="572" t="str">
        <f>IF(CNGE_2024_M4_Secc1!D79="","",CNGE_2024_M4_Secc1!D79)</f>
        <v/>
      </c>
      <c r="E371" s="573"/>
      <c r="F371" s="574"/>
      <c r="G371" s="483"/>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91"/>
      <c r="AG371" s="89">
        <f t="shared" si="312"/>
        <v>0</v>
      </c>
      <c r="AH371" s="1">
        <f t="shared" si="264"/>
        <v>0</v>
      </c>
      <c r="AI371" s="1">
        <f t="shared" si="265"/>
        <v>0</v>
      </c>
      <c r="AJ371" s="1">
        <f t="shared" si="266"/>
        <v>0</v>
      </c>
      <c r="AK371" s="1">
        <f t="shared" si="267"/>
        <v>0</v>
      </c>
      <c r="AL371" s="1">
        <f t="shared" si="268"/>
        <v>0</v>
      </c>
      <c r="AM371" s="1">
        <f t="shared" si="269"/>
        <v>0</v>
      </c>
      <c r="AN371" s="1">
        <f t="shared" si="270"/>
        <v>0</v>
      </c>
      <c r="AO371" s="1">
        <f t="shared" si="271"/>
        <v>0</v>
      </c>
      <c r="AP371" s="1">
        <f t="shared" si="272"/>
        <v>0</v>
      </c>
      <c r="AQ371" s="1">
        <f t="shared" si="273"/>
        <v>0</v>
      </c>
      <c r="AR371" s="1">
        <f t="shared" si="274"/>
        <v>0</v>
      </c>
      <c r="AS371" s="1">
        <f t="shared" si="275"/>
        <v>0</v>
      </c>
      <c r="AT371" s="1">
        <f t="shared" si="276"/>
        <v>0</v>
      </c>
      <c r="AU371" s="1">
        <f t="shared" si="277"/>
        <v>0</v>
      </c>
      <c r="AV371" s="1">
        <f t="shared" si="278"/>
        <v>0</v>
      </c>
      <c r="AW371" s="1">
        <f t="shared" si="279"/>
        <v>0</v>
      </c>
      <c r="AX371" s="1">
        <f t="shared" si="280"/>
        <v>0</v>
      </c>
      <c r="AY371" s="1">
        <f t="shared" si="281"/>
        <v>0</v>
      </c>
      <c r="AZ371" s="1">
        <f t="shared" si="282"/>
        <v>0</v>
      </c>
      <c r="BA371" s="1">
        <f t="shared" si="283"/>
        <v>0</v>
      </c>
      <c r="BB371" s="1">
        <f t="shared" si="284"/>
        <v>0</v>
      </c>
      <c r="BC371" s="1">
        <f t="shared" si="285"/>
        <v>0</v>
      </c>
      <c r="BD371" s="1">
        <f t="shared" si="286"/>
        <v>0</v>
      </c>
      <c r="BE371" s="1">
        <f t="shared" si="287"/>
        <v>0</v>
      </c>
      <c r="BM371" s="274">
        <v>38</v>
      </c>
      <c r="BN371" s="266">
        <f t="shared" si="288"/>
        <v>0</v>
      </c>
      <c r="BO371" s="266">
        <f t="shared" si="289"/>
        <v>0</v>
      </c>
      <c r="BP371" s="266">
        <f t="shared" si="290"/>
        <v>0</v>
      </c>
      <c r="BQ371">
        <f t="shared" si="291"/>
        <v>0</v>
      </c>
      <c r="BR371">
        <f t="shared" si="292"/>
        <v>0</v>
      </c>
      <c r="BS371">
        <f t="shared" si="293"/>
        <v>0</v>
      </c>
      <c r="BT371">
        <f t="shared" si="294"/>
        <v>0</v>
      </c>
      <c r="BU371">
        <f t="shared" si="295"/>
        <v>0</v>
      </c>
      <c r="BV371">
        <f t="shared" si="296"/>
        <v>0</v>
      </c>
      <c r="BW371">
        <f t="shared" si="297"/>
        <v>0</v>
      </c>
      <c r="BX371">
        <f t="shared" si="298"/>
        <v>0</v>
      </c>
      <c r="BY371">
        <f t="shared" si="299"/>
        <v>0</v>
      </c>
      <c r="BZ371">
        <f t="shared" si="300"/>
        <v>0</v>
      </c>
      <c r="CA371">
        <f t="shared" si="301"/>
        <v>0</v>
      </c>
      <c r="CB371">
        <f t="shared" si="302"/>
        <v>0</v>
      </c>
      <c r="CC371">
        <f t="shared" si="303"/>
        <v>0</v>
      </c>
      <c r="CD371">
        <f t="shared" si="304"/>
        <v>0</v>
      </c>
      <c r="CE371">
        <f t="shared" si="305"/>
        <v>0</v>
      </c>
      <c r="CF371">
        <f t="shared" si="306"/>
        <v>0</v>
      </c>
      <c r="CG371">
        <f t="shared" si="307"/>
        <v>0</v>
      </c>
      <c r="CH371">
        <f t="shared" si="308"/>
        <v>0</v>
      </c>
      <c r="CI371">
        <f t="shared" si="309"/>
        <v>0</v>
      </c>
      <c r="CJ371">
        <f t="shared" si="310"/>
        <v>0</v>
      </c>
      <c r="CK371">
        <f t="shared" si="311"/>
        <v>0</v>
      </c>
    </row>
    <row r="372" spans="1:89" ht="15" customHeight="1">
      <c r="A372" s="40"/>
      <c r="B372" s="91"/>
      <c r="C372" s="94" t="s">
        <v>5123</v>
      </c>
      <c r="D372" s="572" t="str">
        <f>IF(CNGE_2024_M4_Secc1!D80="","",CNGE_2024_M4_Secc1!D80)</f>
        <v/>
      </c>
      <c r="E372" s="573"/>
      <c r="F372" s="574"/>
      <c r="G372" s="483"/>
      <c r="H372" s="483"/>
      <c r="I372" s="483"/>
      <c r="J372" s="483"/>
      <c r="K372" s="483"/>
      <c r="L372" s="483"/>
      <c r="M372" s="483"/>
      <c r="N372" s="483"/>
      <c r="O372" s="483"/>
      <c r="P372" s="483"/>
      <c r="Q372" s="483"/>
      <c r="R372" s="483"/>
      <c r="S372" s="483"/>
      <c r="T372" s="483"/>
      <c r="U372" s="483"/>
      <c r="V372" s="483"/>
      <c r="W372" s="483"/>
      <c r="X372" s="483"/>
      <c r="Y372" s="483"/>
      <c r="Z372" s="483"/>
      <c r="AA372" s="483"/>
      <c r="AB372" s="483"/>
      <c r="AC372" s="483"/>
      <c r="AD372" s="483"/>
      <c r="AE372" s="91"/>
      <c r="AG372" s="89">
        <f t="shared" si="312"/>
        <v>0</v>
      </c>
      <c r="AH372" s="1">
        <f t="shared" si="264"/>
        <v>0</v>
      </c>
      <c r="AI372" s="1">
        <f t="shared" si="265"/>
        <v>0</v>
      </c>
      <c r="AJ372" s="1">
        <f t="shared" si="266"/>
        <v>0</v>
      </c>
      <c r="AK372" s="1">
        <f t="shared" si="267"/>
        <v>0</v>
      </c>
      <c r="AL372" s="1">
        <f t="shared" si="268"/>
        <v>0</v>
      </c>
      <c r="AM372" s="1">
        <f t="shared" si="269"/>
        <v>0</v>
      </c>
      <c r="AN372" s="1">
        <f t="shared" si="270"/>
        <v>0</v>
      </c>
      <c r="AO372" s="1">
        <f t="shared" si="271"/>
        <v>0</v>
      </c>
      <c r="AP372" s="1">
        <f t="shared" si="272"/>
        <v>0</v>
      </c>
      <c r="AQ372" s="1">
        <f t="shared" si="273"/>
        <v>0</v>
      </c>
      <c r="AR372" s="1">
        <f t="shared" si="274"/>
        <v>0</v>
      </c>
      <c r="AS372" s="1">
        <f t="shared" si="275"/>
        <v>0</v>
      </c>
      <c r="AT372" s="1">
        <f t="shared" si="276"/>
        <v>0</v>
      </c>
      <c r="AU372" s="1">
        <f t="shared" si="277"/>
        <v>0</v>
      </c>
      <c r="AV372" s="1">
        <f t="shared" si="278"/>
        <v>0</v>
      </c>
      <c r="AW372" s="1">
        <f t="shared" si="279"/>
        <v>0</v>
      </c>
      <c r="AX372" s="1">
        <f t="shared" si="280"/>
        <v>0</v>
      </c>
      <c r="AY372" s="1">
        <f t="shared" si="281"/>
        <v>0</v>
      </c>
      <c r="AZ372" s="1">
        <f t="shared" si="282"/>
        <v>0</v>
      </c>
      <c r="BA372" s="1">
        <f t="shared" si="283"/>
        <v>0</v>
      </c>
      <c r="BB372" s="1">
        <f t="shared" si="284"/>
        <v>0</v>
      </c>
      <c r="BC372" s="1">
        <f t="shared" si="285"/>
        <v>0</v>
      </c>
      <c r="BD372" s="1">
        <f t="shared" si="286"/>
        <v>0</v>
      </c>
      <c r="BE372" s="1">
        <f t="shared" si="287"/>
        <v>0</v>
      </c>
      <c r="BM372" s="275">
        <v>39</v>
      </c>
      <c r="BN372" s="266">
        <f t="shared" si="288"/>
        <v>0</v>
      </c>
      <c r="BO372" s="266">
        <f t="shared" si="289"/>
        <v>0</v>
      </c>
      <c r="BP372" s="266">
        <f t="shared" si="290"/>
        <v>0</v>
      </c>
      <c r="BQ372">
        <f t="shared" si="291"/>
        <v>0</v>
      </c>
      <c r="BR372">
        <f t="shared" si="292"/>
        <v>0</v>
      </c>
      <c r="BS372">
        <f t="shared" si="293"/>
        <v>0</v>
      </c>
      <c r="BT372">
        <f t="shared" si="294"/>
        <v>0</v>
      </c>
      <c r="BU372">
        <f t="shared" si="295"/>
        <v>0</v>
      </c>
      <c r="BV372">
        <f t="shared" si="296"/>
        <v>0</v>
      </c>
      <c r="BW372">
        <f t="shared" si="297"/>
        <v>0</v>
      </c>
      <c r="BX372">
        <f t="shared" si="298"/>
        <v>0</v>
      </c>
      <c r="BY372">
        <f t="shared" si="299"/>
        <v>0</v>
      </c>
      <c r="BZ372">
        <f t="shared" si="300"/>
        <v>0</v>
      </c>
      <c r="CA372">
        <f t="shared" si="301"/>
        <v>0</v>
      </c>
      <c r="CB372">
        <f t="shared" si="302"/>
        <v>0</v>
      </c>
      <c r="CC372">
        <f t="shared" si="303"/>
        <v>0</v>
      </c>
      <c r="CD372">
        <f t="shared" si="304"/>
        <v>0</v>
      </c>
      <c r="CE372">
        <f t="shared" si="305"/>
        <v>0</v>
      </c>
      <c r="CF372">
        <f t="shared" si="306"/>
        <v>0</v>
      </c>
      <c r="CG372">
        <f t="shared" si="307"/>
        <v>0</v>
      </c>
      <c r="CH372">
        <f t="shared" si="308"/>
        <v>0</v>
      </c>
      <c r="CI372">
        <f t="shared" si="309"/>
        <v>0</v>
      </c>
      <c r="CJ372">
        <f t="shared" si="310"/>
        <v>0</v>
      </c>
      <c r="CK372">
        <f t="shared" si="311"/>
        <v>0</v>
      </c>
    </row>
    <row r="373" spans="1:89" ht="15" customHeight="1">
      <c r="A373" s="40"/>
      <c r="B373" s="91"/>
      <c r="C373" s="94" t="s">
        <v>5124</v>
      </c>
      <c r="D373" s="572" t="str">
        <f>IF(CNGE_2024_M4_Secc1!D81="","",CNGE_2024_M4_Secc1!D81)</f>
        <v/>
      </c>
      <c r="E373" s="573"/>
      <c r="F373" s="574"/>
      <c r="G373" s="483"/>
      <c r="H373" s="483"/>
      <c r="I373" s="483"/>
      <c r="J373" s="483"/>
      <c r="K373" s="483"/>
      <c r="L373" s="483"/>
      <c r="M373" s="483"/>
      <c r="N373" s="483"/>
      <c r="O373" s="483"/>
      <c r="P373" s="483"/>
      <c r="Q373" s="483"/>
      <c r="R373" s="483"/>
      <c r="S373" s="483"/>
      <c r="T373" s="483"/>
      <c r="U373" s="483"/>
      <c r="V373" s="483"/>
      <c r="W373" s="483"/>
      <c r="X373" s="483"/>
      <c r="Y373" s="483"/>
      <c r="Z373" s="483"/>
      <c r="AA373" s="483"/>
      <c r="AB373" s="483"/>
      <c r="AC373" s="483"/>
      <c r="AD373" s="483"/>
      <c r="AE373" s="91"/>
      <c r="AG373" s="89">
        <f t="shared" si="312"/>
        <v>0</v>
      </c>
      <c r="AH373" s="1">
        <f t="shared" si="264"/>
        <v>0</v>
      </c>
      <c r="AI373" s="1">
        <f t="shared" si="265"/>
        <v>0</v>
      </c>
      <c r="AJ373" s="1">
        <f t="shared" si="266"/>
        <v>0</v>
      </c>
      <c r="AK373" s="1">
        <f t="shared" si="267"/>
        <v>0</v>
      </c>
      <c r="AL373" s="1">
        <f t="shared" si="268"/>
        <v>0</v>
      </c>
      <c r="AM373" s="1">
        <f t="shared" si="269"/>
        <v>0</v>
      </c>
      <c r="AN373" s="1">
        <f t="shared" si="270"/>
        <v>0</v>
      </c>
      <c r="AO373" s="1">
        <f t="shared" si="271"/>
        <v>0</v>
      </c>
      <c r="AP373" s="1">
        <f t="shared" si="272"/>
        <v>0</v>
      </c>
      <c r="AQ373" s="1">
        <f t="shared" si="273"/>
        <v>0</v>
      </c>
      <c r="AR373" s="1">
        <f t="shared" si="274"/>
        <v>0</v>
      </c>
      <c r="AS373" s="1">
        <f t="shared" si="275"/>
        <v>0</v>
      </c>
      <c r="AT373" s="1">
        <f t="shared" si="276"/>
        <v>0</v>
      </c>
      <c r="AU373" s="1">
        <f t="shared" si="277"/>
        <v>0</v>
      </c>
      <c r="AV373" s="1">
        <f t="shared" si="278"/>
        <v>0</v>
      </c>
      <c r="AW373" s="1">
        <f t="shared" si="279"/>
        <v>0</v>
      </c>
      <c r="AX373" s="1">
        <f t="shared" si="280"/>
        <v>0</v>
      </c>
      <c r="AY373" s="1">
        <f t="shared" si="281"/>
        <v>0</v>
      </c>
      <c r="AZ373" s="1">
        <f t="shared" si="282"/>
        <v>0</v>
      </c>
      <c r="BA373" s="1">
        <f t="shared" si="283"/>
        <v>0</v>
      </c>
      <c r="BB373" s="1">
        <f t="shared" si="284"/>
        <v>0</v>
      </c>
      <c r="BC373" s="1">
        <f t="shared" si="285"/>
        <v>0</v>
      </c>
      <c r="BD373" s="1">
        <f t="shared" si="286"/>
        <v>0</v>
      </c>
      <c r="BE373" s="1">
        <f t="shared" si="287"/>
        <v>0</v>
      </c>
      <c r="BM373" s="274">
        <v>40</v>
      </c>
      <c r="BN373" s="266">
        <f t="shared" si="288"/>
        <v>0</v>
      </c>
      <c r="BO373" s="266">
        <f t="shared" si="289"/>
        <v>0</v>
      </c>
      <c r="BP373" s="266">
        <f t="shared" si="290"/>
        <v>0</v>
      </c>
      <c r="BQ373">
        <f t="shared" si="291"/>
        <v>0</v>
      </c>
      <c r="BR373">
        <f t="shared" si="292"/>
        <v>0</v>
      </c>
      <c r="BS373">
        <f t="shared" si="293"/>
        <v>0</v>
      </c>
      <c r="BT373">
        <f t="shared" si="294"/>
        <v>0</v>
      </c>
      <c r="BU373">
        <f t="shared" si="295"/>
        <v>0</v>
      </c>
      <c r="BV373">
        <f t="shared" si="296"/>
        <v>0</v>
      </c>
      <c r="BW373">
        <f t="shared" si="297"/>
        <v>0</v>
      </c>
      <c r="BX373">
        <f t="shared" si="298"/>
        <v>0</v>
      </c>
      <c r="BY373">
        <f t="shared" si="299"/>
        <v>0</v>
      </c>
      <c r="BZ373">
        <f t="shared" si="300"/>
        <v>0</v>
      </c>
      <c r="CA373">
        <f t="shared" si="301"/>
        <v>0</v>
      </c>
      <c r="CB373">
        <f t="shared" si="302"/>
        <v>0</v>
      </c>
      <c r="CC373">
        <f t="shared" si="303"/>
        <v>0</v>
      </c>
      <c r="CD373">
        <f t="shared" si="304"/>
        <v>0</v>
      </c>
      <c r="CE373">
        <f t="shared" si="305"/>
        <v>0</v>
      </c>
      <c r="CF373">
        <f t="shared" si="306"/>
        <v>0</v>
      </c>
      <c r="CG373">
        <f t="shared" si="307"/>
        <v>0</v>
      </c>
      <c r="CH373">
        <f t="shared" si="308"/>
        <v>0</v>
      </c>
      <c r="CI373">
        <f t="shared" si="309"/>
        <v>0</v>
      </c>
      <c r="CJ373">
        <f t="shared" si="310"/>
        <v>0</v>
      </c>
      <c r="CK373">
        <f t="shared" si="311"/>
        <v>0</v>
      </c>
    </row>
    <row r="374" spans="1:89" ht="15" customHeight="1">
      <c r="A374" s="40"/>
      <c r="B374" s="91"/>
      <c r="C374" s="94" t="s">
        <v>5125</v>
      </c>
      <c r="D374" s="572" t="str">
        <f>IF(CNGE_2024_M4_Secc1!D82="","",CNGE_2024_M4_Secc1!D82)</f>
        <v/>
      </c>
      <c r="E374" s="573"/>
      <c r="F374" s="574"/>
      <c r="G374" s="483"/>
      <c r="H374" s="483"/>
      <c r="I374" s="483"/>
      <c r="J374" s="483"/>
      <c r="K374" s="483"/>
      <c r="L374" s="483"/>
      <c r="M374" s="483"/>
      <c r="N374" s="483"/>
      <c r="O374" s="483"/>
      <c r="P374" s="483"/>
      <c r="Q374" s="483"/>
      <c r="R374" s="483"/>
      <c r="S374" s="483"/>
      <c r="T374" s="483"/>
      <c r="U374" s="483"/>
      <c r="V374" s="483"/>
      <c r="W374" s="483"/>
      <c r="X374" s="483"/>
      <c r="Y374" s="483"/>
      <c r="Z374" s="483"/>
      <c r="AA374" s="483"/>
      <c r="AB374" s="483"/>
      <c r="AC374" s="483"/>
      <c r="AD374" s="483"/>
      <c r="AE374" s="91"/>
      <c r="AG374" s="89">
        <f t="shared" si="312"/>
        <v>0</v>
      </c>
      <c r="AH374" s="1">
        <f t="shared" si="264"/>
        <v>0</v>
      </c>
      <c r="AI374" s="1">
        <f t="shared" si="265"/>
        <v>0</v>
      </c>
      <c r="AJ374" s="1">
        <f t="shared" si="266"/>
        <v>0</v>
      </c>
      <c r="AK374" s="1">
        <f t="shared" si="267"/>
        <v>0</v>
      </c>
      <c r="AL374" s="1">
        <f t="shared" si="268"/>
        <v>0</v>
      </c>
      <c r="AM374" s="1">
        <f t="shared" si="269"/>
        <v>0</v>
      </c>
      <c r="AN374" s="1">
        <f t="shared" si="270"/>
        <v>0</v>
      </c>
      <c r="AO374" s="1">
        <f t="shared" si="271"/>
        <v>0</v>
      </c>
      <c r="AP374" s="1">
        <f t="shared" si="272"/>
        <v>0</v>
      </c>
      <c r="AQ374" s="1">
        <f t="shared" si="273"/>
        <v>0</v>
      </c>
      <c r="AR374" s="1">
        <f t="shared" si="274"/>
        <v>0</v>
      </c>
      <c r="AS374" s="1">
        <f t="shared" si="275"/>
        <v>0</v>
      </c>
      <c r="AT374" s="1">
        <f t="shared" si="276"/>
        <v>0</v>
      </c>
      <c r="AU374" s="1">
        <f t="shared" si="277"/>
        <v>0</v>
      </c>
      <c r="AV374" s="1">
        <f t="shared" si="278"/>
        <v>0</v>
      </c>
      <c r="AW374" s="1">
        <f t="shared" si="279"/>
        <v>0</v>
      </c>
      <c r="AX374" s="1">
        <f t="shared" si="280"/>
        <v>0</v>
      </c>
      <c r="AY374" s="1">
        <f t="shared" si="281"/>
        <v>0</v>
      </c>
      <c r="AZ374" s="1">
        <f t="shared" si="282"/>
        <v>0</v>
      </c>
      <c r="BA374" s="1">
        <f t="shared" si="283"/>
        <v>0</v>
      </c>
      <c r="BB374" s="1">
        <f t="shared" si="284"/>
        <v>0</v>
      </c>
      <c r="BC374" s="1">
        <f t="shared" si="285"/>
        <v>0</v>
      </c>
      <c r="BD374" s="1">
        <f t="shared" si="286"/>
        <v>0</v>
      </c>
      <c r="BE374" s="1">
        <f t="shared" si="287"/>
        <v>0</v>
      </c>
      <c r="BM374" s="275">
        <v>41</v>
      </c>
      <c r="BN374" s="266">
        <f t="shared" si="288"/>
        <v>0</v>
      </c>
      <c r="BO374" s="266">
        <f t="shared" si="289"/>
        <v>0</v>
      </c>
      <c r="BP374" s="266">
        <f t="shared" si="290"/>
        <v>0</v>
      </c>
      <c r="BQ374">
        <f t="shared" si="291"/>
        <v>0</v>
      </c>
      <c r="BR374">
        <f t="shared" si="292"/>
        <v>0</v>
      </c>
      <c r="BS374">
        <f t="shared" si="293"/>
        <v>0</v>
      </c>
      <c r="BT374">
        <f t="shared" si="294"/>
        <v>0</v>
      </c>
      <c r="BU374">
        <f t="shared" si="295"/>
        <v>0</v>
      </c>
      <c r="BV374">
        <f t="shared" si="296"/>
        <v>0</v>
      </c>
      <c r="BW374">
        <f t="shared" si="297"/>
        <v>0</v>
      </c>
      <c r="BX374">
        <f t="shared" si="298"/>
        <v>0</v>
      </c>
      <c r="BY374">
        <f t="shared" si="299"/>
        <v>0</v>
      </c>
      <c r="BZ374">
        <f t="shared" si="300"/>
        <v>0</v>
      </c>
      <c r="CA374">
        <f t="shared" si="301"/>
        <v>0</v>
      </c>
      <c r="CB374">
        <f t="shared" si="302"/>
        <v>0</v>
      </c>
      <c r="CC374">
        <f t="shared" si="303"/>
        <v>0</v>
      </c>
      <c r="CD374">
        <f t="shared" si="304"/>
        <v>0</v>
      </c>
      <c r="CE374">
        <f t="shared" si="305"/>
        <v>0</v>
      </c>
      <c r="CF374">
        <f t="shared" si="306"/>
        <v>0</v>
      </c>
      <c r="CG374">
        <f t="shared" si="307"/>
        <v>0</v>
      </c>
      <c r="CH374">
        <f t="shared" si="308"/>
        <v>0</v>
      </c>
      <c r="CI374">
        <f t="shared" si="309"/>
        <v>0</v>
      </c>
      <c r="CJ374">
        <f t="shared" si="310"/>
        <v>0</v>
      </c>
      <c r="CK374">
        <f t="shared" si="311"/>
        <v>0</v>
      </c>
    </row>
    <row r="375" spans="1:89" ht="15" customHeight="1">
      <c r="A375" s="40"/>
      <c r="B375" s="91"/>
      <c r="C375" s="94" t="s">
        <v>5126</v>
      </c>
      <c r="D375" s="572" t="str">
        <f>IF(CNGE_2024_M4_Secc1!D83="","",CNGE_2024_M4_Secc1!D83)</f>
        <v/>
      </c>
      <c r="E375" s="573"/>
      <c r="F375" s="574"/>
      <c r="G375" s="483"/>
      <c r="H375" s="483"/>
      <c r="I375" s="483"/>
      <c r="J375" s="483"/>
      <c r="K375" s="483"/>
      <c r="L375" s="483"/>
      <c r="M375" s="483"/>
      <c r="N375" s="483"/>
      <c r="O375" s="483"/>
      <c r="P375" s="483"/>
      <c r="Q375" s="483"/>
      <c r="R375" s="483"/>
      <c r="S375" s="483"/>
      <c r="T375" s="483"/>
      <c r="U375" s="483"/>
      <c r="V375" s="483"/>
      <c r="W375" s="483"/>
      <c r="X375" s="483"/>
      <c r="Y375" s="483"/>
      <c r="Z375" s="483"/>
      <c r="AA375" s="483"/>
      <c r="AB375" s="483"/>
      <c r="AC375" s="483"/>
      <c r="AD375" s="483"/>
      <c r="AE375" s="91"/>
      <c r="AG375" s="89">
        <f t="shared" si="312"/>
        <v>0</v>
      </c>
      <c r="AH375" s="1">
        <f t="shared" si="264"/>
        <v>0</v>
      </c>
      <c r="AI375" s="1">
        <f t="shared" si="265"/>
        <v>0</v>
      </c>
      <c r="AJ375" s="1">
        <f t="shared" si="266"/>
        <v>0</v>
      </c>
      <c r="AK375" s="1">
        <f t="shared" si="267"/>
        <v>0</v>
      </c>
      <c r="AL375" s="1">
        <f t="shared" si="268"/>
        <v>0</v>
      </c>
      <c r="AM375" s="1">
        <f t="shared" si="269"/>
        <v>0</v>
      </c>
      <c r="AN375" s="1">
        <f t="shared" si="270"/>
        <v>0</v>
      </c>
      <c r="AO375" s="1">
        <f t="shared" si="271"/>
        <v>0</v>
      </c>
      <c r="AP375" s="1">
        <f t="shared" si="272"/>
        <v>0</v>
      </c>
      <c r="AQ375" s="1">
        <f t="shared" si="273"/>
        <v>0</v>
      </c>
      <c r="AR375" s="1">
        <f t="shared" si="274"/>
        <v>0</v>
      </c>
      <c r="AS375" s="1">
        <f t="shared" si="275"/>
        <v>0</v>
      </c>
      <c r="AT375" s="1">
        <f t="shared" si="276"/>
        <v>0</v>
      </c>
      <c r="AU375" s="1">
        <f t="shared" si="277"/>
        <v>0</v>
      </c>
      <c r="AV375" s="1">
        <f t="shared" si="278"/>
        <v>0</v>
      </c>
      <c r="AW375" s="1">
        <f t="shared" si="279"/>
        <v>0</v>
      </c>
      <c r="AX375" s="1">
        <f t="shared" si="280"/>
        <v>0</v>
      </c>
      <c r="AY375" s="1">
        <f t="shared" si="281"/>
        <v>0</v>
      </c>
      <c r="AZ375" s="1">
        <f t="shared" si="282"/>
        <v>0</v>
      </c>
      <c r="BA375" s="1">
        <f t="shared" si="283"/>
        <v>0</v>
      </c>
      <c r="BB375" s="1">
        <f t="shared" si="284"/>
        <v>0</v>
      </c>
      <c r="BC375" s="1">
        <f t="shared" si="285"/>
        <v>0</v>
      </c>
      <c r="BD375" s="1">
        <f t="shared" si="286"/>
        <v>0</v>
      </c>
      <c r="BE375" s="1">
        <f t="shared" si="287"/>
        <v>0</v>
      </c>
      <c r="BM375" s="274">
        <v>42</v>
      </c>
      <c r="BN375" s="266">
        <f t="shared" si="288"/>
        <v>0</v>
      </c>
      <c r="BO375" s="266">
        <f t="shared" si="289"/>
        <v>0</v>
      </c>
      <c r="BP375" s="266">
        <f t="shared" si="290"/>
        <v>0</v>
      </c>
      <c r="BQ375">
        <f t="shared" si="291"/>
        <v>0</v>
      </c>
      <c r="BR375">
        <f t="shared" si="292"/>
        <v>0</v>
      </c>
      <c r="BS375">
        <f t="shared" si="293"/>
        <v>0</v>
      </c>
      <c r="BT375">
        <f t="shared" si="294"/>
        <v>0</v>
      </c>
      <c r="BU375">
        <f t="shared" si="295"/>
        <v>0</v>
      </c>
      <c r="BV375">
        <f t="shared" si="296"/>
        <v>0</v>
      </c>
      <c r="BW375">
        <f t="shared" si="297"/>
        <v>0</v>
      </c>
      <c r="BX375">
        <f t="shared" si="298"/>
        <v>0</v>
      </c>
      <c r="BY375">
        <f t="shared" si="299"/>
        <v>0</v>
      </c>
      <c r="BZ375">
        <f t="shared" si="300"/>
        <v>0</v>
      </c>
      <c r="CA375">
        <f t="shared" si="301"/>
        <v>0</v>
      </c>
      <c r="CB375">
        <f t="shared" si="302"/>
        <v>0</v>
      </c>
      <c r="CC375">
        <f t="shared" si="303"/>
        <v>0</v>
      </c>
      <c r="CD375">
        <f t="shared" si="304"/>
        <v>0</v>
      </c>
      <c r="CE375">
        <f t="shared" si="305"/>
        <v>0</v>
      </c>
      <c r="CF375">
        <f t="shared" si="306"/>
        <v>0</v>
      </c>
      <c r="CG375">
        <f t="shared" si="307"/>
        <v>0</v>
      </c>
      <c r="CH375">
        <f t="shared" si="308"/>
        <v>0</v>
      </c>
      <c r="CI375">
        <f t="shared" si="309"/>
        <v>0</v>
      </c>
      <c r="CJ375">
        <f t="shared" si="310"/>
        <v>0</v>
      </c>
      <c r="CK375">
        <f t="shared" si="311"/>
        <v>0</v>
      </c>
    </row>
    <row r="376" spans="1:89" ht="15" customHeight="1">
      <c r="A376" s="40"/>
      <c r="B376" s="91"/>
      <c r="C376" s="94" t="s">
        <v>5127</v>
      </c>
      <c r="D376" s="572" t="str">
        <f>IF(CNGE_2024_M4_Secc1!D84="","",CNGE_2024_M4_Secc1!D84)</f>
        <v/>
      </c>
      <c r="E376" s="573"/>
      <c r="F376" s="574"/>
      <c r="G376" s="483"/>
      <c r="H376" s="483"/>
      <c r="I376" s="483"/>
      <c r="J376" s="483"/>
      <c r="K376" s="483"/>
      <c r="L376" s="483"/>
      <c r="M376" s="483"/>
      <c r="N376" s="483"/>
      <c r="O376" s="483"/>
      <c r="P376" s="483"/>
      <c r="Q376" s="483"/>
      <c r="R376" s="483"/>
      <c r="S376" s="483"/>
      <c r="T376" s="483"/>
      <c r="U376" s="483"/>
      <c r="V376" s="483"/>
      <c r="W376" s="483"/>
      <c r="X376" s="483"/>
      <c r="Y376" s="483"/>
      <c r="Z376" s="483"/>
      <c r="AA376" s="483"/>
      <c r="AB376" s="483"/>
      <c r="AC376" s="483"/>
      <c r="AD376" s="483"/>
      <c r="AE376" s="91"/>
      <c r="AG376" s="89">
        <f t="shared" si="312"/>
        <v>0</v>
      </c>
      <c r="AH376" s="1">
        <f t="shared" si="264"/>
        <v>0</v>
      </c>
      <c r="AI376" s="1">
        <f t="shared" si="265"/>
        <v>0</v>
      </c>
      <c r="AJ376" s="1">
        <f t="shared" si="266"/>
        <v>0</v>
      </c>
      <c r="AK376" s="1">
        <f t="shared" si="267"/>
        <v>0</v>
      </c>
      <c r="AL376" s="1">
        <f t="shared" si="268"/>
        <v>0</v>
      </c>
      <c r="AM376" s="1">
        <f t="shared" si="269"/>
        <v>0</v>
      </c>
      <c r="AN376" s="1">
        <f t="shared" si="270"/>
        <v>0</v>
      </c>
      <c r="AO376" s="1">
        <f t="shared" si="271"/>
        <v>0</v>
      </c>
      <c r="AP376" s="1">
        <f t="shared" si="272"/>
        <v>0</v>
      </c>
      <c r="AQ376" s="1">
        <f t="shared" si="273"/>
        <v>0</v>
      </c>
      <c r="AR376" s="1">
        <f t="shared" si="274"/>
        <v>0</v>
      </c>
      <c r="AS376" s="1">
        <f t="shared" si="275"/>
        <v>0</v>
      </c>
      <c r="AT376" s="1">
        <f t="shared" si="276"/>
        <v>0</v>
      </c>
      <c r="AU376" s="1">
        <f t="shared" si="277"/>
        <v>0</v>
      </c>
      <c r="AV376" s="1">
        <f t="shared" si="278"/>
        <v>0</v>
      </c>
      <c r="AW376" s="1">
        <f t="shared" si="279"/>
        <v>0</v>
      </c>
      <c r="AX376" s="1">
        <f t="shared" si="280"/>
        <v>0</v>
      </c>
      <c r="AY376" s="1">
        <f t="shared" si="281"/>
        <v>0</v>
      </c>
      <c r="AZ376" s="1">
        <f t="shared" si="282"/>
        <v>0</v>
      </c>
      <c r="BA376" s="1">
        <f t="shared" si="283"/>
        <v>0</v>
      </c>
      <c r="BB376" s="1">
        <f t="shared" si="284"/>
        <v>0</v>
      </c>
      <c r="BC376" s="1">
        <f t="shared" si="285"/>
        <v>0</v>
      </c>
      <c r="BD376" s="1">
        <f t="shared" si="286"/>
        <v>0</v>
      </c>
      <c r="BE376" s="1">
        <f t="shared" si="287"/>
        <v>0</v>
      </c>
      <c r="BM376" s="275">
        <v>43</v>
      </c>
      <c r="BN376" s="266">
        <f t="shared" si="288"/>
        <v>0</v>
      </c>
      <c r="BO376" s="266">
        <f t="shared" si="289"/>
        <v>0</v>
      </c>
      <c r="BP376" s="266">
        <f t="shared" si="290"/>
        <v>0</v>
      </c>
      <c r="BQ376">
        <f t="shared" si="291"/>
        <v>0</v>
      </c>
      <c r="BR376">
        <f t="shared" si="292"/>
        <v>0</v>
      </c>
      <c r="BS376">
        <f t="shared" si="293"/>
        <v>0</v>
      </c>
      <c r="BT376">
        <f t="shared" si="294"/>
        <v>0</v>
      </c>
      <c r="BU376">
        <f t="shared" si="295"/>
        <v>0</v>
      </c>
      <c r="BV376">
        <f t="shared" si="296"/>
        <v>0</v>
      </c>
      <c r="BW376">
        <f t="shared" si="297"/>
        <v>0</v>
      </c>
      <c r="BX376">
        <f t="shared" si="298"/>
        <v>0</v>
      </c>
      <c r="BY376">
        <f t="shared" si="299"/>
        <v>0</v>
      </c>
      <c r="BZ376">
        <f t="shared" si="300"/>
        <v>0</v>
      </c>
      <c r="CA376">
        <f t="shared" si="301"/>
        <v>0</v>
      </c>
      <c r="CB376">
        <f t="shared" si="302"/>
        <v>0</v>
      </c>
      <c r="CC376">
        <f t="shared" si="303"/>
        <v>0</v>
      </c>
      <c r="CD376">
        <f t="shared" si="304"/>
        <v>0</v>
      </c>
      <c r="CE376">
        <f t="shared" si="305"/>
        <v>0</v>
      </c>
      <c r="CF376">
        <f t="shared" si="306"/>
        <v>0</v>
      </c>
      <c r="CG376">
        <f t="shared" si="307"/>
        <v>0</v>
      </c>
      <c r="CH376">
        <f t="shared" si="308"/>
        <v>0</v>
      </c>
      <c r="CI376">
        <f t="shared" si="309"/>
        <v>0</v>
      </c>
      <c r="CJ376">
        <f t="shared" si="310"/>
        <v>0</v>
      </c>
      <c r="CK376">
        <f t="shared" si="311"/>
        <v>0</v>
      </c>
    </row>
    <row r="377" spans="1:89" ht="15" customHeight="1">
      <c r="A377" s="40"/>
      <c r="B377" s="91"/>
      <c r="C377" s="94" t="s">
        <v>5128</v>
      </c>
      <c r="D377" s="572" t="str">
        <f>IF(CNGE_2024_M4_Secc1!D85="","",CNGE_2024_M4_Secc1!D85)</f>
        <v/>
      </c>
      <c r="E377" s="573"/>
      <c r="F377" s="574"/>
      <c r="G377" s="483"/>
      <c r="H377" s="483"/>
      <c r="I377" s="483"/>
      <c r="J377" s="483"/>
      <c r="K377" s="483"/>
      <c r="L377" s="483"/>
      <c r="M377" s="483"/>
      <c r="N377" s="483"/>
      <c r="O377" s="483"/>
      <c r="P377" s="483"/>
      <c r="Q377" s="483"/>
      <c r="R377" s="483"/>
      <c r="S377" s="483"/>
      <c r="T377" s="483"/>
      <c r="U377" s="483"/>
      <c r="V377" s="483"/>
      <c r="W377" s="483"/>
      <c r="X377" s="483"/>
      <c r="Y377" s="483"/>
      <c r="Z377" s="483"/>
      <c r="AA377" s="483"/>
      <c r="AB377" s="483"/>
      <c r="AC377" s="483"/>
      <c r="AD377" s="483"/>
      <c r="AE377" s="91"/>
      <c r="AG377" s="89">
        <f t="shared" si="312"/>
        <v>0</v>
      </c>
      <c r="AH377" s="1">
        <f t="shared" si="264"/>
        <v>0</v>
      </c>
      <c r="AI377" s="1">
        <f t="shared" si="265"/>
        <v>0</v>
      </c>
      <c r="AJ377" s="1">
        <f t="shared" si="266"/>
        <v>0</v>
      </c>
      <c r="AK377" s="1">
        <f t="shared" si="267"/>
        <v>0</v>
      </c>
      <c r="AL377" s="1">
        <f t="shared" si="268"/>
        <v>0</v>
      </c>
      <c r="AM377" s="1">
        <f t="shared" si="269"/>
        <v>0</v>
      </c>
      <c r="AN377" s="1">
        <f t="shared" si="270"/>
        <v>0</v>
      </c>
      <c r="AO377" s="1">
        <f t="shared" si="271"/>
        <v>0</v>
      </c>
      <c r="AP377" s="1">
        <f t="shared" si="272"/>
        <v>0</v>
      </c>
      <c r="AQ377" s="1">
        <f t="shared" si="273"/>
        <v>0</v>
      </c>
      <c r="AR377" s="1">
        <f t="shared" si="274"/>
        <v>0</v>
      </c>
      <c r="AS377" s="1">
        <f t="shared" si="275"/>
        <v>0</v>
      </c>
      <c r="AT377" s="1">
        <f t="shared" si="276"/>
        <v>0</v>
      </c>
      <c r="AU377" s="1">
        <f t="shared" si="277"/>
        <v>0</v>
      </c>
      <c r="AV377" s="1">
        <f t="shared" si="278"/>
        <v>0</v>
      </c>
      <c r="AW377" s="1">
        <f t="shared" si="279"/>
        <v>0</v>
      </c>
      <c r="AX377" s="1">
        <f t="shared" si="280"/>
        <v>0</v>
      </c>
      <c r="AY377" s="1">
        <f t="shared" si="281"/>
        <v>0</v>
      </c>
      <c r="AZ377" s="1">
        <f t="shared" si="282"/>
        <v>0</v>
      </c>
      <c r="BA377" s="1">
        <f t="shared" si="283"/>
        <v>0</v>
      </c>
      <c r="BB377" s="1">
        <f t="shared" si="284"/>
        <v>0</v>
      </c>
      <c r="BC377" s="1">
        <f t="shared" si="285"/>
        <v>0</v>
      </c>
      <c r="BD377" s="1">
        <f t="shared" si="286"/>
        <v>0</v>
      </c>
      <c r="BE377" s="1">
        <f t="shared" si="287"/>
        <v>0</v>
      </c>
      <c r="BM377" s="274">
        <v>44</v>
      </c>
      <c r="BN377" s="266">
        <f t="shared" si="288"/>
        <v>0</v>
      </c>
      <c r="BO377" s="266">
        <f t="shared" si="289"/>
        <v>0</v>
      </c>
      <c r="BP377" s="266">
        <f t="shared" si="290"/>
        <v>0</v>
      </c>
      <c r="BQ377">
        <f t="shared" si="291"/>
        <v>0</v>
      </c>
      <c r="BR377">
        <f t="shared" si="292"/>
        <v>0</v>
      </c>
      <c r="BS377">
        <f t="shared" si="293"/>
        <v>0</v>
      </c>
      <c r="BT377">
        <f t="shared" si="294"/>
        <v>0</v>
      </c>
      <c r="BU377">
        <f t="shared" si="295"/>
        <v>0</v>
      </c>
      <c r="BV377">
        <f t="shared" si="296"/>
        <v>0</v>
      </c>
      <c r="BW377">
        <f t="shared" si="297"/>
        <v>0</v>
      </c>
      <c r="BX377">
        <f t="shared" si="298"/>
        <v>0</v>
      </c>
      <c r="BY377">
        <f t="shared" si="299"/>
        <v>0</v>
      </c>
      <c r="BZ377">
        <f t="shared" si="300"/>
        <v>0</v>
      </c>
      <c r="CA377">
        <f t="shared" si="301"/>
        <v>0</v>
      </c>
      <c r="CB377">
        <f t="shared" si="302"/>
        <v>0</v>
      </c>
      <c r="CC377">
        <f t="shared" si="303"/>
        <v>0</v>
      </c>
      <c r="CD377">
        <f t="shared" si="304"/>
        <v>0</v>
      </c>
      <c r="CE377">
        <f t="shared" si="305"/>
        <v>0</v>
      </c>
      <c r="CF377">
        <f t="shared" si="306"/>
        <v>0</v>
      </c>
      <c r="CG377">
        <f t="shared" si="307"/>
        <v>0</v>
      </c>
      <c r="CH377">
        <f t="shared" si="308"/>
        <v>0</v>
      </c>
      <c r="CI377">
        <f t="shared" si="309"/>
        <v>0</v>
      </c>
      <c r="CJ377">
        <f t="shared" si="310"/>
        <v>0</v>
      </c>
      <c r="CK377">
        <f t="shared" si="311"/>
        <v>0</v>
      </c>
    </row>
    <row r="378" spans="1:89" ht="15" customHeight="1">
      <c r="A378" s="40"/>
      <c r="B378" s="91"/>
      <c r="C378" s="94" t="s">
        <v>5129</v>
      </c>
      <c r="D378" s="572" t="str">
        <f>IF(CNGE_2024_M4_Secc1!D86="","",CNGE_2024_M4_Secc1!D86)</f>
        <v/>
      </c>
      <c r="E378" s="573"/>
      <c r="F378" s="574"/>
      <c r="G378" s="483"/>
      <c r="H378" s="483"/>
      <c r="I378" s="483"/>
      <c r="J378" s="483"/>
      <c r="K378" s="483"/>
      <c r="L378" s="483"/>
      <c r="M378" s="483"/>
      <c r="N378" s="483"/>
      <c r="O378" s="483"/>
      <c r="P378" s="483"/>
      <c r="Q378" s="483"/>
      <c r="R378" s="483"/>
      <c r="S378" s="483"/>
      <c r="T378" s="483"/>
      <c r="U378" s="483"/>
      <c r="V378" s="483"/>
      <c r="W378" s="483"/>
      <c r="X378" s="483"/>
      <c r="Y378" s="483"/>
      <c r="Z378" s="483"/>
      <c r="AA378" s="483"/>
      <c r="AB378" s="483"/>
      <c r="AC378" s="483"/>
      <c r="AD378" s="483"/>
      <c r="AE378" s="91"/>
      <c r="AG378" s="89">
        <f t="shared" si="312"/>
        <v>0</v>
      </c>
      <c r="AH378" s="1">
        <f t="shared" si="264"/>
        <v>0</v>
      </c>
      <c r="AI378" s="1">
        <f t="shared" si="265"/>
        <v>0</v>
      </c>
      <c r="AJ378" s="1">
        <f t="shared" si="266"/>
        <v>0</v>
      </c>
      <c r="AK378" s="1">
        <f t="shared" si="267"/>
        <v>0</v>
      </c>
      <c r="AL378" s="1">
        <f t="shared" si="268"/>
        <v>0</v>
      </c>
      <c r="AM378" s="1">
        <f t="shared" si="269"/>
        <v>0</v>
      </c>
      <c r="AN378" s="1">
        <f t="shared" si="270"/>
        <v>0</v>
      </c>
      <c r="AO378" s="1">
        <f t="shared" si="271"/>
        <v>0</v>
      </c>
      <c r="AP378" s="1">
        <f t="shared" si="272"/>
        <v>0</v>
      </c>
      <c r="AQ378" s="1">
        <f t="shared" si="273"/>
        <v>0</v>
      </c>
      <c r="AR378" s="1">
        <f t="shared" si="274"/>
        <v>0</v>
      </c>
      <c r="AS378" s="1">
        <f t="shared" si="275"/>
        <v>0</v>
      </c>
      <c r="AT378" s="1">
        <f t="shared" si="276"/>
        <v>0</v>
      </c>
      <c r="AU378" s="1">
        <f t="shared" si="277"/>
        <v>0</v>
      </c>
      <c r="AV378" s="1">
        <f t="shared" si="278"/>
        <v>0</v>
      </c>
      <c r="AW378" s="1">
        <f t="shared" si="279"/>
        <v>0</v>
      </c>
      <c r="AX378" s="1">
        <f t="shared" si="280"/>
        <v>0</v>
      </c>
      <c r="AY378" s="1">
        <f t="shared" si="281"/>
        <v>0</v>
      </c>
      <c r="AZ378" s="1">
        <f t="shared" si="282"/>
        <v>0</v>
      </c>
      <c r="BA378" s="1">
        <f t="shared" si="283"/>
        <v>0</v>
      </c>
      <c r="BB378" s="1">
        <f t="shared" si="284"/>
        <v>0</v>
      </c>
      <c r="BC378" s="1">
        <f t="shared" si="285"/>
        <v>0</v>
      </c>
      <c r="BD378" s="1">
        <f t="shared" si="286"/>
        <v>0</v>
      </c>
      <c r="BE378" s="1">
        <f t="shared" si="287"/>
        <v>0</v>
      </c>
      <c r="BM378" s="275">
        <v>45</v>
      </c>
      <c r="BN378" s="266">
        <f t="shared" si="288"/>
        <v>0</v>
      </c>
      <c r="BO378" s="266">
        <f t="shared" si="289"/>
        <v>0</v>
      </c>
      <c r="BP378" s="266">
        <f t="shared" si="290"/>
        <v>0</v>
      </c>
      <c r="BQ378">
        <f t="shared" si="291"/>
        <v>0</v>
      </c>
      <c r="BR378">
        <f t="shared" si="292"/>
        <v>0</v>
      </c>
      <c r="BS378">
        <f t="shared" si="293"/>
        <v>0</v>
      </c>
      <c r="BT378">
        <f t="shared" si="294"/>
        <v>0</v>
      </c>
      <c r="BU378">
        <f t="shared" si="295"/>
        <v>0</v>
      </c>
      <c r="BV378">
        <f t="shared" si="296"/>
        <v>0</v>
      </c>
      <c r="BW378">
        <f t="shared" si="297"/>
        <v>0</v>
      </c>
      <c r="BX378">
        <f t="shared" si="298"/>
        <v>0</v>
      </c>
      <c r="BY378">
        <f t="shared" si="299"/>
        <v>0</v>
      </c>
      <c r="BZ378">
        <f t="shared" si="300"/>
        <v>0</v>
      </c>
      <c r="CA378">
        <f t="shared" si="301"/>
        <v>0</v>
      </c>
      <c r="CB378">
        <f t="shared" si="302"/>
        <v>0</v>
      </c>
      <c r="CC378">
        <f t="shared" si="303"/>
        <v>0</v>
      </c>
      <c r="CD378">
        <f t="shared" si="304"/>
        <v>0</v>
      </c>
      <c r="CE378">
        <f t="shared" si="305"/>
        <v>0</v>
      </c>
      <c r="CF378">
        <f t="shared" si="306"/>
        <v>0</v>
      </c>
      <c r="CG378">
        <f t="shared" si="307"/>
        <v>0</v>
      </c>
      <c r="CH378">
        <f t="shared" si="308"/>
        <v>0</v>
      </c>
      <c r="CI378">
        <f t="shared" si="309"/>
        <v>0</v>
      </c>
      <c r="CJ378">
        <f t="shared" si="310"/>
        <v>0</v>
      </c>
      <c r="CK378">
        <f t="shared" si="311"/>
        <v>0</v>
      </c>
    </row>
    <row r="379" spans="1:89" ht="15" customHeight="1">
      <c r="A379" s="40"/>
      <c r="B379" s="91"/>
      <c r="C379" s="94" t="s">
        <v>5130</v>
      </c>
      <c r="D379" s="572" t="str">
        <f>IF(CNGE_2024_M4_Secc1!D87="","",CNGE_2024_M4_Secc1!D87)</f>
        <v/>
      </c>
      <c r="E379" s="573"/>
      <c r="F379" s="574"/>
      <c r="G379" s="483"/>
      <c r="H379" s="483"/>
      <c r="I379" s="483"/>
      <c r="J379" s="483"/>
      <c r="K379" s="483"/>
      <c r="L379" s="483"/>
      <c r="M379" s="483"/>
      <c r="N379" s="483"/>
      <c r="O379" s="483"/>
      <c r="P379" s="483"/>
      <c r="Q379" s="483"/>
      <c r="R379" s="483"/>
      <c r="S379" s="483"/>
      <c r="T379" s="483"/>
      <c r="U379" s="483"/>
      <c r="V379" s="483"/>
      <c r="W379" s="483"/>
      <c r="X379" s="483"/>
      <c r="Y379" s="483"/>
      <c r="Z379" s="483"/>
      <c r="AA379" s="483"/>
      <c r="AB379" s="483"/>
      <c r="AC379" s="483"/>
      <c r="AD379" s="483"/>
      <c r="AE379" s="91"/>
      <c r="AG379" s="89">
        <f t="shared" si="312"/>
        <v>0</v>
      </c>
      <c r="AH379" s="1">
        <f t="shared" si="264"/>
        <v>0</v>
      </c>
      <c r="AI379" s="1">
        <f t="shared" si="265"/>
        <v>0</v>
      </c>
      <c r="AJ379" s="1">
        <f t="shared" si="266"/>
        <v>0</v>
      </c>
      <c r="AK379" s="1">
        <f t="shared" si="267"/>
        <v>0</v>
      </c>
      <c r="AL379" s="1">
        <f t="shared" si="268"/>
        <v>0</v>
      </c>
      <c r="AM379" s="1">
        <f t="shared" si="269"/>
        <v>0</v>
      </c>
      <c r="AN379" s="1">
        <f t="shared" si="270"/>
        <v>0</v>
      </c>
      <c r="AO379" s="1">
        <f t="shared" si="271"/>
        <v>0</v>
      </c>
      <c r="AP379" s="1">
        <f t="shared" si="272"/>
        <v>0</v>
      </c>
      <c r="AQ379" s="1">
        <f t="shared" si="273"/>
        <v>0</v>
      </c>
      <c r="AR379" s="1">
        <f t="shared" si="274"/>
        <v>0</v>
      </c>
      <c r="AS379" s="1">
        <f t="shared" si="275"/>
        <v>0</v>
      </c>
      <c r="AT379" s="1">
        <f t="shared" si="276"/>
        <v>0</v>
      </c>
      <c r="AU379" s="1">
        <f t="shared" si="277"/>
        <v>0</v>
      </c>
      <c r="AV379" s="1">
        <f t="shared" si="278"/>
        <v>0</v>
      </c>
      <c r="AW379" s="1">
        <f t="shared" si="279"/>
        <v>0</v>
      </c>
      <c r="AX379" s="1">
        <f t="shared" si="280"/>
        <v>0</v>
      </c>
      <c r="AY379" s="1">
        <f t="shared" si="281"/>
        <v>0</v>
      </c>
      <c r="AZ379" s="1">
        <f t="shared" si="282"/>
        <v>0</v>
      </c>
      <c r="BA379" s="1">
        <f t="shared" si="283"/>
        <v>0</v>
      </c>
      <c r="BB379" s="1">
        <f t="shared" si="284"/>
        <v>0</v>
      </c>
      <c r="BC379" s="1">
        <f t="shared" si="285"/>
        <v>0</v>
      </c>
      <c r="BD379" s="1">
        <f t="shared" si="286"/>
        <v>0</v>
      </c>
      <c r="BE379" s="1">
        <f t="shared" si="287"/>
        <v>0</v>
      </c>
      <c r="BM379" s="274">
        <v>46</v>
      </c>
      <c r="BN379" s="266">
        <f t="shared" si="288"/>
        <v>0</v>
      </c>
      <c r="BO379" s="266">
        <f t="shared" si="289"/>
        <v>0</v>
      </c>
      <c r="BP379" s="266">
        <f t="shared" si="290"/>
        <v>0</v>
      </c>
      <c r="BQ379">
        <f t="shared" si="291"/>
        <v>0</v>
      </c>
      <c r="BR379">
        <f t="shared" si="292"/>
        <v>0</v>
      </c>
      <c r="BS379">
        <f t="shared" si="293"/>
        <v>0</v>
      </c>
      <c r="BT379">
        <f t="shared" si="294"/>
        <v>0</v>
      </c>
      <c r="BU379">
        <f t="shared" si="295"/>
        <v>0</v>
      </c>
      <c r="BV379">
        <f t="shared" si="296"/>
        <v>0</v>
      </c>
      <c r="BW379">
        <f t="shared" si="297"/>
        <v>0</v>
      </c>
      <c r="BX379">
        <f t="shared" si="298"/>
        <v>0</v>
      </c>
      <c r="BY379">
        <f t="shared" si="299"/>
        <v>0</v>
      </c>
      <c r="BZ379">
        <f t="shared" si="300"/>
        <v>0</v>
      </c>
      <c r="CA379">
        <f t="shared" si="301"/>
        <v>0</v>
      </c>
      <c r="CB379">
        <f t="shared" si="302"/>
        <v>0</v>
      </c>
      <c r="CC379">
        <f t="shared" si="303"/>
        <v>0</v>
      </c>
      <c r="CD379">
        <f t="shared" si="304"/>
        <v>0</v>
      </c>
      <c r="CE379">
        <f t="shared" si="305"/>
        <v>0</v>
      </c>
      <c r="CF379">
        <f t="shared" si="306"/>
        <v>0</v>
      </c>
      <c r="CG379">
        <f t="shared" si="307"/>
        <v>0</v>
      </c>
      <c r="CH379">
        <f t="shared" si="308"/>
        <v>0</v>
      </c>
      <c r="CI379">
        <f t="shared" si="309"/>
        <v>0</v>
      </c>
      <c r="CJ379">
        <f t="shared" si="310"/>
        <v>0</v>
      </c>
      <c r="CK379">
        <f t="shared" si="311"/>
        <v>0</v>
      </c>
    </row>
    <row r="380" spans="1:89" ht="15" customHeight="1">
      <c r="A380" s="40"/>
      <c r="B380" s="91"/>
      <c r="C380" s="94" t="s">
        <v>5131</v>
      </c>
      <c r="D380" s="572" t="str">
        <f>IF(CNGE_2024_M4_Secc1!D88="","",CNGE_2024_M4_Secc1!D88)</f>
        <v/>
      </c>
      <c r="E380" s="573"/>
      <c r="F380" s="574"/>
      <c r="G380" s="483"/>
      <c r="H380" s="483"/>
      <c r="I380" s="483"/>
      <c r="J380" s="483"/>
      <c r="K380" s="483"/>
      <c r="L380" s="483"/>
      <c r="M380" s="483"/>
      <c r="N380" s="483"/>
      <c r="O380" s="483"/>
      <c r="P380" s="483"/>
      <c r="Q380" s="483"/>
      <c r="R380" s="483"/>
      <c r="S380" s="483"/>
      <c r="T380" s="483"/>
      <c r="U380" s="483"/>
      <c r="V380" s="483"/>
      <c r="W380" s="483"/>
      <c r="X380" s="483"/>
      <c r="Y380" s="483"/>
      <c r="Z380" s="483"/>
      <c r="AA380" s="483"/>
      <c r="AB380" s="483"/>
      <c r="AC380" s="483"/>
      <c r="AD380" s="483"/>
      <c r="AE380" s="91"/>
      <c r="AG380" s="89">
        <f t="shared" si="312"/>
        <v>0</v>
      </c>
      <c r="AH380" s="1">
        <f t="shared" si="264"/>
        <v>0</v>
      </c>
      <c r="AI380" s="1">
        <f t="shared" si="265"/>
        <v>0</v>
      </c>
      <c r="AJ380" s="1">
        <f t="shared" si="266"/>
        <v>0</v>
      </c>
      <c r="AK380" s="1">
        <f t="shared" si="267"/>
        <v>0</v>
      </c>
      <c r="AL380" s="1">
        <f t="shared" si="268"/>
        <v>0</v>
      </c>
      <c r="AM380" s="1">
        <f t="shared" si="269"/>
        <v>0</v>
      </c>
      <c r="AN380" s="1">
        <f t="shared" si="270"/>
        <v>0</v>
      </c>
      <c r="AO380" s="1">
        <f t="shared" si="271"/>
        <v>0</v>
      </c>
      <c r="AP380" s="1">
        <f t="shared" si="272"/>
        <v>0</v>
      </c>
      <c r="AQ380" s="1">
        <f t="shared" si="273"/>
        <v>0</v>
      </c>
      <c r="AR380" s="1">
        <f t="shared" si="274"/>
        <v>0</v>
      </c>
      <c r="AS380" s="1">
        <f t="shared" si="275"/>
        <v>0</v>
      </c>
      <c r="AT380" s="1">
        <f t="shared" si="276"/>
        <v>0</v>
      </c>
      <c r="AU380" s="1">
        <f t="shared" si="277"/>
        <v>0</v>
      </c>
      <c r="AV380" s="1">
        <f t="shared" si="278"/>
        <v>0</v>
      </c>
      <c r="AW380" s="1">
        <f t="shared" si="279"/>
        <v>0</v>
      </c>
      <c r="AX380" s="1">
        <f t="shared" si="280"/>
        <v>0</v>
      </c>
      <c r="AY380" s="1">
        <f t="shared" si="281"/>
        <v>0</v>
      </c>
      <c r="AZ380" s="1">
        <f t="shared" si="282"/>
        <v>0</v>
      </c>
      <c r="BA380" s="1">
        <f t="shared" si="283"/>
        <v>0</v>
      </c>
      <c r="BB380" s="1">
        <f t="shared" si="284"/>
        <v>0</v>
      </c>
      <c r="BC380" s="1">
        <f t="shared" si="285"/>
        <v>0</v>
      </c>
      <c r="BD380" s="1">
        <f t="shared" si="286"/>
        <v>0</v>
      </c>
      <c r="BE380" s="1">
        <f t="shared" si="287"/>
        <v>0</v>
      </c>
      <c r="BM380" s="275">
        <v>47</v>
      </c>
      <c r="BN380" s="266">
        <f t="shared" si="288"/>
        <v>0</v>
      </c>
      <c r="BO380" s="266">
        <f t="shared" si="289"/>
        <v>0</v>
      </c>
      <c r="BP380" s="266">
        <f t="shared" si="290"/>
        <v>0</v>
      </c>
      <c r="BQ380">
        <f t="shared" si="291"/>
        <v>0</v>
      </c>
      <c r="BR380">
        <f t="shared" si="292"/>
        <v>0</v>
      </c>
      <c r="BS380">
        <f t="shared" si="293"/>
        <v>0</v>
      </c>
      <c r="BT380">
        <f t="shared" si="294"/>
        <v>0</v>
      </c>
      <c r="BU380">
        <f t="shared" si="295"/>
        <v>0</v>
      </c>
      <c r="BV380">
        <f t="shared" si="296"/>
        <v>0</v>
      </c>
      <c r="BW380">
        <f t="shared" si="297"/>
        <v>0</v>
      </c>
      <c r="BX380">
        <f t="shared" si="298"/>
        <v>0</v>
      </c>
      <c r="BY380">
        <f t="shared" si="299"/>
        <v>0</v>
      </c>
      <c r="BZ380">
        <f t="shared" si="300"/>
        <v>0</v>
      </c>
      <c r="CA380">
        <f t="shared" si="301"/>
        <v>0</v>
      </c>
      <c r="CB380">
        <f t="shared" si="302"/>
        <v>0</v>
      </c>
      <c r="CC380">
        <f t="shared" si="303"/>
        <v>0</v>
      </c>
      <c r="CD380">
        <f t="shared" si="304"/>
        <v>0</v>
      </c>
      <c r="CE380">
        <f t="shared" si="305"/>
        <v>0</v>
      </c>
      <c r="CF380">
        <f t="shared" si="306"/>
        <v>0</v>
      </c>
      <c r="CG380">
        <f t="shared" si="307"/>
        <v>0</v>
      </c>
      <c r="CH380">
        <f t="shared" si="308"/>
        <v>0</v>
      </c>
      <c r="CI380">
        <f t="shared" si="309"/>
        <v>0</v>
      </c>
      <c r="CJ380">
        <f t="shared" si="310"/>
        <v>0</v>
      </c>
      <c r="CK380">
        <f t="shared" si="311"/>
        <v>0</v>
      </c>
    </row>
    <row r="381" spans="1:89" ht="15" customHeight="1">
      <c r="A381" s="40"/>
      <c r="B381" s="91"/>
      <c r="C381" s="94" t="s">
        <v>5132</v>
      </c>
      <c r="D381" s="572" t="str">
        <f>IF(CNGE_2024_M4_Secc1!D89="","",CNGE_2024_M4_Secc1!D89)</f>
        <v/>
      </c>
      <c r="E381" s="573"/>
      <c r="F381" s="574"/>
      <c r="G381" s="483"/>
      <c r="H381" s="483"/>
      <c r="I381" s="483"/>
      <c r="J381" s="483"/>
      <c r="K381" s="483"/>
      <c r="L381" s="483"/>
      <c r="M381" s="483"/>
      <c r="N381" s="483"/>
      <c r="O381" s="483"/>
      <c r="P381" s="483"/>
      <c r="Q381" s="483"/>
      <c r="R381" s="483"/>
      <c r="S381" s="483"/>
      <c r="T381" s="483"/>
      <c r="U381" s="483"/>
      <c r="V381" s="483"/>
      <c r="W381" s="483"/>
      <c r="X381" s="483"/>
      <c r="Y381" s="483"/>
      <c r="Z381" s="483"/>
      <c r="AA381" s="483"/>
      <c r="AB381" s="483"/>
      <c r="AC381" s="483"/>
      <c r="AD381" s="483"/>
      <c r="AE381" s="91"/>
      <c r="AG381" s="89">
        <f t="shared" si="312"/>
        <v>0</v>
      </c>
      <c r="AH381" s="1">
        <f t="shared" si="264"/>
        <v>0</v>
      </c>
      <c r="AI381" s="1">
        <f t="shared" si="265"/>
        <v>0</v>
      </c>
      <c r="AJ381" s="1">
        <f t="shared" si="266"/>
        <v>0</v>
      </c>
      <c r="AK381" s="1">
        <f t="shared" si="267"/>
        <v>0</v>
      </c>
      <c r="AL381" s="1">
        <f t="shared" si="268"/>
        <v>0</v>
      </c>
      <c r="AM381" s="1">
        <f t="shared" si="269"/>
        <v>0</v>
      </c>
      <c r="AN381" s="1">
        <f t="shared" si="270"/>
        <v>0</v>
      </c>
      <c r="AO381" s="1">
        <f t="shared" si="271"/>
        <v>0</v>
      </c>
      <c r="AP381" s="1">
        <f t="shared" si="272"/>
        <v>0</v>
      </c>
      <c r="AQ381" s="1">
        <f t="shared" si="273"/>
        <v>0</v>
      </c>
      <c r="AR381" s="1">
        <f t="shared" si="274"/>
        <v>0</v>
      </c>
      <c r="AS381" s="1">
        <f t="shared" si="275"/>
        <v>0</v>
      </c>
      <c r="AT381" s="1">
        <f t="shared" si="276"/>
        <v>0</v>
      </c>
      <c r="AU381" s="1">
        <f t="shared" si="277"/>
        <v>0</v>
      </c>
      <c r="AV381" s="1">
        <f t="shared" si="278"/>
        <v>0</v>
      </c>
      <c r="AW381" s="1">
        <f t="shared" si="279"/>
        <v>0</v>
      </c>
      <c r="AX381" s="1">
        <f t="shared" si="280"/>
        <v>0</v>
      </c>
      <c r="AY381" s="1">
        <f t="shared" si="281"/>
        <v>0</v>
      </c>
      <c r="AZ381" s="1">
        <f t="shared" si="282"/>
        <v>0</v>
      </c>
      <c r="BA381" s="1">
        <f t="shared" si="283"/>
        <v>0</v>
      </c>
      <c r="BB381" s="1">
        <f t="shared" si="284"/>
        <v>0</v>
      </c>
      <c r="BC381" s="1">
        <f t="shared" si="285"/>
        <v>0</v>
      </c>
      <c r="BD381" s="1">
        <f t="shared" si="286"/>
        <v>0</v>
      </c>
      <c r="BE381" s="1">
        <f t="shared" si="287"/>
        <v>0</v>
      </c>
      <c r="BM381" s="274">
        <v>48</v>
      </c>
      <c r="BN381" s="266">
        <f t="shared" si="288"/>
        <v>0</v>
      </c>
      <c r="BO381" s="266">
        <f t="shared" si="289"/>
        <v>0</v>
      </c>
      <c r="BP381" s="266">
        <f t="shared" si="290"/>
        <v>0</v>
      </c>
      <c r="BQ381">
        <f t="shared" si="291"/>
        <v>0</v>
      </c>
      <c r="BR381">
        <f t="shared" si="292"/>
        <v>0</v>
      </c>
      <c r="BS381">
        <f t="shared" si="293"/>
        <v>0</v>
      </c>
      <c r="BT381">
        <f t="shared" si="294"/>
        <v>0</v>
      </c>
      <c r="BU381">
        <f t="shared" si="295"/>
        <v>0</v>
      </c>
      <c r="BV381">
        <f t="shared" si="296"/>
        <v>0</v>
      </c>
      <c r="BW381">
        <f t="shared" si="297"/>
        <v>0</v>
      </c>
      <c r="BX381">
        <f t="shared" si="298"/>
        <v>0</v>
      </c>
      <c r="BY381">
        <f t="shared" si="299"/>
        <v>0</v>
      </c>
      <c r="BZ381">
        <f t="shared" si="300"/>
        <v>0</v>
      </c>
      <c r="CA381">
        <f t="shared" si="301"/>
        <v>0</v>
      </c>
      <c r="CB381">
        <f t="shared" si="302"/>
        <v>0</v>
      </c>
      <c r="CC381">
        <f t="shared" si="303"/>
        <v>0</v>
      </c>
      <c r="CD381">
        <f t="shared" si="304"/>
        <v>0</v>
      </c>
      <c r="CE381">
        <f t="shared" si="305"/>
        <v>0</v>
      </c>
      <c r="CF381">
        <f t="shared" si="306"/>
        <v>0</v>
      </c>
      <c r="CG381">
        <f t="shared" si="307"/>
        <v>0</v>
      </c>
      <c r="CH381">
        <f t="shared" si="308"/>
        <v>0</v>
      </c>
      <c r="CI381">
        <f t="shared" si="309"/>
        <v>0</v>
      </c>
      <c r="CJ381">
        <f t="shared" si="310"/>
        <v>0</v>
      </c>
      <c r="CK381">
        <f t="shared" si="311"/>
        <v>0</v>
      </c>
    </row>
    <row r="382" spans="1:89" ht="15" customHeight="1">
      <c r="A382" s="40"/>
      <c r="B382" s="91"/>
      <c r="C382" s="94" t="s">
        <v>5133</v>
      </c>
      <c r="D382" s="572" t="str">
        <f>IF(CNGE_2024_M4_Secc1!D90="","",CNGE_2024_M4_Secc1!D90)</f>
        <v/>
      </c>
      <c r="E382" s="573"/>
      <c r="F382" s="574"/>
      <c r="G382" s="483"/>
      <c r="H382" s="483"/>
      <c r="I382" s="483"/>
      <c r="J382" s="483"/>
      <c r="K382" s="483"/>
      <c r="L382" s="483"/>
      <c r="M382" s="483"/>
      <c r="N382" s="483"/>
      <c r="O382" s="483"/>
      <c r="P382" s="483"/>
      <c r="Q382" s="483"/>
      <c r="R382" s="483"/>
      <c r="S382" s="483"/>
      <c r="T382" s="483"/>
      <c r="U382" s="483"/>
      <c r="V382" s="483"/>
      <c r="W382" s="483"/>
      <c r="X382" s="483"/>
      <c r="Y382" s="483"/>
      <c r="Z382" s="483"/>
      <c r="AA382" s="483"/>
      <c r="AB382" s="483"/>
      <c r="AC382" s="483"/>
      <c r="AD382" s="483"/>
      <c r="AE382" s="91"/>
      <c r="AG382" s="89">
        <f t="shared" si="312"/>
        <v>0</v>
      </c>
      <c r="AH382" s="1">
        <f t="shared" si="264"/>
        <v>0</v>
      </c>
      <c r="AI382" s="1">
        <f t="shared" si="265"/>
        <v>0</v>
      </c>
      <c r="AJ382" s="1">
        <f t="shared" si="266"/>
        <v>0</v>
      </c>
      <c r="AK382" s="1">
        <f t="shared" si="267"/>
        <v>0</v>
      </c>
      <c r="AL382" s="1">
        <f t="shared" si="268"/>
        <v>0</v>
      </c>
      <c r="AM382" s="1">
        <f t="shared" si="269"/>
        <v>0</v>
      </c>
      <c r="AN382" s="1">
        <f t="shared" si="270"/>
        <v>0</v>
      </c>
      <c r="AO382" s="1">
        <f t="shared" si="271"/>
        <v>0</v>
      </c>
      <c r="AP382" s="1">
        <f t="shared" si="272"/>
        <v>0</v>
      </c>
      <c r="AQ382" s="1">
        <f t="shared" si="273"/>
        <v>0</v>
      </c>
      <c r="AR382" s="1">
        <f t="shared" si="274"/>
        <v>0</v>
      </c>
      <c r="AS382" s="1">
        <f t="shared" si="275"/>
        <v>0</v>
      </c>
      <c r="AT382" s="1">
        <f t="shared" si="276"/>
        <v>0</v>
      </c>
      <c r="AU382" s="1">
        <f t="shared" si="277"/>
        <v>0</v>
      </c>
      <c r="AV382" s="1">
        <f t="shared" si="278"/>
        <v>0</v>
      </c>
      <c r="AW382" s="1">
        <f t="shared" si="279"/>
        <v>0</v>
      </c>
      <c r="AX382" s="1">
        <f t="shared" si="280"/>
        <v>0</v>
      </c>
      <c r="AY382" s="1">
        <f t="shared" si="281"/>
        <v>0</v>
      </c>
      <c r="AZ382" s="1">
        <f t="shared" si="282"/>
        <v>0</v>
      </c>
      <c r="BA382" s="1">
        <f t="shared" si="283"/>
        <v>0</v>
      </c>
      <c r="BB382" s="1">
        <f t="shared" si="284"/>
        <v>0</v>
      </c>
      <c r="BC382" s="1">
        <f t="shared" si="285"/>
        <v>0</v>
      </c>
      <c r="BD382" s="1">
        <f t="shared" si="286"/>
        <v>0</v>
      </c>
      <c r="BE382" s="1">
        <f t="shared" si="287"/>
        <v>0</v>
      </c>
      <c r="BM382" s="275">
        <v>49</v>
      </c>
      <c r="BN382" s="266">
        <f t="shared" si="288"/>
        <v>0</v>
      </c>
      <c r="BO382" s="266">
        <f t="shared" si="289"/>
        <v>0</v>
      </c>
      <c r="BP382" s="266">
        <f t="shared" si="290"/>
        <v>0</v>
      </c>
      <c r="BQ382">
        <f t="shared" si="291"/>
        <v>0</v>
      </c>
      <c r="BR382">
        <f t="shared" si="292"/>
        <v>0</v>
      </c>
      <c r="BS382">
        <f t="shared" si="293"/>
        <v>0</v>
      </c>
      <c r="BT382">
        <f t="shared" si="294"/>
        <v>0</v>
      </c>
      <c r="BU382">
        <f t="shared" si="295"/>
        <v>0</v>
      </c>
      <c r="BV382">
        <f t="shared" si="296"/>
        <v>0</v>
      </c>
      <c r="BW382">
        <f t="shared" si="297"/>
        <v>0</v>
      </c>
      <c r="BX382">
        <f t="shared" si="298"/>
        <v>0</v>
      </c>
      <c r="BY382">
        <f t="shared" si="299"/>
        <v>0</v>
      </c>
      <c r="BZ382">
        <f t="shared" si="300"/>
        <v>0</v>
      </c>
      <c r="CA382">
        <f t="shared" si="301"/>
        <v>0</v>
      </c>
      <c r="CB382">
        <f t="shared" si="302"/>
        <v>0</v>
      </c>
      <c r="CC382">
        <f t="shared" si="303"/>
        <v>0</v>
      </c>
      <c r="CD382">
        <f t="shared" si="304"/>
        <v>0</v>
      </c>
      <c r="CE382">
        <f t="shared" si="305"/>
        <v>0</v>
      </c>
      <c r="CF382">
        <f t="shared" si="306"/>
        <v>0</v>
      </c>
      <c r="CG382">
        <f t="shared" si="307"/>
        <v>0</v>
      </c>
      <c r="CH382">
        <f t="shared" si="308"/>
        <v>0</v>
      </c>
      <c r="CI382">
        <f t="shared" si="309"/>
        <v>0</v>
      </c>
      <c r="CJ382">
        <f t="shared" si="310"/>
        <v>0</v>
      </c>
      <c r="CK382">
        <f t="shared" si="311"/>
        <v>0</v>
      </c>
    </row>
    <row r="383" spans="1:89" ht="15" customHeight="1">
      <c r="A383" s="40"/>
      <c r="B383" s="91"/>
      <c r="C383" s="94" t="s">
        <v>5134</v>
      </c>
      <c r="D383" s="572" t="str">
        <f>IF(CNGE_2024_M4_Secc1!D91="","",CNGE_2024_M4_Secc1!D91)</f>
        <v/>
      </c>
      <c r="E383" s="573"/>
      <c r="F383" s="574"/>
      <c r="G383" s="483"/>
      <c r="H383" s="483"/>
      <c r="I383" s="483"/>
      <c r="J383" s="483"/>
      <c r="K383" s="483"/>
      <c r="L383" s="483"/>
      <c r="M383" s="483"/>
      <c r="N383" s="483"/>
      <c r="O383" s="483"/>
      <c r="P383" s="483"/>
      <c r="Q383" s="483"/>
      <c r="R383" s="483"/>
      <c r="S383" s="483"/>
      <c r="T383" s="483"/>
      <c r="U383" s="483"/>
      <c r="V383" s="483"/>
      <c r="W383" s="483"/>
      <c r="X383" s="483"/>
      <c r="Y383" s="483"/>
      <c r="Z383" s="483"/>
      <c r="AA383" s="483"/>
      <c r="AB383" s="483"/>
      <c r="AC383" s="483"/>
      <c r="AD383" s="483"/>
      <c r="AE383" s="91"/>
      <c r="AG383" s="89">
        <f t="shared" si="312"/>
        <v>0</v>
      </c>
      <c r="AH383" s="1">
        <f t="shared" si="264"/>
        <v>0</v>
      </c>
      <c r="AI383" s="1">
        <f t="shared" si="265"/>
        <v>0</v>
      </c>
      <c r="AJ383" s="1">
        <f t="shared" si="266"/>
        <v>0</v>
      </c>
      <c r="AK383" s="1">
        <f t="shared" si="267"/>
        <v>0</v>
      </c>
      <c r="AL383" s="1">
        <f t="shared" si="268"/>
        <v>0</v>
      </c>
      <c r="AM383" s="1">
        <f t="shared" si="269"/>
        <v>0</v>
      </c>
      <c r="AN383" s="1">
        <f t="shared" si="270"/>
        <v>0</v>
      </c>
      <c r="AO383" s="1">
        <f t="shared" si="271"/>
        <v>0</v>
      </c>
      <c r="AP383" s="1">
        <f t="shared" si="272"/>
        <v>0</v>
      </c>
      <c r="AQ383" s="1">
        <f t="shared" si="273"/>
        <v>0</v>
      </c>
      <c r="AR383" s="1">
        <f t="shared" si="274"/>
        <v>0</v>
      </c>
      <c r="AS383" s="1">
        <f t="shared" si="275"/>
        <v>0</v>
      </c>
      <c r="AT383" s="1">
        <f t="shared" si="276"/>
        <v>0</v>
      </c>
      <c r="AU383" s="1">
        <f t="shared" si="277"/>
        <v>0</v>
      </c>
      <c r="AV383" s="1">
        <f t="shared" si="278"/>
        <v>0</v>
      </c>
      <c r="AW383" s="1">
        <f t="shared" si="279"/>
        <v>0</v>
      </c>
      <c r="AX383" s="1">
        <f t="shared" si="280"/>
        <v>0</v>
      </c>
      <c r="AY383" s="1">
        <f t="shared" si="281"/>
        <v>0</v>
      </c>
      <c r="AZ383" s="1">
        <f t="shared" si="282"/>
        <v>0</v>
      </c>
      <c r="BA383" s="1">
        <f t="shared" si="283"/>
        <v>0</v>
      </c>
      <c r="BB383" s="1">
        <f t="shared" si="284"/>
        <v>0</v>
      </c>
      <c r="BC383" s="1">
        <f t="shared" si="285"/>
        <v>0</v>
      </c>
      <c r="BD383" s="1">
        <f t="shared" si="286"/>
        <v>0</v>
      </c>
      <c r="BE383" s="1">
        <f t="shared" si="287"/>
        <v>0</v>
      </c>
      <c r="BM383" s="274">
        <v>50</v>
      </c>
      <c r="BN383" s="266">
        <f t="shared" si="288"/>
        <v>0</v>
      </c>
      <c r="BO383" s="266">
        <f t="shared" si="289"/>
        <v>0</v>
      </c>
      <c r="BP383" s="266">
        <f t="shared" si="290"/>
        <v>0</v>
      </c>
      <c r="BQ383">
        <f t="shared" si="291"/>
        <v>0</v>
      </c>
      <c r="BR383">
        <f t="shared" si="292"/>
        <v>0</v>
      </c>
      <c r="BS383">
        <f t="shared" si="293"/>
        <v>0</v>
      </c>
      <c r="BT383">
        <f t="shared" si="294"/>
        <v>0</v>
      </c>
      <c r="BU383">
        <f t="shared" si="295"/>
        <v>0</v>
      </c>
      <c r="BV383">
        <f t="shared" si="296"/>
        <v>0</v>
      </c>
      <c r="BW383">
        <f t="shared" si="297"/>
        <v>0</v>
      </c>
      <c r="BX383">
        <f t="shared" si="298"/>
        <v>0</v>
      </c>
      <c r="BY383">
        <f t="shared" si="299"/>
        <v>0</v>
      </c>
      <c r="BZ383">
        <f t="shared" si="300"/>
        <v>0</v>
      </c>
      <c r="CA383">
        <f t="shared" si="301"/>
        <v>0</v>
      </c>
      <c r="CB383">
        <f t="shared" si="302"/>
        <v>0</v>
      </c>
      <c r="CC383">
        <f t="shared" si="303"/>
        <v>0</v>
      </c>
      <c r="CD383">
        <f t="shared" si="304"/>
        <v>0</v>
      </c>
      <c r="CE383">
        <f t="shared" si="305"/>
        <v>0</v>
      </c>
      <c r="CF383">
        <f t="shared" si="306"/>
        <v>0</v>
      </c>
      <c r="CG383">
        <f t="shared" si="307"/>
        <v>0</v>
      </c>
      <c r="CH383">
        <f t="shared" si="308"/>
        <v>0</v>
      </c>
      <c r="CI383">
        <f t="shared" si="309"/>
        <v>0</v>
      </c>
      <c r="CJ383">
        <f t="shared" si="310"/>
        <v>0</v>
      </c>
      <c r="CK383">
        <f t="shared" si="311"/>
        <v>0</v>
      </c>
    </row>
    <row r="384" spans="1:89" ht="15" customHeight="1">
      <c r="A384" s="40"/>
      <c r="B384" s="91"/>
      <c r="C384" s="94" t="s">
        <v>5135</v>
      </c>
      <c r="D384" s="572" t="str">
        <f>IF(CNGE_2024_M4_Secc1!D92="","",CNGE_2024_M4_Secc1!D92)</f>
        <v/>
      </c>
      <c r="E384" s="573"/>
      <c r="F384" s="574"/>
      <c r="G384" s="483"/>
      <c r="H384" s="483"/>
      <c r="I384" s="483"/>
      <c r="J384" s="483"/>
      <c r="K384" s="483"/>
      <c r="L384" s="483"/>
      <c r="M384" s="483"/>
      <c r="N384" s="483"/>
      <c r="O384" s="483"/>
      <c r="P384" s="483"/>
      <c r="Q384" s="483"/>
      <c r="R384" s="483"/>
      <c r="S384" s="483"/>
      <c r="T384" s="483"/>
      <c r="U384" s="483"/>
      <c r="V384" s="483"/>
      <c r="W384" s="483"/>
      <c r="X384" s="483"/>
      <c r="Y384" s="483"/>
      <c r="Z384" s="483"/>
      <c r="AA384" s="483"/>
      <c r="AB384" s="483"/>
      <c r="AC384" s="483"/>
      <c r="AD384" s="483"/>
      <c r="AE384" s="91"/>
      <c r="AG384" s="89">
        <f t="shared" si="312"/>
        <v>0</v>
      </c>
      <c r="AH384" s="1">
        <f t="shared" si="264"/>
        <v>0</v>
      </c>
      <c r="AI384" s="1">
        <f t="shared" si="265"/>
        <v>0</v>
      </c>
      <c r="AJ384" s="1">
        <f t="shared" si="266"/>
        <v>0</v>
      </c>
      <c r="AK384" s="1">
        <f t="shared" si="267"/>
        <v>0</v>
      </c>
      <c r="AL384" s="1">
        <f t="shared" si="268"/>
        <v>0</v>
      </c>
      <c r="AM384" s="1">
        <f t="shared" si="269"/>
        <v>0</v>
      </c>
      <c r="AN384" s="1">
        <f t="shared" si="270"/>
        <v>0</v>
      </c>
      <c r="AO384" s="1">
        <f t="shared" si="271"/>
        <v>0</v>
      </c>
      <c r="AP384" s="1">
        <f t="shared" si="272"/>
        <v>0</v>
      </c>
      <c r="AQ384" s="1">
        <f t="shared" si="273"/>
        <v>0</v>
      </c>
      <c r="AR384" s="1">
        <f t="shared" si="274"/>
        <v>0</v>
      </c>
      <c r="AS384" s="1">
        <f t="shared" si="275"/>
        <v>0</v>
      </c>
      <c r="AT384" s="1">
        <f t="shared" si="276"/>
        <v>0</v>
      </c>
      <c r="AU384" s="1">
        <f t="shared" si="277"/>
        <v>0</v>
      </c>
      <c r="AV384" s="1">
        <f t="shared" si="278"/>
        <v>0</v>
      </c>
      <c r="AW384" s="1">
        <f t="shared" si="279"/>
        <v>0</v>
      </c>
      <c r="AX384" s="1">
        <f t="shared" si="280"/>
        <v>0</v>
      </c>
      <c r="AY384" s="1">
        <f t="shared" si="281"/>
        <v>0</v>
      </c>
      <c r="AZ384" s="1">
        <f t="shared" si="282"/>
        <v>0</v>
      </c>
      <c r="BA384" s="1">
        <f t="shared" si="283"/>
        <v>0</v>
      </c>
      <c r="BB384" s="1">
        <f t="shared" si="284"/>
        <v>0</v>
      </c>
      <c r="BC384" s="1">
        <f t="shared" si="285"/>
        <v>0</v>
      </c>
      <c r="BD384" s="1">
        <f t="shared" si="286"/>
        <v>0</v>
      </c>
      <c r="BE384" s="1">
        <f t="shared" si="287"/>
        <v>0</v>
      </c>
      <c r="BM384" s="275">
        <v>51</v>
      </c>
      <c r="BN384" s="266">
        <f t="shared" si="288"/>
        <v>0</v>
      </c>
      <c r="BO384" s="266">
        <f t="shared" si="289"/>
        <v>0</v>
      </c>
      <c r="BP384" s="266">
        <f t="shared" si="290"/>
        <v>0</v>
      </c>
      <c r="BQ384">
        <f t="shared" si="291"/>
        <v>0</v>
      </c>
      <c r="BR384">
        <f t="shared" si="292"/>
        <v>0</v>
      </c>
      <c r="BS384">
        <f t="shared" si="293"/>
        <v>0</v>
      </c>
      <c r="BT384">
        <f t="shared" si="294"/>
        <v>0</v>
      </c>
      <c r="BU384">
        <f t="shared" si="295"/>
        <v>0</v>
      </c>
      <c r="BV384">
        <f t="shared" si="296"/>
        <v>0</v>
      </c>
      <c r="BW384">
        <f t="shared" si="297"/>
        <v>0</v>
      </c>
      <c r="BX384">
        <f t="shared" si="298"/>
        <v>0</v>
      </c>
      <c r="BY384">
        <f t="shared" si="299"/>
        <v>0</v>
      </c>
      <c r="BZ384">
        <f t="shared" si="300"/>
        <v>0</v>
      </c>
      <c r="CA384">
        <f t="shared" si="301"/>
        <v>0</v>
      </c>
      <c r="CB384">
        <f t="shared" si="302"/>
        <v>0</v>
      </c>
      <c r="CC384">
        <f t="shared" si="303"/>
        <v>0</v>
      </c>
      <c r="CD384">
        <f t="shared" si="304"/>
        <v>0</v>
      </c>
      <c r="CE384">
        <f t="shared" si="305"/>
        <v>0</v>
      </c>
      <c r="CF384">
        <f t="shared" si="306"/>
        <v>0</v>
      </c>
      <c r="CG384">
        <f t="shared" si="307"/>
        <v>0</v>
      </c>
      <c r="CH384">
        <f t="shared" si="308"/>
        <v>0</v>
      </c>
      <c r="CI384">
        <f t="shared" si="309"/>
        <v>0</v>
      </c>
      <c r="CJ384">
        <f t="shared" si="310"/>
        <v>0</v>
      </c>
      <c r="CK384">
        <f t="shared" si="311"/>
        <v>0</v>
      </c>
    </row>
    <row r="385" spans="1:89" ht="15" customHeight="1">
      <c r="A385" s="40"/>
      <c r="B385" s="91"/>
      <c r="C385" s="94" t="s">
        <v>5136</v>
      </c>
      <c r="D385" s="572" t="str">
        <f>IF(CNGE_2024_M4_Secc1!D93="","",CNGE_2024_M4_Secc1!D93)</f>
        <v/>
      </c>
      <c r="E385" s="573"/>
      <c r="F385" s="574"/>
      <c r="G385" s="483"/>
      <c r="H385" s="483"/>
      <c r="I385" s="483"/>
      <c r="J385" s="483"/>
      <c r="K385" s="483"/>
      <c r="L385" s="483"/>
      <c r="M385" s="483"/>
      <c r="N385" s="483"/>
      <c r="O385" s="483"/>
      <c r="P385" s="483"/>
      <c r="Q385" s="483"/>
      <c r="R385" s="483"/>
      <c r="S385" s="483"/>
      <c r="T385" s="483"/>
      <c r="U385" s="483"/>
      <c r="V385" s="483"/>
      <c r="W385" s="483"/>
      <c r="X385" s="483"/>
      <c r="Y385" s="483"/>
      <c r="Z385" s="483"/>
      <c r="AA385" s="483"/>
      <c r="AB385" s="483"/>
      <c r="AC385" s="483"/>
      <c r="AD385" s="483"/>
      <c r="AE385" s="91"/>
      <c r="AG385" s="89">
        <f t="shared" si="312"/>
        <v>0</v>
      </c>
      <c r="AH385" s="1">
        <f t="shared" si="264"/>
        <v>0</v>
      </c>
      <c r="AI385" s="1">
        <f t="shared" si="265"/>
        <v>0</v>
      </c>
      <c r="AJ385" s="1">
        <f t="shared" si="266"/>
        <v>0</v>
      </c>
      <c r="AK385" s="1">
        <f t="shared" si="267"/>
        <v>0</v>
      </c>
      <c r="AL385" s="1">
        <f t="shared" si="268"/>
        <v>0</v>
      </c>
      <c r="AM385" s="1">
        <f t="shared" si="269"/>
        <v>0</v>
      </c>
      <c r="AN385" s="1">
        <f t="shared" si="270"/>
        <v>0</v>
      </c>
      <c r="AO385" s="1">
        <f t="shared" si="271"/>
        <v>0</v>
      </c>
      <c r="AP385" s="1">
        <f t="shared" si="272"/>
        <v>0</v>
      </c>
      <c r="AQ385" s="1">
        <f t="shared" si="273"/>
        <v>0</v>
      </c>
      <c r="AR385" s="1">
        <f t="shared" si="274"/>
        <v>0</v>
      </c>
      <c r="AS385" s="1">
        <f t="shared" si="275"/>
        <v>0</v>
      </c>
      <c r="AT385" s="1">
        <f t="shared" si="276"/>
        <v>0</v>
      </c>
      <c r="AU385" s="1">
        <f t="shared" si="277"/>
        <v>0</v>
      </c>
      <c r="AV385" s="1">
        <f t="shared" si="278"/>
        <v>0</v>
      </c>
      <c r="AW385" s="1">
        <f t="shared" si="279"/>
        <v>0</v>
      </c>
      <c r="AX385" s="1">
        <f t="shared" si="280"/>
        <v>0</v>
      </c>
      <c r="AY385" s="1">
        <f t="shared" si="281"/>
        <v>0</v>
      </c>
      <c r="AZ385" s="1">
        <f t="shared" si="282"/>
        <v>0</v>
      </c>
      <c r="BA385" s="1">
        <f t="shared" si="283"/>
        <v>0</v>
      </c>
      <c r="BB385" s="1">
        <f t="shared" si="284"/>
        <v>0</v>
      </c>
      <c r="BC385" s="1">
        <f t="shared" si="285"/>
        <v>0</v>
      </c>
      <c r="BD385" s="1">
        <f t="shared" si="286"/>
        <v>0</v>
      </c>
      <c r="BE385" s="1">
        <f t="shared" si="287"/>
        <v>0</v>
      </c>
      <c r="BM385" s="274">
        <v>52</v>
      </c>
      <c r="BN385" s="266">
        <f t="shared" si="288"/>
        <v>0</v>
      </c>
      <c r="BO385" s="266">
        <f t="shared" si="289"/>
        <v>0</v>
      </c>
      <c r="BP385" s="266">
        <f t="shared" si="290"/>
        <v>0</v>
      </c>
      <c r="BQ385">
        <f t="shared" si="291"/>
        <v>0</v>
      </c>
      <c r="BR385">
        <f t="shared" si="292"/>
        <v>0</v>
      </c>
      <c r="BS385">
        <f t="shared" si="293"/>
        <v>0</v>
      </c>
      <c r="BT385">
        <f t="shared" si="294"/>
        <v>0</v>
      </c>
      <c r="BU385">
        <f t="shared" si="295"/>
        <v>0</v>
      </c>
      <c r="BV385">
        <f t="shared" si="296"/>
        <v>0</v>
      </c>
      <c r="BW385">
        <f t="shared" si="297"/>
        <v>0</v>
      </c>
      <c r="BX385">
        <f t="shared" si="298"/>
        <v>0</v>
      </c>
      <c r="BY385">
        <f t="shared" si="299"/>
        <v>0</v>
      </c>
      <c r="BZ385">
        <f t="shared" si="300"/>
        <v>0</v>
      </c>
      <c r="CA385">
        <f t="shared" si="301"/>
        <v>0</v>
      </c>
      <c r="CB385">
        <f t="shared" si="302"/>
        <v>0</v>
      </c>
      <c r="CC385">
        <f t="shared" si="303"/>
        <v>0</v>
      </c>
      <c r="CD385">
        <f t="shared" si="304"/>
        <v>0</v>
      </c>
      <c r="CE385">
        <f t="shared" si="305"/>
        <v>0</v>
      </c>
      <c r="CF385">
        <f t="shared" si="306"/>
        <v>0</v>
      </c>
      <c r="CG385">
        <f t="shared" si="307"/>
        <v>0</v>
      </c>
      <c r="CH385">
        <f t="shared" si="308"/>
        <v>0</v>
      </c>
      <c r="CI385">
        <f t="shared" si="309"/>
        <v>0</v>
      </c>
      <c r="CJ385">
        <f t="shared" si="310"/>
        <v>0</v>
      </c>
      <c r="CK385">
        <f t="shared" si="311"/>
        <v>0</v>
      </c>
    </row>
    <row r="386" spans="1:89" ht="15" customHeight="1">
      <c r="A386" s="40"/>
      <c r="B386" s="91"/>
      <c r="C386" s="94" t="s">
        <v>5137</v>
      </c>
      <c r="D386" s="572" t="str">
        <f>IF(CNGE_2024_M4_Secc1!D94="","",CNGE_2024_M4_Secc1!D94)</f>
        <v/>
      </c>
      <c r="E386" s="573"/>
      <c r="F386" s="574"/>
      <c r="G386" s="483"/>
      <c r="H386" s="483"/>
      <c r="I386" s="483"/>
      <c r="J386" s="483"/>
      <c r="K386" s="483"/>
      <c r="L386" s="483"/>
      <c r="M386" s="483"/>
      <c r="N386" s="483"/>
      <c r="O386" s="483"/>
      <c r="P386" s="483"/>
      <c r="Q386" s="483"/>
      <c r="R386" s="483"/>
      <c r="S386" s="483"/>
      <c r="T386" s="483"/>
      <c r="U386" s="483"/>
      <c r="V386" s="483"/>
      <c r="W386" s="483"/>
      <c r="X386" s="483"/>
      <c r="Y386" s="483"/>
      <c r="Z386" s="483"/>
      <c r="AA386" s="483"/>
      <c r="AB386" s="483"/>
      <c r="AC386" s="483"/>
      <c r="AD386" s="483"/>
      <c r="AE386" s="91"/>
      <c r="AG386" s="89">
        <f t="shared" si="312"/>
        <v>0</v>
      </c>
      <c r="AH386" s="1">
        <f t="shared" si="264"/>
        <v>0</v>
      </c>
      <c r="AI386" s="1">
        <f t="shared" si="265"/>
        <v>0</v>
      </c>
      <c r="AJ386" s="1">
        <f t="shared" si="266"/>
        <v>0</v>
      </c>
      <c r="AK386" s="1">
        <f t="shared" si="267"/>
        <v>0</v>
      </c>
      <c r="AL386" s="1">
        <f t="shared" si="268"/>
        <v>0</v>
      </c>
      <c r="AM386" s="1">
        <f t="shared" si="269"/>
        <v>0</v>
      </c>
      <c r="AN386" s="1">
        <f t="shared" si="270"/>
        <v>0</v>
      </c>
      <c r="AO386" s="1">
        <f t="shared" si="271"/>
        <v>0</v>
      </c>
      <c r="AP386" s="1">
        <f t="shared" si="272"/>
        <v>0</v>
      </c>
      <c r="AQ386" s="1">
        <f t="shared" si="273"/>
        <v>0</v>
      </c>
      <c r="AR386" s="1">
        <f t="shared" si="274"/>
        <v>0</v>
      </c>
      <c r="AS386" s="1">
        <f t="shared" si="275"/>
        <v>0</v>
      </c>
      <c r="AT386" s="1">
        <f t="shared" si="276"/>
        <v>0</v>
      </c>
      <c r="AU386" s="1">
        <f t="shared" si="277"/>
        <v>0</v>
      </c>
      <c r="AV386" s="1">
        <f t="shared" si="278"/>
        <v>0</v>
      </c>
      <c r="AW386" s="1">
        <f t="shared" si="279"/>
        <v>0</v>
      </c>
      <c r="AX386" s="1">
        <f t="shared" si="280"/>
        <v>0</v>
      </c>
      <c r="AY386" s="1">
        <f t="shared" si="281"/>
        <v>0</v>
      </c>
      <c r="AZ386" s="1">
        <f t="shared" si="282"/>
        <v>0</v>
      </c>
      <c r="BA386" s="1">
        <f t="shared" si="283"/>
        <v>0</v>
      </c>
      <c r="BB386" s="1">
        <f t="shared" si="284"/>
        <v>0</v>
      </c>
      <c r="BC386" s="1">
        <f t="shared" si="285"/>
        <v>0</v>
      </c>
      <c r="BD386" s="1">
        <f t="shared" si="286"/>
        <v>0</v>
      </c>
      <c r="BE386" s="1">
        <f t="shared" si="287"/>
        <v>0</v>
      </c>
      <c r="BM386" s="275">
        <v>53</v>
      </c>
      <c r="BN386" s="266">
        <f t="shared" si="288"/>
        <v>0</v>
      </c>
      <c r="BO386" s="266">
        <f t="shared" si="289"/>
        <v>0</v>
      </c>
      <c r="BP386" s="266">
        <f t="shared" si="290"/>
        <v>0</v>
      </c>
      <c r="BQ386">
        <f t="shared" si="291"/>
        <v>0</v>
      </c>
      <c r="BR386">
        <f t="shared" si="292"/>
        <v>0</v>
      </c>
      <c r="BS386">
        <f t="shared" si="293"/>
        <v>0</v>
      </c>
      <c r="BT386">
        <f t="shared" si="294"/>
        <v>0</v>
      </c>
      <c r="BU386">
        <f t="shared" si="295"/>
        <v>0</v>
      </c>
      <c r="BV386">
        <f t="shared" si="296"/>
        <v>0</v>
      </c>
      <c r="BW386">
        <f t="shared" si="297"/>
        <v>0</v>
      </c>
      <c r="BX386">
        <f t="shared" si="298"/>
        <v>0</v>
      </c>
      <c r="BY386">
        <f t="shared" si="299"/>
        <v>0</v>
      </c>
      <c r="BZ386">
        <f t="shared" si="300"/>
        <v>0</v>
      </c>
      <c r="CA386">
        <f t="shared" si="301"/>
        <v>0</v>
      </c>
      <c r="CB386">
        <f t="shared" si="302"/>
        <v>0</v>
      </c>
      <c r="CC386">
        <f t="shared" si="303"/>
        <v>0</v>
      </c>
      <c r="CD386">
        <f t="shared" si="304"/>
        <v>0</v>
      </c>
      <c r="CE386">
        <f t="shared" si="305"/>
        <v>0</v>
      </c>
      <c r="CF386">
        <f t="shared" si="306"/>
        <v>0</v>
      </c>
      <c r="CG386">
        <f t="shared" si="307"/>
        <v>0</v>
      </c>
      <c r="CH386">
        <f t="shared" si="308"/>
        <v>0</v>
      </c>
      <c r="CI386">
        <f t="shared" si="309"/>
        <v>0</v>
      </c>
      <c r="CJ386">
        <f t="shared" si="310"/>
        <v>0</v>
      </c>
      <c r="CK386">
        <f t="shared" si="311"/>
        <v>0</v>
      </c>
    </row>
    <row r="387" spans="1:89" ht="15" customHeight="1">
      <c r="A387" s="40"/>
      <c r="B387" s="91"/>
      <c r="C387" s="94" t="s">
        <v>5138</v>
      </c>
      <c r="D387" s="572" t="str">
        <f>IF(CNGE_2024_M4_Secc1!D95="","",CNGE_2024_M4_Secc1!D95)</f>
        <v/>
      </c>
      <c r="E387" s="573"/>
      <c r="F387" s="574"/>
      <c r="G387" s="483"/>
      <c r="H387" s="483"/>
      <c r="I387" s="483"/>
      <c r="J387" s="483"/>
      <c r="K387" s="483"/>
      <c r="L387" s="483"/>
      <c r="M387" s="483"/>
      <c r="N387" s="483"/>
      <c r="O387" s="483"/>
      <c r="P387" s="483"/>
      <c r="Q387" s="483"/>
      <c r="R387" s="483"/>
      <c r="S387" s="483"/>
      <c r="T387" s="483"/>
      <c r="U387" s="483"/>
      <c r="V387" s="483"/>
      <c r="W387" s="483"/>
      <c r="X387" s="483"/>
      <c r="Y387" s="483"/>
      <c r="Z387" s="483"/>
      <c r="AA387" s="483"/>
      <c r="AB387" s="483"/>
      <c r="AC387" s="483"/>
      <c r="AD387" s="483"/>
      <c r="AE387" s="91"/>
      <c r="AG387" s="89">
        <f t="shared" si="312"/>
        <v>0</v>
      </c>
      <c r="AH387" s="1">
        <f t="shared" si="264"/>
        <v>0</v>
      </c>
      <c r="AI387" s="1">
        <f t="shared" si="265"/>
        <v>0</v>
      </c>
      <c r="AJ387" s="1">
        <f t="shared" si="266"/>
        <v>0</v>
      </c>
      <c r="AK387" s="1">
        <f t="shared" si="267"/>
        <v>0</v>
      </c>
      <c r="AL387" s="1">
        <f t="shared" si="268"/>
        <v>0</v>
      </c>
      <c r="AM387" s="1">
        <f t="shared" si="269"/>
        <v>0</v>
      </c>
      <c r="AN387" s="1">
        <f t="shared" si="270"/>
        <v>0</v>
      </c>
      <c r="AO387" s="1">
        <f t="shared" si="271"/>
        <v>0</v>
      </c>
      <c r="AP387" s="1">
        <f t="shared" si="272"/>
        <v>0</v>
      </c>
      <c r="AQ387" s="1">
        <f t="shared" si="273"/>
        <v>0</v>
      </c>
      <c r="AR387" s="1">
        <f t="shared" si="274"/>
        <v>0</v>
      </c>
      <c r="AS387" s="1">
        <f t="shared" si="275"/>
        <v>0</v>
      </c>
      <c r="AT387" s="1">
        <f t="shared" si="276"/>
        <v>0</v>
      </c>
      <c r="AU387" s="1">
        <f t="shared" si="277"/>
        <v>0</v>
      </c>
      <c r="AV387" s="1">
        <f t="shared" si="278"/>
        <v>0</v>
      </c>
      <c r="AW387" s="1">
        <f t="shared" si="279"/>
        <v>0</v>
      </c>
      <c r="AX387" s="1">
        <f t="shared" si="280"/>
        <v>0</v>
      </c>
      <c r="AY387" s="1">
        <f t="shared" si="281"/>
        <v>0</v>
      </c>
      <c r="AZ387" s="1">
        <f t="shared" si="282"/>
        <v>0</v>
      </c>
      <c r="BA387" s="1">
        <f t="shared" si="283"/>
        <v>0</v>
      </c>
      <c r="BB387" s="1">
        <f t="shared" si="284"/>
        <v>0</v>
      </c>
      <c r="BC387" s="1">
        <f t="shared" si="285"/>
        <v>0</v>
      </c>
      <c r="BD387" s="1">
        <f t="shared" si="286"/>
        <v>0</v>
      </c>
      <c r="BE387" s="1">
        <f t="shared" si="287"/>
        <v>0</v>
      </c>
      <c r="BM387" s="274">
        <v>54</v>
      </c>
      <c r="BN387" s="266">
        <f t="shared" si="288"/>
        <v>0</v>
      </c>
      <c r="BO387" s="266">
        <f t="shared" si="289"/>
        <v>0</v>
      </c>
      <c r="BP387" s="266">
        <f t="shared" si="290"/>
        <v>0</v>
      </c>
      <c r="BQ387">
        <f t="shared" si="291"/>
        <v>0</v>
      </c>
      <c r="BR387">
        <f t="shared" si="292"/>
        <v>0</v>
      </c>
      <c r="BS387">
        <f t="shared" si="293"/>
        <v>0</v>
      </c>
      <c r="BT387">
        <f t="shared" si="294"/>
        <v>0</v>
      </c>
      <c r="BU387">
        <f t="shared" si="295"/>
        <v>0</v>
      </c>
      <c r="BV387">
        <f t="shared" si="296"/>
        <v>0</v>
      </c>
      <c r="BW387">
        <f t="shared" si="297"/>
        <v>0</v>
      </c>
      <c r="BX387">
        <f t="shared" si="298"/>
        <v>0</v>
      </c>
      <c r="BY387">
        <f t="shared" si="299"/>
        <v>0</v>
      </c>
      <c r="BZ387">
        <f t="shared" si="300"/>
        <v>0</v>
      </c>
      <c r="CA387">
        <f t="shared" si="301"/>
        <v>0</v>
      </c>
      <c r="CB387">
        <f t="shared" si="302"/>
        <v>0</v>
      </c>
      <c r="CC387">
        <f t="shared" si="303"/>
        <v>0</v>
      </c>
      <c r="CD387">
        <f t="shared" si="304"/>
        <v>0</v>
      </c>
      <c r="CE387">
        <f t="shared" si="305"/>
        <v>0</v>
      </c>
      <c r="CF387">
        <f t="shared" si="306"/>
        <v>0</v>
      </c>
      <c r="CG387">
        <f t="shared" si="307"/>
        <v>0</v>
      </c>
      <c r="CH387">
        <f t="shared" si="308"/>
        <v>0</v>
      </c>
      <c r="CI387">
        <f t="shared" si="309"/>
        <v>0</v>
      </c>
      <c r="CJ387">
        <f t="shared" si="310"/>
        <v>0</v>
      </c>
      <c r="CK387">
        <f t="shared" si="311"/>
        <v>0</v>
      </c>
    </row>
    <row r="388" spans="1:89" ht="15" customHeight="1">
      <c r="A388" s="40"/>
      <c r="B388" s="91"/>
      <c r="C388" s="94" t="s">
        <v>5139</v>
      </c>
      <c r="D388" s="572" t="str">
        <f>IF(CNGE_2024_M4_Secc1!D96="","",CNGE_2024_M4_Secc1!D96)</f>
        <v/>
      </c>
      <c r="E388" s="573"/>
      <c r="F388" s="574"/>
      <c r="G388" s="483"/>
      <c r="H388" s="483"/>
      <c r="I388" s="483"/>
      <c r="J388" s="483"/>
      <c r="K388" s="483"/>
      <c r="L388" s="483"/>
      <c r="M388" s="483"/>
      <c r="N388" s="483"/>
      <c r="O388" s="483"/>
      <c r="P388" s="483"/>
      <c r="Q388" s="483"/>
      <c r="R388" s="483"/>
      <c r="S388" s="483"/>
      <c r="T388" s="483"/>
      <c r="U388" s="483"/>
      <c r="V388" s="483"/>
      <c r="W388" s="483"/>
      <c r="X388" s="483"/>
      <c r="Y388" s="483"/>
      <c r="Z388" s="483"/>
      <c r="AA388" s="483"/>
      <c r="AB388" s="483"/>
      <c r="AC388" s="483"/>
      <c r="AD388" s="483"/>
      <c r="AE388" s="91"/>
      <c r="AG388" s="89">
        <f t="shared" si="312"/>
        <v>0</v>
      </c>
      <c r="AH388" s="1">
        <f t="shared" si="264"/>
        <v>0</v>
      </c>
      <c r="AI388" s="1">
        <f t="shared" si="265"/>
        <v>0</v>
      </c>
      <c r="AJ388" s="1">
        <f t="shared" si="266"/>
        <v>0</v>
      </c>
      <c r="AK388" s="1">
        <f t="shared" si="267"/>
        <v>0</v>
      </c>
      <c r="AL388" s="1">
        <f t="shared" si="268"/>
        <v>0</v>
      </c>
      <c r="AM388" s="1">
        <f t="shared" si="269"/>
        <v>0</v>
      </c>
      <c r="AN388" s="1">
        <f t="shared" si="270"/>
        <v>0</v>
      </c>
      <c r="AO388" s="1">
        <f t="shared" si="271"/>
        <v>0</v>
      </c>
      <c r="AP388" s="1">
        <f t="shared" si="272"/>
        <v>0</v>
      </c>
      <c r="AQ388" s="1">
        <f t="shared" si="273"/>
        <v>0</v>
      </c>
      <c r="AR388" s="1">
        <f t="shared" si="274"/>
        <v>0</v>
      </c>
      <c r="AS388" s="1">
        <f t="shared" si="275"/>
        <v>0</v>
      </c>
      <c r="AT388" s="1">
        <f t="shared" si="276"/>
        <v>0</v>
      </c>
      <c r="AU388" s="1">
        <f t="shared" si="277"/>
        <v>0</v>
      </c>
      <c r="AV388" s="1">
        <f t="shared" si="278"/>
        <v>0</v>
      </c>
      <c r="AW388" s="1">
        <f t="shared" si="279"/>
        <v>0</v>
      </c>
      <c r="AX388" s="1">
        <f t="shared" si="280"/>
        <v>0</v>
      </c>
      <c r="AY388" s="1">
        <f t="shared" si="281"/>
        <v>0</v>
      </c>
      <c r="AZ388" s="1">
        <f t="shared" si="282"/>
        <v>0</v>
      </c>
      <c r="BA388" s="1">
        <f t="shared" si="283"/>
        <v>0</v>
      </c>
      <c r="BB388" s="1">
        <f t="shared" si="284"/>
        <v>0</v>
      </c>
      <c r="BC388" s="1">
        <f t="shared" si="285"/>
        <v>0</v>
      </c>
      <c r="BD388" s="1">
        <f t="shared" si="286"/>
        <v>0</v>
      </c>
      <c r="BE388" s="1">
        <f t="shared" si="287"/>
        <v>0</v>
      </c>
      <c r="BM388" s="275">
        <v>55</v>
      </c>
      <c r="BN388" s="266">
        <f t="shared" si="288"/>
        <v>0</v>
      </c>
      <c r="BO388" s="266">
        <f t="shared" si="289"/>
        <v>0</v>
      </c>
      <c r="BP388" s="266">
        <f t="shared" si="290"/>
        <v>0</v>
      </c>
      <c r="BQ388">
        <f t="shared" si="291"/>
        <v>0</v>
      </c>
      <c r="BR388">
        <f t="shared" si="292"/>
        <v>0</v>
      </c>
      <c r="BS388">
        <f t="shared" si="293"/>
        <v>0</v>
      </c>
      <c r="BT388">
        <f t="shared" si="294"/>
        <v>0</v>
      </c>
      <c r="BU388">
        <f t="shared" si="295"/>
        <v>0</v>
      </c>
      <c r="BV388">
        <f t="shared" si="296"/>
        <v>0</v>
      </c>
      <c r="BW388">
        <f t="shared" si="297"/>
        <v>0</v>
      </c>
      <c r="BX388">
        <f t="shared" si="298"/>
        <v>0</v>
      </c>
      <c r="BY388">
        <f t="shared" si="299"/>
        <v>0</v>
      </c>
      <c r="BZ388">
        <f t="shared" si="300"/>
        <v>0</v>
      </c>
      <c r="CA388">
        <f t="shared" si="301"/>
        <v>0</v>
      </c>
      <c r="CB388">
        <f t="shared" si="302"/>
        <v>0</v>
      </c>
      <c r="CC388">
        <f t="shared" si="303"/>
        <v>0</v>
      </c>
      <c r="CD388">
        <f t="shared" si="304"/>
        <v>0</v>
      </c>
      <c r="CE388">
        <f t="shared" si="305"/>
        <v>0</v>
      </c>
      <c r="CF388">
        <f t="shared" si="306"/>
        <v>0</v>
      </c>
      <c r="CG388">
        <f t="shared" si="307"/>
        <v>0</v>
      </c>
      <c r="CH388">
        <f t="shared" si="308"/>
        <v>0</v>
      </c>
      <c r="CI388">
        <f t="shared" si="309"/>
        <v>0</v>
      </c>
      <c r="CJ388">
        <f t="shared" si="310"/>
        <v>0</v>
      </c>
      <c r="CK388">
        <f t="shared" si="311"/>
        <v>0</v>
      </c>
    </row>
    <row r="389" spans="1:89" ht="15" customHeight="1">
      <c r="A389" s="40"/>
      <c r="B389" s="91"/>
      <c r="C389" s="94" t="s">
        <v>5140</v>
      </c>
      <c r="D389" s="572" t="str">
        <f>IF(CNGE_2024_M4_Secc1!D97="","",CNGE_2024_M4_Secc1!D97)</f>
        <v/>
      </c>
      <c r="E389" s="573"/>
      <c r="F389" s="574"/>
      <c r="G389" s="483"/>
      <c r="H389" s="483"/>
      <c r="I389" s="483"/>
      <c r="J389" s="483"/>
      <c r="K389" s="483"/>
      <c r="L389" s="483"/>
      <c r="M389" s="483"/>
      <c r="N389" s="483"/>
      <c r="O389" s="483"/>
      <c r="P389" s="483"/>
      <c r="Q389" s="483"/>
      <c r="R389" s="483"/>
      <c r="S389" s="483"/>
      <c r="T389" s="483"/>
      <c r="U389" s="483"/>
      <c r="V389" s="483"/>
      <c r="W389" s="483"/>
      <c r="X389" s="483"/>
      <c r="Y389" s="483"/>
      <c r="Z389" s="483"/>
      <c r="AA389" s="483"/>
      <c r="AB389" s="483"/>
      <c r="AC389" s="483"/>
      <c r="AD389" s="483"/>
      <c r="AE389" s="91"/>
      <c r="AG389" s="89">
        <f t="shared" si="312"/>
        <v>0</v>
      </c>
      <c r="AH389" s="1">
        <f t="shared" si="264"/>
        <v>0</v>
      </c>
      <c r="AI389" s="1">
        <f t="shared" si="265"/>
        <v>0</v>
      </c>
      <c r="AJ389" s="1">
        <f t="shared" si="266"/>
        <v>0</v>
      </c>
      <c r="AK389" s="1">
        <f t="shared" si="267"/>
        <v>0</v>
      </c>
      <c r="AL389" s="1">
        <f t="shared" si="268"/>
        <v>0</v>
      </c>
      <c r="AM389" s="1">
        <f t="shared" si="269"/>
        <v>0</v>
      </c>
      <c r="AN389" s="1">
        <f t="shared" si="270"/>
        <v>0</v>
      </c>
      <c r="AO389" s="1">
        <f t="shared" si="271"/>
        <v>0</v>
      </c>
      <c r="AP389" s="1">
        <f t="shared" si="272"/>
        <v>0</v>
      </c>
      <c r="AQ389" s="1">
        <f t="shared" si="273"/>
        <v>0</v>
      </c>
      <c r="AR389" s="1">
        <f t="shared" si="274"/>
        <v>0</v>
      </c>
      <c r="AS389" s="1">
        <f t="shared" si="275"/>
        <v>0</v>
      </c>
      <c r="AT389" s="1">
        <f t="shared" si="276"/>
        <v>0</v>
      </c>
      <c r="AU389" s="1">
        <f t="shared" si="277"/>
        <v>0</v>
      </c>
      <c r="AV389" s="1">
        <f t="shared" si="278"/>
        <v>0</v>
      </c>
      <c r="AW389" s="1">
        <f t="shared" si="279"/>
        <v>0</v>
      </c>
      <c r="AX389" s="1">
        <f t="shared" si="280"/>
        <v>0</v>
      </c>
      <c r="AY389" s="1">
        <f t="shared" si="281"/>
        <v>0</v>
      </c>
      <c r="AZ389" s="1">
        <f t="shared" si="282"/>
        <v>0</v>
      </c>
      <c r="BA389" s="1">
        <f t="shared" si="283"/>
        <v>0</v>
      </c>
      <c r="BB389" s="1">
        <f t="shared" si="284"/>
        <v>0</v>
      </c>
      <c r="BC389" s="1">
        <f t="shared" si="285"/>
        <v>0</v>
      </c>
      <c r="BD389" s="1">
        <f t="shared" si="286"/>
        <v>0</v>
      </c>
      <c r="BE389" s="1">
        <f t="shared" si="287"/>
        <v>0</v>
      </c>
      <c r="BM389" s="274">
        <v>56</v>
      </c>
      <c r="BN389" s="266">
        <f t="shared" si="288"/>
        <v>0</v>
      </c>
      <c r="BO389" s="266">
        <f t="shared" si="289"/>
        <v>0</v>
      </c>
      <c r="BP389" s="266">
        <f t="shared" si="290"/>
        <v>0</v>
      </c>
      <c r="BQ389">
        <f t="shared" si="291"/>
        <v>0</v>
      </c>
      <c r="BR389">
        <f t="shared" si="292"/>
        <v>0</v>
      </c>
      <c r="BS389">
        <f t="shared" si="293"/>
        <v>0</v>
      </c>
      <c r="BT389">
        <f t="shared" si="294"/>
        <v>0</v>
      </c>
      <c r="BU389">
        <f t="shared" si="295"/>
        <v>0</v>
      </c>
      <c r="BV389">
        <f t="shared" si="296"/>
        <v>0</v>
      </c>
      <c r="BW389">
        <f t="shared" si="297"/>
        <v>0</v>
      </c>
      <c r="BX389">
        <f t="shared" si="298"/>
        <v>0</v>
      </c>
      <c r="BY389">
        <f t="shared" si="299"/>
        <v>0</v>
      </c>
      <c r="BZ389">
        <f t="shared" si="300"/>
        <v>0</v>
      </c>
      <c r="CA389">
        <f t="shared" si="301"/>
        <v>0</v>
      </c>
      <c r="CB389">
        <f t="shared" si="302"/>
        <v>0</v>
      </c>
      <c r="CC389">
        <f t="shared" si="303"/>
        <v>0</v>
      </c>
      <c r="CD389">
        <f t="shared" si="304"/>
        <v>0</v>
      </c>
      <c r="CE389">
        <f t="shared" si="305"/>
        <v>0</v>
      </c>
      <c r="CF389">
        <f t="shared" si="306"/>
        <v>0</v>
      </c>
      <c r="CG389">
        <f t="shared" si="307"/>
        <v>0</v>
      </c>
      <c r="CH389">
        <f t="shared" si="308"/>
        <v>0</v>
      </c>
      <c r="CI389">
        <f t="shared" si="309"/>
        <v>0</v>
      </c>
      <c r="CJ389">
        <f t="shared" si="310"/>
        <v>0</v>
      </c>
      <c r="CK389">
        <f t="shared" si="311"/>
        <v>0</v>
      </c>
    </row>
    <row r="390" spans="1:89" ht="15" customHeight="1">
      <c r="A390" s="40"/>
      <c r="B390" s="91"/>
      <c r="C390" s="94" t="s">
        <v>5141</v>
      </c>
      <c r="D390" s="572" t="str">
        <f>IF(CNGE_2024_M4_Secc1!D98="","",CNGE_2024_M4_Secc1!D98)</f>
        <v/>
      </c>
      <c r="E390" s="573"/>
      <c r="F390" s="574"/>
      <c r="G390" s="483"/>
      <c r="H390" s="483"/>
      <c r="I390" s="483"/>
      <c r="J390" s="483"/>
      <c r="K390" s="483"/>
      <c r="L390" s="483"/>
      <c r="M390" s="483"/>
      <c r="N390" s="483"/>
      <c r="O390" s="483"/>
      <c r="P390" s="483"/>
      <c r="Q390" s="483"/>
      <c r="R390" s="483"/>
      <c r="S390" s="483"/>
      <c r="T390" s="483"/>
      <c r="U390" s="483"/>
      <c r="V390" s="483"/>
      <c r="W390" s="483"/>
      <c r="X390" s="483"/>
      <c r="Y390" s="483"/>
      <c r="Z390" s="483"/>
      <c r="AA390" s="483"/>
      <c r="AB390" s="483"/>
      <c r="AC390" s="483"/>
      <c r="AD390" s="483"/>
      <c r="AE390" s="91"/>
      <c r="AG390" s="89">
        <f t="shared" si="312"/>
        <v>0</v>
      </c>
      <c r="AH390" s="1">
        <f t="shared" si="264"/>
        <v>0</v>
      </c>
      <c r="AI390" s="1">
        <f t="shared" si="265"/>
        <v>0</v>
      </c>
      <c r="AJ390" s="1">
        <f t="shared" si="266"/>
        <v>0</v>
      </c>
      <c r="AK390" s="1">
        <f t="shared" si="267"/>
        <v>0</v>
      </c>
      <c r="AL390" s="1">
        <f t="shared" si="268"/>
        <v>0</v>
      </c>
      <c r="AM390" s="1">
        <f t="shared" si="269"/>
        <v>0</v>
      </c>
      <c r="AN390" s="1">
        <f t="shared" si="270"/>
        <v>0</v>
      </c>
      <c r="AO390" s="1">
        <f t="shared" si="271"/>
        <v>0</v>
      </c>
      <c r="AP390" s="1">
        <f t="shared" si="272"/>
        <v>0</v>
      </c>
      <c r="AQ390" s="1">
        <f t="shared" si="273"/>
        <v>0</v>
      </c>
      <c r="AR390" s="1">
        <f t="shared" si="274"/>
        <v>0</v>
      </c>
      <c r="AS390" s="1">
        <f t="shared" si="275"/>
        <v>0</v>
      </c>
      <c r="AT390" s="1">
        <f t="shared" si="276"/>
        <v>0</v>
      </c>
      <c r="AU390" s="1">
        <f t="shared" si="277"/>
        <v>0</v>
      </c>
      <c r="AV390" s="1">
        <f t="shared" si="278"/>
        <v>0</v>
      </c>
      <c r="AW390" s="1">
        <f t="shared" si="279"/>
        <v>0</v>
      </c>
      <c r="AX390" s="1">
        <f t="shared" si="280"/>
        <v>0</v>
      </c>
      <c r="AY390" s="1">
        <f t="shared" si="281"/>
        <v>0</v>
      </c>
      <c r="AZ390" s="1">
        <f t="shared" si="282"/>
        <v>0</v>
      </c>
      <c r="BA390" s="1">
        <f t="shared" si="283"/>
        <v>0</v>
      </c>
      <c r="BB390" s="1">
        <f t="shared" si="284"/>
        <v>0</v>
      </c>
      <c r="BC390" s="1">
        <f t="shared" si="285"/>
        <v>0</v>
      </c>
      <c r="BD390" s="1">
        <f t="shared" si="286"/>
        <v>0</v>
      </c>
      <c r="BE390" s="1">
        <f t="shared" si="287"/>
        <v>0</v>
      </c>
      <c r="BM390" s="275">
        <v>57</v>
      </c>
      <c r="BN390" s="266">
        <f t="shared" si="288"/>
        <v>0</v>
      </c>
      <c r="BO390" s="266">
        <f t="shared" si="289"/>
        <v>0</v>
      </c>
      <c r="BP390" s="266">
        <f t="shared" si="290"/>
        <v>0</v>
      </c>
      <c r="BQ390">
        <f t="shared" si="291"/>
        <v>0</v>
      </c>
      <c r="BR390">
        <f t="shared" si="292"/>
        <v>0</v>
      </c>
      <c r="BS390">
        <f t="shared" si="293"/>
        <v>0</v>
      </c>
      <c r="BT390">
        <f t="shared" si="294"/>
        <v>0</v>
      </c>
      <c r="BU390">
        <f t="shared" si="295"/>
        <v>0</v>
      </c>
      <c r="BV390">
        <f t="shared" si="296"/>
        <v>0</v>
      </c>
      <c r="BW390">
        <f t="shared" si="297"/>
        <v>0</v>
      </c>
      <c r="BX390">
        <f t="shared" si="298"/>
        <v>0</v>
      </c>
      <c r="BY390">
        <f t="shared" si="299"/>
        <v>0</v>
      </c>
      <c r="BZ390">
        <f t="shared" si="300"/>
        <v>0</v>
      </c>
      <c r="CA390">
        <f t="shared" si="301"/>
        <v>0</v>
      </c>
      <c r="CB390">
        <f t="shared" si="302"/>
        <v>0</v>
      </c>
      <c r="CC390">
        <f t="shared" si="303"/>
        <v>0</v>
      </c>
      <c r="CD390">
        <f t="shared" si="304"/>
        <v>0</v>
      </c>
      <c r="CE390">
        <f t="shared" si="305"/>
        <v>0</v>
      </c>
      <c r="CF390">
        <f t="shared" si="306"/>
        <v>0</v>
      </c>
      <c r="CG390">
        <f t="shared" si="307"/>
        <v>0</v>
      </c>
      <c r="CH390">
        <f t="shared" si="308"/>
        <v>0</v>
      </c>
      <c r="CI390">
        <f t="shared" si="309"/>
        <v>0</v>
      </c>
      <c r="CJ390">
        <f t="shared" si="310"/>
        <v>0</v>
      </c>
      <c r="CK390">
        <f t="shared" si="311"/>
        <v>0</v>
      </c>
    </row>
    <row r="391" spans="1:89" ht="15" customHeight="1">
      <c r="A391" s="40"/>
      <c r="B391" s="91"/>
      <c r="C391" s="94" t="s">
        <v>5142</v>
      </c>
      <c r="D391" s="572" t="str">
        <f>IF(CNGE_2024_M4_Secc1!D99="","",CNGE_2024_M4_Secc1!D99)</f>
        <v/>
      </c>
      <c r="E391" s="573"/>
      <c r="F391" s="574"/>
      <c r="G391" s="483"/>
      <c r="H391" s="483"/>
      <c r="I391" s="483"/>
      <c r="J391" s="483"/>
      <c r="K391" s="483"/>
      <c r="L391" s="483"/>
      <c r="M391" s="483"/>
      <c r="N391" s="483"/>
      <c r="O391" s="483"/>
      <c r="P391" s="483"/>
      <c r="Q391" s="483"/>
      <c r="R391" s="483"/>
      <c r="S391" s="483"/>
      <c r="T391" s="483"/>
      <c r="U391" s="483"/>
      <c r="V391" s="483"/>
      <c r="W391" s="483"/>
      <c r="X391" s="483"/>
      <c r="Y391" s="483"/>
      <c r="Z391" s="483"/>
      <c r="AA391" s="483"/>
      <c r="AB391" s="483"/>
      <c r="AC391" s="483"/>
      <c r="AD391" s="483"/>
      <c r="AE391" s="91"/>
      <c r="AG391" s="89">
        <f t="shared" si="312"/>
        <v>0</v>
      </c>
      <c r="AH391" s="1">
        <f t="shared" si="264"/>
        <v>0</v>
      </c>
      <c r="AI391" s="1">
        <f t="shared" si="265"/>
        <v>0</v>
      </c>
      <c r="AJ391" s="1">
        <f t="shared" si="266"/>
        <v>0</v>
      </c>
      <c r="AK391" s="1">
        <f t="shared" si="267"/>
        <v>0</v>
      </c>
      <c r="AL391" s="1">
        <f t="shared" si="268"/>
        <v>0</v>
      </c>
      <c r="AM391" s="1">
        <f t="shared" si="269"/>
        <v>0</v>
      </c>
      <c r="AN391" s="1">
        <f t="shared" si="270"/>
        <v>0</v>
      </c>
      <c r="AO391" s="1">
        <f t="shared" si="271"/>
        <v>0</v>
      </c>
      <c r="AP391" s="1">
        <f t="shared" si="272"/>
        <v>0</v>
      </c>
      <c r="AQ391" s="1">
        <f t="shared" si="273"/>
        <v>0</v>
      </c>
      <c r="AR391" s="1">
        <f t="shared" si="274"/>
        <v>0</v>
      </c>
      <c r="AS391" s="1">
        <f t="shared" si="275"/>
        <v>0</v>
      </c>
      <c r="AT391" s="1">
        <f t="shared" si="276"/>
        <v>0</v>
      </c>
      <c r="AU391" s="1">
        <f t="shared" si="277"/>
        <v>0</v>
      </c>
      <c r="AV391" s="1">
        <f t="shared" si="278"/>
        <v>0</v>
      </c>
      <c r="AW391" s="1">
        <f t="shared" si="279"/>
        <v>0</v>
      </c>
      <c r="AX391" s="1">
        <f t="shared" si="280"/>
        <v>0</v>
      </c>
      <c r="AY391" s="1">
        <f t="shared" si="281"/>
        <v>0</v>
      </c>
      <c r="AZ391" s="1">
        <f t="shared" si="282"/>
        <v>0</v>
      </c>
      <c r="BA391" s="1">
        <f t="shared" si="283"/>
        <v>0</v>
      </c>
      <c r="BB391" s="1">
        <f t="shared" si="284"/>
        <v>0</v>
      </c>
      <c r="BC391" s="1">
        <f t="shared" si="285"/>
        <v>0</v>
      </c>
      <c r="BD391" s="1">
        <f t="shared" si="286"/>
        <v>0</v>
      </c>
      <c r="BE391" s="1">
        <f t="shared" si="287"/>
        <v>0</v>
      </c>
      <c r="BM391" s="274">
        <v>58</v>
      </c>
      <c r="BN391" s="266">
        <f t="shared" si="288"/>
        <v>0</v>
      </c>
      <c r="BO391" s="266">
        <f t="shared" si="289"/>
        <v>0</v>
      </c>
      <c r="BP391" s="266">
        <f t="shared" si="290"/>
        <v>0</v>
      </c>
      <c r="BQ391">
        <f t="shared" si="291"/>
        <v>0</v>
      </c>
      <c r="BR391">
        <f t="shared" si="292"/>
        <v>0</v>
      </c>
      <c r="BS391">
        <f t="shared" si="293"/>
        <v>0</v>
      </c>
      <c r="BT391">
        <f t="shared" si="294"/>
        <v>0</v>
      </c>
      <c r="BU391">
        <f t="shared" si="295"/>
        <v>0</v>
      </c>
      <c r="BV391">
        <f t="shared" si="296"/>
        <v>0</v>
      </c>
      <c r="BW391">
        <f t="shared" si="297"/>
        <v>0</v>
      </c>
      <c r="BX391">
        <f t="shared" si="298"/>
        <v>0</v>
      </c>
      <c r="BY391">
        <f t="shared" si="299"/>
        <v>0</v>
      </c>
      <c r="BZ391">
        <f t="shared" si="300"/>
        <v>0</v>
      </c>
      <c r="CA391">
        <f t="shared" si="301"/>
        <v>0</v>
      </c>
      <c r="CB391">
        <f t="shared" si="302"/>
        <v>0</v>
      </c>
      <c r="CC391">
        <f t="shared" si="303"/>
        <v>0</v>
      </c>
      <c r="CD391">
        <f t="shared" si="304"/>
        <v>0</v>
      </c>
      <c r="CE391">
        <f t="shared" si="305"/>
        <v>0</v>
      </c>
      <c r="CF391">
        <f t="shared" si="306"/>
        <v>0</v>
      </c>
      <c r="CG391">
        <f t="shared" si="307"/>
        <v>0</v>
      </c>
      <c r="CH391">
        <f t="shared" si="308"/>
        <v>0</v>
      </c>
      <c r="CI391">
        <f t="shared" si="309"/>
        <v>0</v>
      </c>
      <c r="CJ391">
        <f t="shared" si="310"/>
        <v>0</v>
      </c>
      <c r="CK391">
        <f t="shared" si="311"/>
        <v>0</v>
      </c>
    </row>
    <row r="392" spans="1:89" ht="15" customHeight="1">
      <c r="A392" s="40"/>
      <c r="B392" s="91"/>
      <c r="C392" s="94" t="s">
        <v>5143</v>
      </c>
      <c r="D392" s="572" t="str">
        <f>IF(CNGE_2024_M4_Secc1!D100="","",CNGE_2024_M4_Secc1!D100)</f>
        <v/>
      </c>
      <c r="E392" s="573"/>
      <c r="F392" s="574"/>
      <c r="G392" s="483"/>
      <c r="H392" s="483"/>
      <c r="I392" s="483"/>
      <c r="J392" s="483"/>
      <c r="K392" s="483"/>
      <c r="L392" s="483"/>
      <c r="M392" s="483"/>
      <c r="N392" s="483"/>
      <c r="O392" s="483"/>
      <c r="P392" s="483"/>
      <c r="Q392" s="483"/>
      <c r="R392" s="483"/>
      <c r="S392" s="483"/>
      <c r="T392" s="483"/>
      <c r="U392" s="483"/>
      <c r="V392" s="483"/>
      <c r="W392" s="483"/>
      <c r="X392" s="483"/>
      <c r="Y392" s="483"/>
      <c r="Z392" s="483"/>
      <c r="AA392" s="483"/>
      <c r="AB392" s="483"/>
      <c r="AC392" s="483"/>
      <c r="AD392" s="483"/>
      <c r="AE392" s="91"/>
      <c r="AG392" s="89">
        <f t="shared" si="312"/>
        <v>0</v>
      </c>
      <c r="AH392" s="1">
        <f t="shared" si="264"/>
        <v>0</v>
      </c>
      <c r="AI392" s="1">
        <f t="shared" si="265"/>
        <v>0</v>
      </c>
      <c r="AJ392" s="1">
        <f t="shared" si="266"/>
        <v>0</v>
      </c>
      <c r="AK392" s="1">
        <f t="shared" si="267"/>
        <v>0</v>
      </c>
      <c r="AL392" s="1">
        <f t="shared" si="268"/>
        <v>0</v>
      </c>
      <c r="AM392" s="1">
        <f t="shared" si="269"/>
        <v>0</v>
      </c>
      <c r="AN392" s="1">
        <f t="shared" si="270"/>
        <v>0</v>
      </c>
      <c r="AO392" s="1">
        <f t="shared" si="271"/>
        <v>0</v>
      </c>
      <c r="AP392" s="1">
        <f t="shared" si="272"/>
        <v>0</v>
      </c>
      <c r="AQ392" s="1">
        <f t="shared" si="273"/>
        <v>0</v>
      </c>
      <c r="AR392" s="1">
        <f t="shared" si="274"/>
        <v>0</v>
      </c>
      <c r="AS392" s="1">
        <f t="shared" si="275"/>
        <v>0</v>
      </c>
      <c r="AT392" s="1">
        <f t="shared" si="276"/>
        <v>0</v>
      </c>
      <c r="AU392" s="1">
        <f t="shared" si="277"/>
        <v>0</v>
      </c>
      <c r="AV392" s="1">
        <f t="shared" si="278"/>
        <v>0</v>
      </c>
      <c r="AW392" s="1">
        <f t="shared" si="279"/>
        <v>0</v>
      </c>
      <c r="AX392" s="1">
        <f t="shared" si="280"/>
        <v>0</v>
      </c>
      <c r="AY392" s="1">
        <f t="shared" si="281"/>
        <v>0</v>
      </c>
      <c r="AZ392" s="1">
        <f t="shared" si="282"/>
        <v>0</v>
      </c>
      <c r="BA392" s="1">
        <f t="shared" si="283"/>
        <v>0</v>
      </c>
      <c r="BB392" s="1">
        <f t="shared" si="284"/>
        <v>0</v>
      </c>
      <c r="BC392" s="1">
        <f t="shared" si="285"/>
        <v>0</v>
      </c>
      <c r="BD392" s="1">
        <f t="shared" si="286"/>
        <v>0</v>
      </c>
      <c r="BE392" s="1">
        <f t="shared" si="287"/>
        <v>0</v>
      </c>
      <c r="BM392" s="275">
        <v>59</v>
      </c>
      <c r="BN392" s="266">
        <f t="shared" si="288"/>
        <v>0</v>
      </c>
      <c r="BO392" s="266">
        <f t="shared" si="289"/>
        <v>0</v>
      </c>
      <c r="BP392" s="266">
        <f t="shared" si="290"/>
        <v>0</v>
      </c>
      <c r="BQ392">
        <f t="shared" si="291"/>
        <v>0</v>
      </c>
      <c r="BR392">
        <f t="shared" si="292"/>
        <v>0</v>
      </c>
      <c r="BS392">
        <f t="shared" si="293"/>
        <v>0</v>
      </c>
      <c r="BT392">
        <f t="shared" si="294"/>
        <v>0</v>
      </c>
      <c r="BU392">
        <f t="shared" si="295"/>
        <v>0</v>
      </c>
      <c r="BV392">
        <f t="shared" si="296"/>
        <v>0</v>
      </c>
      <c r="BW392">
        <f t="shared" si="297"/>
        <v>0</v>
      </c>
      <c r="BX392">
        <f t="shared" si="298"/>
        <v>0</v>
      </c>
      <c r="BY392">
        <f t="shared" si="299"/>
        <v>0</v>
      </c>
      <c r="BZ392">
        <f t="shared" si="300"/>
        <v>0</v>
      </c>
      <c r="CA392">
        <f t="shared" si="301"/>
        <v>0</v>
      </c>
      <c r="CB392">
        <f t="shared" si="302"/>
        <v>0</v>
      </c>
      <c r="CC392">
        <f t="shared" si="303"/>
        <v>0</v>
      </c>
      <c r="CD392">
        <f t="shared" si="304"/>
        <v>0</v>
      </c>
      <c r="CE392">
        <f t="shared" si="305"/>
        <v>0</v>
      </c>
      <c r="CF392">
        <f t="shared" si="306"/>
        <v>0</v>
      </c>
      <c r="CG392">
        <f t="shared" si="307"/>
        <v>0</v>
      </c>
      <c r="CH392">
        <f t="shared" si="308"/>
        <v>0</v>
      </c>
      <c r="CI392">
        <f t="shared" si="309"/>
        <v>0</v>
      </c>
      <c r="CJ392">
        <f t="shared" si="310"/>
        <v>0</v>
      </c>
      <c r="CK392">
        <f t="shared" si="311"/>
        <v>0</v>
      </c>
    </row>
    <row r="393" spans="1:89" ht="15" customHeight="1">
      <c r="A393" s="40"/>
      <c r="B393" s="91"/>
      <c r="C393" s="94" t="s">
        <v>5144</v>
      </c>
      <c r="D393" s="572" t="str">
        <f>IF(CNGE_2024_M4_Secc1!D101="","",CNGE_2024_M4_Secc1!D101)</f>
        <v/>
      </c>
      <c r="E393" s="573"/>
      <c r="F393" s="574"/>
      <c r="G393" s="483"/>
      <c r="H393" s="483"/>
      <c r="I393" s="483"/>
      <c r="J393" s="483"/>
      <c r="K393" s="483"/>
      <c r="L393" s="483"/>
      <c r="M393" s="483"/>
      <c r="N393" s="483"/>
      <c r="O393" s="483"/>
      <c r="P393" s="483"/>
      <c r="Q393" s="483"/>
      <c r="R393" s="483"/>
      <c r="S393" s="483"/>
      <c r="T393" s="483"/>
      <c r="U393" s="483"/>
      <c r="V393" s="483"/>
      <c r="W393" s="483"/>
      <c r="X393" s="483"/>
      <c r="Y393" s="483"/>
      <c r="Z393" s="483"/>
      <c r="AA393" s="483"/>
      <c r="AB393" s="483"/>
      <c r="AC393" s="483"/>
      <c r="AD393" s="483"/>
      <c r="AE393" s="91"/>
      <c r="AG393" s="89">
        <f t="shared" si="312"/>
        <v>0</v>
      </c>
      <c r="AH393" s="1">
        <f t="shared" si="264"/>
        <v>0</v>
      </c>
      <c r="AI393" s="1">
        <f t="shared" si="265"/>
        <v>0</v>
      </c>
      <c r="AJ393" s="1">
        <f t="shared" si="266"/>
        <v>0</v>
      </c>
      <c r="AK393" s="1">
        <f t="shared" si="267"/>
        <v>0</v>
      </c>
      <c r="AL393" s="1">
        <f t="shared" si="268"/>
        <v>0</v>
      </c>
      <c r="AM393" s="1">
        <f t="shared" si="269"/>
        <v>0</v>
      </c>
      <c r="AN393" s="1">
        <f t="shared" si="270"/>
        <v>0</v>
      </c>
      <c r="AO393" s="1">
        <f t="shared" si="271"/>
        <v>0</v>
      </c>
      <c r="AP393" s="1">
        <f t="shared" si="272"/>
        <v>0</v>
      </c>
      <c r="AQ393" s="1">
        <f t="shared" si="273"/>
        <v>0</v>
      </c>
      <c r="AR393" s="1">
        <f t="shared" si="274"/>
        <v>0</v>
      </c>
      <c r="AS393" s="1">
        <f t="shared" si="275"/>
        <v>0</v>
      </c>
      <c r="AT393" s="1">
        <f t="shared" si="276"/>
        <v>0</v>
      </c>
      <c r="AU393" s="1">
        <f t="shared" si="277"/>
        <v>0</v>
      </c>
      <c r="AV393" s="1">
        <f t="shared" si="278"/>
        <v>0</v>
      </c>
      <c r="AW393" s="1">
        <f t="shared" si="279"/>
        <v>0</v>
      </c>
      <c r="AX393" s="1">
        <f t="shared" si="280"/>
        <v>0</v>
      </c>
      <c r="AY393" s="1">
        <f t="shared" si="281"/>
        <v>0</v>
      </c>
      <c r="AZ393" s="1">
        <f t="shared" si="282"/>
        <v>0</v>
      </c>
      <c r="BA393" s="1">
        <f t="shared" si="283"/>
        <v>0</v>
      </c>
      <c r="BB393" s="1">
        <f t="shared" si="284"/>
        <v>0</v>
      </c>
      <c r="BC393" s="1">
        <f t="shared" si="285"/>
        <v>0</v>
      </c>
      <c r="BD393" s="1">
        <f t="shared" si="286"/>
        <v>0</v>
      </c>
      <c r="BE393" s="1">
        <f t="shared" si="287"/>
        <v>0</v>
      </c>
      <c r="BM393" s="274">
        <v>60</v>
      </c>
      <c r="BN393" s="266">
        <f t="shared" si="288"/>
        <v>0</v>
      </c>
      <c r="BO393" s="266">
        <f t="shared" si="289"/>
        <v>0</v>
      </c>
      <c r="BP393" s="266">
        <f t="shared" si="290"/>
        <v>0</v>
      </c>
      <c r="BQ393">
        <f t="shared" si="291"/>
        <v>0</v>
      </c>
      <c r="BR393">
        <f t="shared" si="292"/>
        <v>0</v>
      </c>
      <c r="BS393">
        <f t="shared" si="293"/>
        <v>0</v>
      </c>
      <c r="BT393">
        <f t="shared" si="294"/>
        <v>0</v>
      </c>
      <c r="BU393">
        <f t="shared" si="295"/>
        <v>0</v>
      </c>
      <c r="BV393">
        <f t="shared" si="296"/>
        <v>0</v>
      </c>
      <c r="BW393">
        <f t="shared" si="297"/>
        <v>0</v>
      </c>
      <c r="BX393">
        <f t="shared" si="298"/>
        <v>0</v>
      </c>
      <c r="BY393">
        <f t="shared" si="299"/>
        <v>0</v>
      </c>
      <c r="BZ393">
        <f t="shared" si="300"/>
        <v>0</v>
      </c>
      <c r="CA393">
        <f t="shared" si="301"/>
        <v>0</v>
      </c>
      <c r="CB393">
        <f t="shared" si="302"/>
        <v>0</v>
      </c>
      <c r="CC393">
        <f t="shared" si="303"/>
        <v>0</v>
      </c>
      <c r="CD393">
        <f t="shared" si="304"/>
        <v>0</v>
      </c>
      <c r="CE393">
        <f t="shared" si="305"/>
        <v>0</v>
      </c>
      <c r="CF393">
        <f t="shared" si="306"/>
        <v>0</v>
      </c>
      <c r="CG393">
        <f t="shared" si="307"/>
        <v>0</v>
      </c>
      <c r="CH393">
        <f t="shared" si="308"/>
        <v>0</v>
      </c>
      <c r="CI393">
        <f t="shared" si="309"/>
        <v>0</v>
      </c>
      <c r="CJ393">
        <f t="shared" si="310"/>
        <v>0</v>
      </c>
      <c r="CK393">
        <f t="shared" si="311"/>
        <v>0</v>
      </c>
    </row>
    <row r="394" spans="1:89" ht="15" customHeight="1">
      <c r="A394" s="40"/>
      <c r="B394" s="91"/>
      <c r="C394" s="101"/>
      <c r="D394" s="22"/>
      <c r="E394" s="22"/>
      <c r="F394" s="108" t="s">
        <v>5189</v>
      </c>
      <c r="G394" s="112">
        <f>IF(AND(SUM(G333:G393)=0,COUNTIF(G333:G393,"NS")&gt;0),"NS",
IF(AND(SUM(G333:G393)=0,COUNTIF(G333:G393,0)&gt;0),0,
IF(AND(SUM(G333:G393)=0,COUNTIF(G333:G393,"NA")&gt;0),"NA",
SUM(G333:G393))))</f>
        <v>0</v>
      </c>
      <c r="H394" s="112">
        <f t="shared" ref="H394:AD394" si="313">IF(AND(SUM(H333:H393)=0,COUNTIF(H333:H393,"NS")&gt;0),"NS",
IF(AND(SUM(H333:H393)=0,COUNTIF(H333:H393,0)&gt;0),0,
IF(AND(SUM(H333:H393)=0,COUNTIF(H333:H393,"NA")&gt;0),"NA",
SUM(H333:H393))))</f>
        <v>0</v>
      </c>
      <c r="I394" s="112">
        <f t="shared" si="313"/>
        <v>0</v>
      </c>
      <c r="J394" s="112">
        <f t="shared" si="313"/>
        <v>0</v>
      </c>
      <c r="K394" s="112">
        <f t="shared" si="313"/>
        <v>0</v>
      </c>
      <c r="L394" s="112">
        <f t="shared" si="313"/>
        <v>0</v>
      </c>
      <c r="M394" s="112">
        <f t="shared" si="313"/>
        <v>0</v>
      </c>
      <c r="N394" s="112">
        <f t="shared" si="313"/>
        <v>0</v>
      </c>
      <c r="O394" s="112">
        <f t="shared" si="313"/>
        <v>0</v>
      </c>
      <c r="P394" s="112">
        <f t="shared" si="313"/>
        <v>0</v>
      </c>
      <c r="Q394" s="112">
        <f t="shared" si="313"/>
        <v>0</v>
      </c>
      <c r="R394" s="112">
        <f t="shared" si="313"/>
        <v>0</v>
      </c>
      <c r="S394" s="112">
        <f t="shared" si="313"/>
        <v>0</v>
      </c>
      <c r="T394" s="112">
        <f t="shared" si="313"/>
        <v>0</v>
      </c>
      <c r="U394" s="112">
        <f t="shared" si="313"/>
        <v>0</v>
      </c>
      <c r="V394" s="112">
        <f t="shared" si="313"/>
        <v>0</v>
      </c>
      <c r="W394" s="112">
        <f t="shared" si="313"/>
        <v>0</v>
      </c>
      <c r="X394" s="112">
        <f t="shared" si="313"/>
        <v>0</v>
      </c>
      <c r="Y394" s="112">
        <f t="shared" si="313"/>
        <v>0</v>
      </c>
      <c r="Z394" s="112">
        <f t="shared" si="313"/>
        <v>0</v>
      </c>
      <c r="AA394" s="112">
        <f t="shared" si="313"/>
        <v>0</v>
      </c>
      <c r="AB394" s="112">
        <f t="shared" si="313"/>
        <v>0</v>
      </c>
      <c r="AC394" s="112">
        <f t="shared" si="313"/>
        <v>0</v>
      </c>
      <c r="AD394" s="112">
        <f t="shared" si="313"/>
        <v>0</v>
      </c>
      <c r="AE394" s="91"/>
      <c r="AG394" s="256">
        <f>SUM(AG333:AG393)</f>
        <v>0</v>
      </c>
      <c r="AH394" s="222">
        <f>SUM(AH333:AH393)</f>
        <v>0</v>
      </c>
      <c r="AI394" s="89"/>
      <c r="AJ394" s="224">
        <f>SUM(AJ333:AJ393)</f>
        <v>0</v>
      </c>
      <c r="AK394" s="222">
        <f t="shared" ref="AK394" si="314">SUM(AK333:AK393)</f>
        <v>0</v>
      </c>
      <c r="AL394" s="89"/>
      <c r="AM394" s="224">
        <f t="shared" ref="AM394:AN394" si="315">SUM(AM333:AM393)</f>
        <v>0</v>
      </c>
      <c r="AN394" s="222">
        <f t="shared" si="315"/>
        <v>0</v>
      </c>
      <c r="AO394" s="89"/>
      <c r="AP394" s="224">
        <f t="shared" ref="AP394:AQ394" si="316">SUM(AP333:AP393)</f>
        <v>0</v>
      </c>
      <c r="AQ394" s="222">
        <f t="shared" si="316"/>
        <v>0</v>
      </c>
      <c r="AR394" s="89"/>
      <c r="AS394" s="224">
        <f t="shared" ref="AS394:AT394" si="317">SUM(AS333:AS393)</f>
        <v>0</v>
      </c>
      <c r="AT394" s="222">
        <f t="shared" si="317"/>
        <v>0</v>
      </c>
      <c r="AU394" s="89"/>
      <c r="AV394" s="224">
        <f t="shared" ref="AV394:AW394" si="318">SUM(AV333:AV393)</f>
        <v>0</v>
      </c>
      <c r="AW394" s="222">
        <f t="shared" si="318"/>
        <v>0</v>
      </c>
      <c r="AX394" s="89"/>
      <c r="AY394" s="224">
        <f t="shared" ref="AY394:AZ394" si="319">SUM(AY333:AY393)</f>
        <v>0</v>
      </c>
      <c r="AZ394" s="222">
        <f t="shared" si="319"/>
        <v>0</v>
      </c>
      <c r="BA394" s="89"/>
      <c r="BB394" s="224">
        <f t="shared" ref="BB394:BC394" si="320">SUM(BB333:BB393)</f>
        <v>0</v>
      </c>
      <c r="BC394" s="222">
        <f t="shared" si="320"/>
        <v>0</v>
      </c>
      <c r="BD394" s="89"/>
      <c r="BE394" s="224">
        <f t="shared" ref="BE394" si="321">SUM(BE333:BE393)</f>
        <v>0</v>
      </c>
      <c r="CK394" s="278">
        <f>SUM(BN333:CK393)</f>
        <v>0</v>
      </c>
    </row>
    <row r="395" spans="1:89" ht="15" customHeight="1">
      <c r="A395" s="40"/>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row>
    <row r="396" spans="1:89" ht="24" customHeight="1">
      <c r="A396" s="40"/>
      <c r="B396" s="91"/>
      <c r="C396" s="531" t="s">
        <v>5147</v>
      </c>
      <c r="D396" s="531"/>
      <c r="E396" s="531"/>
      <c r="F396" s="531"/>
      <c r="G396" s="531"/>
      <c r="H396" s="531"/>
      <c r="I396" s="531"/>
      <c r="J396" s="531"/>
      <c r="K396" s="531"/>
      <c r="L396" s="531"/>
      <c r="M396" s="531"/>
      <c r="N396" s="531"/>
      <c r="O396" s="531"/>
      <c r="P396" s="531"/>
      <c r="Q396" s="531"/>
      <c r="R396" s="531"/>
      <c r="S396" s="531"/>
      <c r="T396" s="531"/>
      <c r="U396" s="531"/>
      <c r="V396" s="531"/>
      <c r="W396" s="531"/>
      <c r="X396" s="531"/>
      <c r="Y396" s="531"/>
      <c r="Z396" s="531"/>
      <c r="AA396" s="531"/>
      <c r="AB396" s="531"/>
      <c r="AC396" s="531"/>
      <c r="AD396" s="531"/>
      <c r="AE396" s="91"/>
      <c r="AK396" s="258" t="s">
        <v>5398</v>
      </c>
      <c r="AL396" s="1">
        <f>SUM(AJ394,AM394,AP394,AS394,AV394,AY394,BB394,BE394)</f>
        <v>0</v>
      </c>
      <c r="AM396" s="258" t="s">
        <v>5399</v>
      </c>
      <c r="AN396" s="1">
        <f>SUM(AH394,AK394,AN394,AQ394,AT394,AW394,AZ394,BC394)</f>
        <v>0</v>
      </c>
      <c r="AO396" s="1"/>
      <c r="AP396" s="1"/>
    </row>
    <row r="397" spans="1:89" ht="60" customHeight="1">
      <c r="A397" s="40"/>
      <c r="B397" s="91"/>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91"/>
      <c r="AK397" s="259" t="s">
        <v>5400</v>
      </c>
      <c r="AL397" s="260">
        <f>IF(AN396&gt;0,IF(SUM(G394)&gt;=SUM(J394,M394,P394,S394,V394,Y394,AB394),0,1),IF(SUM(G394)&lt;&gt;SUM(J394,M394,P394,S394,V394,Y394,AB394),1,0))</f>
        <v>0</v>
      </c>
      <c r="AM397" s="259" t="s">
        <v>5401</v>
      </c>
      <c r="AN397" s="260">
        <f>IF(AN396&gt;0,IF(SUM(H394)&gt;=SUM(K394,N394,Q394,T394,W394,Z394,AC394),0,1),IF(SUM(H394)&lt;&gt;SUM(K394,N394,Q394,T394,W394,Z394,AC394),1,0))</f>
        <v>0</v>
      </c>
      <c r="AO397" s="259" t="s">
        <v>5402</v>
      </c>
      <c r="AP397" s="260">
        <f>IF(AN396&gt;0,IF(SUM(I394)&gt;=SUM(L394,O394,R394,U394,X394,AA394,AD394),0,1),IF(SUM(I394)&lt;&gt;SUM(L394,O394,R394,U394,X394,AA394,AD394),1,0))</f>
        <v>0</v>
      </c>
    </row>
    <row r="398" spans="1:89" ht="15" customHeight="1">
      <c r="A398" s="40"/>
      <c r="B398" s="571" t="str">
        <f>IF(AG394&gt;0,"Favor de ingresar toda la información requerida en la pregunta ","")</f>
        <v/>
      </c>
      <c r="C398" s="571"/>
      <c r="D398" s="571"/>
      <c r="E398" s="571"/>
      <c r="F398" s="571"/>
      <c r="G398" s="571"/>
      <c r="H398" s="571"/>
      <c r="I398" s="571"/>
      <c r="J398" s="571"/>
      <c r="K398" s="571"/>
      <c r="L398" s="571"/>
      <c r="M398" s="571"/>
      <c r="N398" s="571"/>
      <c r="O398" s="571"/>
      <c r="P398" s="571"/>
      <c r="Q398" s="571"/>
      <c r="R398" s="571"/>
      <c r="S398" s="571"/>
      <c r="T398" s="571"/>
      <c r="U398" s="571"/>
      <c r="V398" s="571"/>
      <c r="W398" s="571"/>
      <c r="X398" s="571"/>
      <c r="Y398" s="571"/>
      <c r="Z398" s="571"/>
      <c r="AA398" s="571"/>
      <c r="AB398" s="571"/>
      <c r="AC398" s="571"/>
      <c r="AD398" s="571"/>
    </row>
    <row r="399" spans="1:89" ht="15" customHeight="1">
      <c r="A399" s="40"/>
      <c r="B399" s="584" t="str">
        <f>IF(AN396&gt;0,"Alerta: debido a que cuenta con registros NS, debe proporcionar una justificación en el area de comentarios al final de la pregunta","")</f>
        <v/>
      </c>
      <c r="C399" s="584"/>
      <c r="D399" s="584"/>
      <c r="E399" s="584"/>
      <c r="F399" s="584"/>
      <c r="G399" s="584"/>
      <c r="H399" s="584"/>
      <c r="I399" s="584"/>
      <c r="J399" s="584"/>
      <c r="K399" s="584"/>
      <c r="L399" s="584"/>
      <c r="M399" s="584"/>
      <c r="N399" s="584"/>
      <c r="O399" s="584"/>
      <c r="P399" s="584"/>
      <c r="Q399" s="584"/>
      <c r="R399" s="584"/>
      <c r="S399" s="584"/>
      <c r="T399" s="584"/>
      <c r="U399" s="584"/>
      <c r="V399" s="584"/>
      <c r="W399" s="584"/>
      <c r="X399" s="584"/>
      <c r="Y399" s="584"/>
      <c r="Z399" s="584"/>
      <c r="AA399" s="584"/>
      <c r="AB399" s="584"/>
      <c r="AC399" s="584"/>
      <c r="AD399" s="584"/>
    </row>
    <row r="400" spans="1:89" ht="15" customHeight="1">
      <c r="A400" s="40"/>
      <c r="B400" s="571" t="str">
        <f>IF(OR(AL396&gt;0,AL397&gt;0,AN397&gt;0,AP397&gt;0),"Favor de revisar la suma y consistencia de totales y/o subtotales por filas (numéricos y NS)","")</f>
        <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row>
    <row r="401" spans="1:64" ht="15" customHeight="1">
      <c r="A401" s="40"/>
      <c r="B401" s="571" t="str">
        <f>IF(BK341&gt;0,"Favor de revisar la instrucción 3, debido a que no se cumplen con los criterios mencionados","")</f>
        <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row>
    <row r="402" spans="1:64" ht="15" customHeight="1">
      <c r="A402" s="40"/>
      <c r="B402" s="584" t="str">
        <f>IF(CK394&gt;0,"Alerta: debe de proporcionar una justificación de acuerdo a lo establecido en la instrucción 4 ","")</f>
        <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row>
    <row r="403" spans="1:64" ht="15" customHeight="1">
      <c r="A403" s="40"/>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row>
    <row r="404" spans="1:64" ht="24" customHeight="1">
      <c r="A404" s="40" t="s">
        <v>5465</v>
      </c>
      <c r="B404" s="585" t="s">
        <v>5466</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91"/>
    </row>
    <row r="405" spans="1:64" ht="24" customHeight="1">
      <c r="A405" s="40"/>
      <c r="B405" s="107"/>
      <c r="C405" s="531" t="s">
        <v>5467</v>
      </c>
      <c r="D405" s="531"/>
      <c r="E405" s="531"/>
      <c r="F405" s="531"/>
      <c r="G405" s="531"/>
      <c r="H405" s="531"/>
      <c r="I405" s="531"/>
      <c r="J405" s="531"/>
      <c r="K405" s="531"/>
      <c r="L405" s="531"/>
      <c r="M405" s="531"/>
      <c r="N405" s="531"/>
      <c r="O405" s="531"/>
      <c r="P405" s="531"/>
      <c r="Q405" s="531"/>
      <c r="R405" s="531"/>
      <c r="S405" s="531"/>
      <c r="T405" s="531"/>
      <c r="U405" s="531"/>
      <c r="V405" s="531"/>
      <c r="W405" s="531"/>
      <c r="X405" s="531"/>
      <c r="Y405" s="531"/>
      <c r="Z405" s="531"/>
      <c r="AA405" s="531"/>
      <c r="AB405" s="531"/>
      <c r="AC405" s="531"/>
      <c r="AD405" s="531"/>
      <c r="AE405" s="91"/>
    </row>
    <row r="406" spans="1:64" ht="36" customHeight="1">
      <c r="A406" s="40"/>
      <c r="B406" s="107"/>
      <c r="C406" s="531" t="s">
        <v>5468</v>
      </c>
      <c r="D406" s="531"/>
      <c r="E406" s="531"/>
      <c r="F406" s="531"/>
      <c r="G406" s="531"/>
      <c r="H406" s="531"/>
      <c r="I406" s="531"/>
      <c r="J406" s="531"/>
      <c r="K406" s="531"/>
      <c r="L406" s="531"/>
      <c r="M406" s="531"/>
      <c r="N406" s="531"/>
      <c r="O406" s="531"/>
      <c r="P406" s="531"/>
      <c r="Q406" s="531"/>
      <c r="R406" s="531"/>
      <c r="S406" s="531"/>
      <c r="T406" s="531"/>
      <c r="U406" s="531"/>
      <c r="V406" s="531"/>
      <c r="W406" s="531"/>
      <c r="X406" s="531"/>
      <c r="Y406" s="531"/>
      <c r="Z406" s="531"/>
      <c r="AA406" s="531"/>
      <c r="AB406" s="531"/>
      <c r="AC406" s="531"/>
      <c r="AD406" s="531"/>
      <c r="AE406" s="91"/>
    </row>
    <row r="407" spans="1:64" ht="36" customHeight="1">
      <c r="A407" s="40"/>
      <c r="B407" s="107"/>
      <c r="C407" s="531" t="s">
        <v>5469</v>
      </c>
      <c r="D407" s="531"/>
      <c r="E407" s="531"/>
      <c r="F407" s="531"/>
      <c r="G407" s="531"/>
      <c r="H407" s="531"/>
      <c r="I407" s="531"/>
      <c r="J407" s="531"/>
      <c r="K407" s="531"/>
      <c r="L407" s="531"/>
      <c r="M407" s="531"/>
      <c r="N407" s="531"/>
      <c r="O407" s="531"/>
      <c r="P407" s="531"/>
      <c r="Q407" s="531"/>
      <c r="R407" s="531"/>
      <c r="S407" s="531"/>
      <c r="T407" s="531"/>
      <c r="U407" s="531"/>
      <c r="V407" s="531"/>
      <c r="W407" s="531"/>
      <c r="X407" s="531"/>
      <c r="Y407" s="531"/>
      <c r="Z407" s="531"/>
      <c r="AA407" s="531"/>
      <c r="AB407" s="531"/>
      <c r="AC407" s="531"/>
      <c r="AD407" s="531"/>
      <c r="AE407" s="91"/>
    </row>
    <row r="408" spans="1:64" ht="15" customHeight="1">
      <c r="A408" s="40"/>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BA408" s="660" t="s">
        <v>5470</v>
      </c>
      <c r="BB408" s="647" t="s">
        <v>5471</v>
      </c>
      <c r="BC408" s="647"/>
      <c r="BD408" s="647"/>
      <c r="BF408" s="661" t="s">
        <v>5470</v>
      </c>
      <c r="BG408" s="648" t="s">
        <v>5472</v>
      </c>
      <c r="BH408" s="648"/>
      <c r="BI408" s="648"/>
      <c r="BK408" s="655" t="s">
        <v>5470</v>
      </c>
      <c r="BL408" s="656" t="s">
        <v>5473</v>
      </c>
    </row>
    <row r="409" spans="1:64" ht="24" customHeight="1">
      <c r="A409" s="40"/>
      <c r="B409" s="91"/>
      <c r="C409" s="514" t="s">
        <v>5474</v>
      </c>
      <c r="D409" s="514"/>
      <c r="E409" s="514"/>
      <c r="F409" s="514"/>
      <c r="G409" s="514"/>
      <c r="H409" s="514"/>
      <c r="I409" s="514"/>
      <c r="J409" s="514"/>
      <c r="K409" s="514"/>
      <c r="L409" s="514"/>
      <c r="M409" s="514" t="s">
        <v>5475</v>
      </c>
      <c r="N409" s="514"/>
      <c r="O409" s="514"/>
      <c r="P409" s="514"/>
      <c r="Q409" s="514"/>
      <c r="R409" s="514"/>
      <c r="S409" s="514"/>
      <c r="T409" s="514"/>
      <c r="U409" s="514"/>
      <c r="V409" s="514" t="s">
        <v>5476</v>
      </c>
      <c r="W409" s="514"/>
      <c r="X409" s="514"/>
      <c r="Y409" s="514"/>
      <c r="Z409" s="514"/>
      <c r="AA409" s="514"/>
      <c r="AB409" s="514"/>
      <c r="AC409" s="514"/>
      <c r="AD409" s="514"/>
      <c r="AE409" s="91"/>
      <c r="AI409" s="659" t="s">
        <v>5477</v>
      </c>
      <c r="AJ409" s="659"/>
      <c r="AK409" s="659"/>
      <c r="AL409" s="659"/>
      <c r="AM409" s="659"/>
      <c r="AN409" s="659"/>
      <c r="AO409" s="659"/>
      <c r="AP409" s="659"/>
      <c r="AQ409" s="659"/>
      <c r="AR409" s="659"/>
      <c r="AS409" s="659"/>
      <c r="AT409" s="659"/>
      <c r="AU409" s="645" t="s">
        <v>5475</v>
      </c>
      <c r="AV409" s="645"/>
      <c r="AW409" s="645"/>
      <c r="AX409" s="646" t="s">
        <v>5476</v>
      </c>
      <c r="AY409" s="646"/>
      <c r="AZ409" s="646"/>
      <c r="BA409" s="660"/>
      <c r="BB409" s="647"/>
      <c r="BC409" s="647"/>
      <c r="BD409" s="647"/>
      <c r="BF409" s="661"/>
      <c r="BG409" s="648"/>
      <c r="BH409" s="648"/>
      <c r="BI409" s="648"/>
      <c r="BK409" s="655"/>
      <c r="BL409" s="656"/>
    </row>
    <row r="410" spans="1:64" ht="15" customHeight="1">
      <c r="A410" s="40"/>
      <c r="B410" s="91"/>
      <c r="C410" s="514"/>
      <c r="D410" s="514"/>
      <c r="E410" s="514"/>
      <c r="F410" s="514"/>
      <c r="G410" s="514"/>
      <c r="H410" s="514"/>
      <c r="I410" s="514"/>
      <c r="J410" s="514"/>
      <c r="K410" s="514"/>
      <c r="L410" s="514"/>
      <c r="M410" s="514" t="s">
        <v>5161</v>
      </c>
      <c r="N410" s="514"/>
      <c r="O410" s="514"/>
      <c r="P410" s="518" t="s">
        <v>5338</v>
      </c>
      <c r="Q410" s="518"/>
      <c r="R410" s="518"/>
      <c r="S410" s="518" t="s">
        <v>5339</v>
      </c>
      <c r="T410" s="518"/>
      <c r="U410" s="518"/>
      <c r="V410" s="514" t="s">
        <v>5161</v>
      </c>
      <c r="W410" s="514"/>
      <c r="X410" s="514"/>
      <c r="Y410" s="518" t="s">
        <v>5338</v>
      </c>
      <c r="Z410" s="518"/>
      <c r="AA410" s="518"/>
      <c r="AB410" s="518" t="s">
        <v>5339</v>
      </c>
      <c r="AC410" s="518"/>
      <c r="AD410" s="518"/>
      <c r="AE410" s="91"/>
      <c r="AG410" s="1"/>
      <c r="AI410" s="284" t="s">
        <v>5108</v>
      </c>
      <c r="AJ410" s="261" t="s">
        <v>5109</v>
      </c>
      <c r="AK410" s="284" t="s">
        <v>5110</v>
      </c>
      <c r="AL410" s="261" t="s">
        <v>5111</v>
      </c>
      <c r="AM410" s="284" t="s">
        <v>5112</v>
      </c>
      <c r="AN410" s="261" t="s">
        <v>5113</v>
      </c>
      <c r="AO410" s="284" t="s">
        <v>5478</v>
      </c>
      <c r="AP410" s="261" t="s">
        <v>5115</v>
      </c>
      <c r="AQ410" s="284" t="s">
        <v>5116</v>
      </c>
      <c r="AR410" s="261" t="s">
        <v>5117</v>
      </c>
      <c r="AS410" s="284" t="s">
        <v>5118</v>
      </c>
      <c r="AT410" s="261" t="s">
        <v>5479</v>
      </c>
      <c r="AU410" s="222" t="s">
        <v>5107</v>
      </c>
      <c r="AV410" s="223" t="s">
        <v>5340</v>
      </c>
      <c r="AW410" s="224" t="s">
        <v>5341</v>
      </c>
      <c r="AX410" s="222" t="s">
        <v>5107</v>
      </c>
      <c r="AY410" s="223" t="s">
        <v>5340</v>
      </c>
      <c r="AZ410" s="224" t="s">
        <v>5341</v>
      </c>
      <c r="BA410" s="660"/>
      <c r="BB410" s="289" t="s">
        <v>5382</v>
      </c>
      <c r="BC410" s="290" t="s">
        <v>5383</v>
      </c>
      <c r="BD410" s="291" t="s">
        <v>5384</v>
      </c>
      <c r="BF410" s="661"/>
      <c r="BG410" s="298" t="s">
        <v>5382</v>
      </c>
      <c r="BH410" s="269" t="s">
        <v>5383</v>
      </c>
      <c r="BI410" s="300" t="s">
        <v>5384</v>
      </c>
      <c r="BK410" s="655"/>
      <c r="BL410" s="656"/>
    </row>
    <row r="411" spans="1:64" ht="15" customHeight="1">
      <c r="A411" s="40"/>
      <c r="B411" s="91"/>
      <c r="C411" s="94" t="s">
        <v>5014</v>
      </c>
      <c r="D411" s="658" t="s">
        <v>5091</v>
      </c>
      <c r="E411" s="658"/>
      <c r="F411" s="658"/>
      <c r="G411" s="658"/>
      <c r="H411" s="658"/>
      <c r="I411" s="658"/>
      <c r="J411" s="658"/>
      <c r="K411" s="658"/>
      <c r="L411" s="658"/>
      <c r="M411" s="580"/>
      <c r="N411" s="580"/>
      <c r="O411" s="580"/>
      <c r="P411" s="580"/>
      <c r="Q411" s="580"/>
      <c r="R411" s="580"/>
      <c r="S411" s="580"/>
      <c r="T411" s="580"/>
      <c r="U411" s="580"/>
      <c r="V411" s="580"/>
      <c r="W411" s="580"/>
      <c r="X411" s="580"/>
      <c r="Y411" s="580"/>
      <c r="Z411" s="580"/>
      <c r="AA411" s="580"/>
      <c r="AB411" s="580"/>
      <c r="AC411" s="580"/>
      <c r="AD411" s="580"/>
      <c r="AE411" s="91"/>
      <c r="AG411" s="89"/>
      <c r="AH411" s="283" t="s">
        <v>5480</v>
      </c>
      <c r="AI411">
        <f>IF(COUNTIF(CNGE_2024_M4_Secc1!AQ42:AQ101,1),1,0)</f>
        <v>0</v>
      </c>
      <c r="AJ411">
        <f>IF(COUNTIF(CNGE_2024_M4_Secc1!AR42:AR101,1),1,0)</f>
        <v>0</v>
      </c>
      <c r="AK411">
        <f>IF(COUNTIF(CNGE_2024_M4_Secc1!AS42:AS101,1),1,0)</f>
        <v>0</v>
      </c>
      <c r="AL411">
        <f>IF(COUNTIF(CNGE_2024_M4_Secc1!AT42:AT101,1),1,0)</f>
        <v>0</v>
      </c>
      <c r="AM411">
        <f>IF(COUNTIF(CNGE_2024_M4_Secc1!AU42:AU101,1),1,0)</f>
        <v>0</v>
      </c>
      <c r="AN411">
        <f>IF(COUNTIF(CNGE_2024_M4_Secc1!AV42:AV101,1),1,0)</f>
        <v>0</v>
      </c>
      <c r="AO411">
        <f>IF(COUNTIF(CNGE_2024_M4_Secc1!AW42:AW101,1),1,0)</f>
        <v>0</v>
      </c>
      <c r="AP411">
        <f>IF(COUNTIF(CNGE_2024_M4_Secc1!AX42:AX101,1),1,0)</f>
        <v>0</v>
      </c>
      <c r="AQ411">
        <f>IF(COUNTIF(CNGE_2024_M4_Secc1!AY42:AY101,1),1,0)</f>
        <v>0</v>
      </c>
      <c r="AR411">
        <f>IF(COUNTIF(CNGE_2024_M4_Secc1!AZ42:AZ101,1),1,0)</f>
        <v>0</v>
      </c>
      <c r="AS411">
        <f>IF(COUNTIF(CNGE_2024_M4_Secc1!BA42:BA101,1),1,0)</f>
        <v>0</v>
      </c>
      <c r="AT411">
        <f>IF(COUNTIF(CNGE_2024_M4_Secc1!BB42:BB101,1),1,0)</f>
        <v>0</v>
      </c>
      <c r="AU411" s="23">
        <f>COUNTIF(P411:U411,"NS")</f>
        <v>0</v>
      </c>
      <c r="AV411" s="23">
        <f>SUM(P411:U411)</f>
        <v>0</v>
      </c>
      <c r="AW411" s="23">
        <f>IF(COUNTIF(M411:U411,"NA")=3,0,IF(OR(AND(M411=0,AU411&gt;0),AND(M411="ns",AV411&gt;0),AND(M411="ns",AU411=0,AV411=0)),1,IF(OR(AND(M411&gt;0,AU411=2),AND(M411="ns",AU411=2),AND(M411="ns",AV411=0,AU411&gt;0),M411=AV411),0,1)))</f>
        <v>0</v>
      </c>
      <c r="AX411" s="23">
        <f>COUNTIF(Y411:AD411,"NS")</f>
        <v>0</v>
      </c>
      <c r="AY411" s="23">
        <f>SUM(Y411:AD411)</f>
        <v>0</v>
      </c>
      <c r="AZ411" s="23">
        <f>IF(COUNTIF(V411:AD411,"NA")=3,0,IF(OR(AND(V411=0,AX411&gt;0),AND(V411="ns",AY411&gt;0),AND(V411="ns",AX411=0,AY411=0)),1,IF(OR(AND(V411&gt;0,AX411=2),AND(V411="ns",AX411=2),AND(V411="ns",AY411=0,AX411&gt;0),V411=AY411),0,1)))</f>
        <v>0</v>
      </c>
      <c r="BA411" s="292" t="s">
        <v>5108</v>
      </c>
      <c r="BB411">
        <f>IF(OR(M411="NS",$M$106="NS"),0,IF(OR(M411="NA",$M$106="NA"),0,IF(M411&lt;=$M$106,0,1)))</f>
        <v>0</v>
      </c>
      <c r="BC411">
        <f>IF(OR(P411="NS",$S$106="NS"),0,IF(OR(P411="NA",$S$106="NA"),0,IF(P411&lt;=$S$106,0,1)))</f>
        <v>0</v>
      </c>
      <c r="BD411">
        <f>IF(OR(S411="NS",$Y$106="NS"),0,IF(OR(S411="NA",$Y$106="NA"),0,IF(S411&lt;=$Y$106,0,1)))</f>
        <v>0</v>
      </c>
      <c r="BF411" s="296" t="s">
        <v>5108</v>
      </c>
      <c r="BG411">
        <f>IF(OR(V411="NS",$M$107="NS"),0,IF(OR(V411="NA",$M$107="NA"),0,IF(V411&lt;=$M$107,0,1)))</f>
        <v>0</v>
      </c>
      <c r="BH411">
        <f>IF(OR(Y411="NS",$S$107="NS"),0,IF(OR(Y411="NA",$S$107="NA"),0,IF(Y411&lt;=$S$107,0,1)))</f>
        <v>0</v>
      </c>
      <c r="BI411">
        <f>IF(OR(AB411="NS",$Y$107="NS"),0,IF(OR(AB411="NA",$Y$107="NA"),0,IF(AB411&lt;=$Y$107,0,1)))</f>
        <v>0</v>
      </c>
      <c r="BK411" s="305" t="s">
        <v>5108</v>
      </c>
      <c r="BL411">
        <f>IF(AND(OR(AI411=1,AI412=1),COUNTA(M411:AD411)=3),0,IF(AND(AI413=1,COUNTA(M411:AD411)=6),0,IF(AND(AI414=0,COUNTA(M411:AD411)=0),0,1)))</f>
        <v>0</v>
      </c>
    </row>
    <row r="412" spans="1:64" ht="15" customHeight="1">
      <c r="A412" s="40"/>
      <c r="B412" s="91"/>
      <c r="C412" s="94" t="s">
        <v>5016</v>
      </c>
      <c r="D412" s="658" t="s">
        <v>5092</v>
      </c>
      <c r="E412" s="658"/>
      <c r="F412" s="658"/>
      <c r="G412" s="658"/>
      <c r="H412" s="658"/>
      <c r="I412" s="658"/>
      <c r="J412" s="658"/>
      <c r="K412" s="658"/>
      <c r="L412" s="658"/>
      <c r="M412" s="580"/>
      <c r="N412" s="580"/>
      <c r="O412" s="580"/>
      <c r="P412" s="580"/>
      <c r="Q412" s="580"/>
      <c r="R412" s="580"/>
      <c r="S412" s="580"/>
      <c r="T412" s="580"/>
      <c r="U412" s="580"/>
      <c r="V412" s="580"/>
      <c r="W412" s="580"/>
      <c r="X412" s="580"/>
      <c r="Y412" s="580"/>
      <c r="Z412" s="580"/>
      <c r="AA412" s="580"/>
      <c r="AB412" s="580"/>
      <c r="AC412" s="580"/>
      <c r="AD412" s="580"/>
      <c r="AE412" s="91"/>
      <c r="AH412" s="267" t="s">
        <v>5481</v>
      </c>
      <c r="AI412">
        <f>IF(COUNTIF(CNGE_2024_M4_Secc1!AQ42:AQ101,2),1,0)</f>
        <v>0</v>
      </c>
      <c r="AJ412">
        <f>IF(COUNTIF(CNGE_2024_M4_Secc1!AR42:AR101,2),1,0)</f>
        <v>0</v>
      </c>
      <c r="AK412">
        <f>IF(COUNTIF(CNGE_2024_M4_Secc1!AS42:AS101,2),1,0)</f>
        <v>0</v>
      </c>
      <c r="AL412">
        <f>IF(COUNTIF(CNGE_2024_M4_Secc1!AT42:AT101,2),1,0)</f>
        <v>0</v>
      </c>
      <c r="AM412">
        <f>IF(COUNTIF(CNGE_2024_M4_Secc1!AU42:AU101,2),1,0)</f>
        <v>0</v>
      </c>
      <c r="AN412">
        <f>IF(COUNTIF(CNGE_2024_M4_Secc1!AV42:AV101,2),1,0)</f>
        <v>0</v>
      </c>
      <c r="AO412">
        <f>IF(COUNTIF(CNGE_2024_M4_Secc1!AW42:AW101,2),1,0)</f>
        <v>0</v>
      </c>
      <c r="AP412">
        <f>IF(COUNTIF(CNGE_2024_M4_Secc1!AX42:AX101,2),1,0)</f>
        <v>0</v>
      </c>
      <c r="AQ412">
        <f>IF(COUNTIF(CNGE_2024_M4_Secc1!AY42:AY101,2),1,0)</f>
        <v>0</v>
      </c>
      <c r="AR412">
        <f>IF(COUNTIF(CNGE_2024_M4_Secc1!AZ42:AZ101,2),1,0)</f>
        <v>0</v>
      </c>
      <c r="AS412">
        <f>IF(COUNTIF(CNGE_2024_M4_Secc1!BA42:BA101,2),1,0)</f>
        <v>0</v>
      </c>
      <c r="AT412">
        <f>IF(COUNTIF(CNGE_2024_M4_Secc1!BB42:BB101,2),1,0)</f>
        <v>0</v>
      </c>
      <c r="AU412" s="23">
        <f t="shared" ref="AU412:AU421" si="322">COUNTIF(P412:U412,"NS")</f>
        <v>0</v>
      </c>
      <c r="AV412" s="23">
        <f t="shared" ref="AV412:AV422" si="323">SUM(P412:U412)</f>
        <v>0</v>
      </c>
      <c r="AW412" s="23">
        <f t="shared" ref="AW412:AW422" si="324">IF(COUNTIF(M412:U412,"NA")=3,0,IF(OR(AND(M412=0,AU412&gt;0),AND(M412="ns",AV412&gt;0),AND(M412="ns",AU412=0,AV412=0)),1,IF(OR(AND(M412&gt;0,AU412=2),AND(M412="ns",AU412=2),AND(M412="ns",AV412=0,AU412&gt;0),M412=AV412),0,1)))</f>
        <v>0</v>
      </c>
      <c r="AX412" s="23">
        <f t="shared" ref="AX412:AX422" si="325">COUNTIF(Y412:AD412,"NS")</f>
        <v>0</v>
      </c>
      <c r="AY412" s="23">
        <f t="shared" ref="AY412:AY422" si="326">SUM(Y412:AD412)</f>
        <v>0</v>
      </c>
      <c r="AZ412" s="23">
        <f t="shared" ref="AZ412:AZ422" si="327">IF(COUNTIF(V412:AD412,"NA")=3,0,IF(OR(AND(V412=0,AX412&gt;0),AND(V412="ns",AY412&gt;0),AND(V412="ns",AX412=0,AY412=0)),1,IF(OR(AND(V412&gt;0,AX412=2),AND(V412="ns",AX412=2),AND(V412="ns",AY412=0,AX412&gt;0),V412=AY412),0,1)))</f>
        <v>0</v>
      </c>
      <c r="BA412" s="293" t="s">
        <v>5109</v>
      </c>
      <c r="BB412">
        <f t="shared" ref="BB412:BB422" si="328">IF(OR(M412="NS",$M$106="NS"),0,IF(OR(M412="NA",$M$106="NA"),0,IF(M412&lt;=$M$106,0,1)))</f>
        <v>0</v>
      </c>
      <c r="BC412">
        <f t="shared" ref="BC412:BC422" si="329">IF(OR(P412="NS",$S$106="NS"),0,IF(OR(P412="NA",$S$106="NA"),0,IF(P412&lt;=$S$106,0,1)))</f>
        <v>0</v>
      </c>
      <c r="BD412">
        <f t="shared" ref="BD412:BD421" si="330">IF(OR(S412="NS",$Y$106="NS"),0,IF(OR(S412="NA",$Y$106="NA"),0,IF(S412&lt;=$Y$106,0,1)))</f>
        <v>0</v>
      </c>
      <c r="BF412" s="295" t="s">
        <v>5109</v>
      </c>
      <c r="BG412">
        <f t="shared" ref="BG412:BG422" si="331">IF(OR(V412="NS",$M$107="NS"),0,IF(OR(V412="NA",$M$107="NA"),0,IF(V412&lt;=$M$107,0,1)))</f>
        <v>0</v>
      </c>
      <c r="BH412">
        <f t="shared" ref="BH412:BH422" si="332">IF(OR(Y412="NS",$S$107="NS"),0,IF(OR(Y412="NA",$S$107="NA"),0,IF(Y412&lt;=$S$107,0,1)))</f>
        <v>0</v>
      </c>
      <c r="BI412">
        <f t="shared" ref="BI412:BI421" si="333">IF(OR(AB412="NS",$Y$107="NS"),0,IF(OR(AB412="NA",$Y$107="NA"),0,IF(AB412&lt;=$Y$107,0,1)))</f>
        <v>0</v>
      </c>
      <c r="BK412" s="304" t="s">
        <v>5109</v>
      </c>
      <c r="BL412">
        <f>IF(AND(OR(AJ411=1,AJ412=1),COUNTA(M412:AD412)=3),0,IF(AND(AJ413=1,COUNTA(M412:AD412)=6),0,IF(AND(AJ414=0,COUNTA(M412:AD412)=0),0,1)))</f>
        <v>0</v>
      </c>
    </row>
    <row r="413" spans="1:64" ht="15" customHeight="1">
      <c r="A413" s="40"/>
      <c r="B413" s="91"/>
      <c r="C413" s="94" t="s">
        <v>5018</v>
      </c>
      <c r="D413" s="658" t="s">
        <v>5093</v>
      </c>
      <c r="E413" s="658"/>
      <c r="F413" s="658"/>
      <c r="G413" s="658"/>
      <c r="H413" s="658"/>
      <c r="I413" s="658"/>
      <c r="J413" s="658"/>
      <c r="K413" s="658"/>
      <c r="L413" s="658"/>
      <c r="M413" s="580"/>
      <c r="N413" s="580"/>
      <c r="O413" s="580"/>
      <c r="P413" s="580"/>
      <c r="Q413" s="580"/>
      <c r="R413" s="580"/>
      <c r="S413" s="580"/>
      <c r="T413" s="580"/>
      <c r="U413" s="580"/>
      <c r="V413" s="580"/>
      <c r="W413" s="580"/>
      <c r="X413" s="580"/>
      <c r="Y413" s="580"/>
      <c r="Z413" s="580"/>
      <c r="AA413" s="580"/>
      <c r="AB413" s="580"/>
      <c r="AC413" s="580"/>
      <c r="AD413" s="580"/>
      <c r="AE413" s="91"/>
      <c r="AH413" s="283" t="s">
        <v>5482</v>
      </c>
      <c r="AI413">
        <f>IF(COUNTIF(CNGE_2024_M4_Secc1!AQ42:AQ101,3),1,0)</f>
        <v>0</v>
      </c>
      <c r="AJ413">
        <f>IF(COUNTIF(CNGE_2024_M4_Secc1!AR42:AR101,3),1,0)</f>
        <v>0</v>
      </c>
      <c r="AK413">
        <f>IF(COUNTIF(CNGE_2024_M4_Secc1!AS42:AS101,3),1,0)</f>
        <v>0</v>
      </c>
      <c r="AL413">
        <f>IF(COUNTIF(CNGE_2024_M4_Secc1!AT42:AT101,3),1,0)</f>
        <v>0</v>
      </c>
      <c r="AM413">
        <f>IF(COUNTIF(CNGE_2024_M4_Secc1!AU42:AU101,3),1,0)</f>
        <v>0</v>
      </c>
      <c r="AN413">
        <f>IF(COUNTIF(CNGE_2024_M4_Secc1!AV42:AV101,3),1,0)</f>
        <v>0</v>
      </c>
      <c r="AO413">
        <f>IF(COUNTIF(CNGE_2024_M4_Secc1!AW42:AW101,3),1,0)</f>
        <v>0</v>
      </c>
      <c r="AP413">
        <f>IF(COUNTIF(CNGE_2024_M4_Secc1!AX42:AX101,3),1,0)</f>
        <v>0</v>
      </c>
      <c r="AQ413">
        <f>IF(COUNTIF(CNGE_2024_M4_Secc1!AY42:AY101,3),1,0)</f>
        <v>0</v>
      </c>
      <c r="AR413">
        <f>IF(COUNTIF(CNGE_2024_M4_Secc1!AZ42:AZ101,3),1,0)</f>
        <v>0</v>
      </c>
      <c r="AS413">
        <f>IF(COUNTIF(CNGE_2024_M4_Secc1!BA42:BA101,3),1,0)</f>
        <v>0</v>
      </c>
      <c r="AT413">
        <f>IF(COUNTIF(CNGE_2024_M4_Secc1!BB42:BB101,3),1,0)</f>
        <v>0</v>
      </c>
      <c r="AU413" s="23">
        <f t="shared" si="322"/>
        <v>0</v>
      </c>
      <c r="AV413" s="23">
        <f t="shared" si="323"/>
        <v>0</v>
      </c>
      <c r="AW413" s="23">
        <f t="shared" si="324"/>
        <v>0</v>
      </c>
      <c r="AX413" s="23">
        <f t="shared" si="325"/>
        <v>0</v>
      </c>
      <c r="AY413" s="23">
        <f t="shared" si="326"/>
        <v>0</v>
      </c>
      <c r="AZ413" s="23">
        <f t="shared" si="327"/>
        <v>0</v>
      </c>
      <c r="BA413" s="292" t="s">
        <v>5110</v>
      </c>
      <c r="BB413">
        <f t="shared" si="328"/>
        <v>0</v>
      </c>
      <c r="BC413">
        <f t="shared" si="329"/>
        <v>0</v>
      </c>
      <c r="BD413">
        <f t="shared" si="330"/>
        <v>0</v>
      </c>
      <c r="BF413" s="297" t="s">
        <v>5110</v>
      </c>
      <c r="BG413">
        <f t="shared" si="331"/>
        <v>0</v>
      </c>
      <c r="BH413">
        <f t="shared" si="332"/>
        <v>0</v>
      </c>
      <c r="BI413">
        <f t="shared" si="333"/>
        <v>0</v>
      </c>
      <c r="BK413" s="305" t="s">
        <v>5110</v>
      </c>
      <c r="BL413">
        <f>IF(AND(OR(AK411=1,AK412=1),COUNTA(M413:AD413)=3),0,IF(AND(AK413=1,COUNTA(M413:AD413)=6),0,IF(AND(AK414=0,COUNTA(M413:AD413)=0),0,1)))</f>
        <v>0</v>
      </c>
    </row>
    <row r="414" spans="1:64" ht="15" customHeight="1">
      <c r="A414" s="40"/>
      <c r="B414" s="91"/>
      <c r="C414" s="94" t="s">
        <v>5020</v>
      </c>
      <c r="D414" s="658" t="s">
        <v>5094</v>
      </c>
      <c r="E414" s="658"/>
      <c r="F414" s="658"/>
      <c r="G414" s="658"/>
      <c r="H414" s="658"/>
      <c r="I414" s="658"/>
      <c r="J414" s="658"/>
      <c r="K414" s="658"/>
      <c r="L414" s="658"/>
      <c r="M414" s="580"/>
      <c r="N414" s="580"/>
      <c r="O414" s="580"/>
      <c r="P414" s="580"/>
      <c r="Q414" s="580"/>
      <c r="R414" s="580"/>
      <c r="S414" s="580"/>
      <c r="T414" s="580"/>
      <c r="U414" s="580"/>
      <c r="V414" s="580"/>
      <c r="W414" s="580"/>
      <c r="X414" s="580"/>
      <c r="Y414" s="580"/>
      <c r="Z414" s="580"/>
      <c r="AA414" s="580"/>
      <c r="AB414" s="580"/>
      <c r="AC414" s="580"/>
      <c r="AD414" s="580"/>
      <c r="AE414" s="91"/>
      <c r="AI414" s="288">
        <f>SUM(AI411:AI413)</f>
        <v>0</v>
      </c>
      <c r="AJ414" s="288">
        <f t="shared" ref="AJ414:AT414" si="334">SUM(AJ411:AJ413)</f>
        <v>0</v>
      </c>
      <c r="AK414" s="288">
        <f t="shared" si="334"/>
        <v>0</v>
      </c>
      <c r="AL414" s="288">
        <f t="shared" si="334"/>
        <v>0</v>
      </c>
      <c r="AM414" s="288">
        <f t="shared" si="334"/>
        <v>0</v>
      </c>
      <c r="AN414" s="288">
        <f t="shared" si="334"/>
        <v>0</v>
      </c>
      <c r="AO414" s="288">
        <f t="shared" si="334"/>
        <v>0</v>
      </c>
      <c r="AP414" s="288">
        <f t="shared" si="334"/>
        <v>0</v>
      </c>
      <c r="AQ414" s="288">
        <f t="shared" si="334"/>
        <v>0</v>
      </c>
      <c r="AR414" s="288">
        <f t="shared" si="334"/>
        <v>0</v>
      </c>
      <c r="AS414" s="288">
        <f t="shared" si="334"/>
        <v>0</v>
      </c>
      <c r="AT414" s="288">
        <f t="shared" si="334"/>
        <v>0</v>
      </c>
      <c r="AU414" s="23">
        <f t="shared" si="322"/>
        <v>0</v>
      </c>
      <c r="AV414" s="23">
        <f t="shared" si="323"/>
        <v>0</v>
      </c>
      <c r="AW414" s="23">
        <f t="shared" si="324"/>
        <v>0</v>
      </c>
      <c r="AX414" s="23">
        <f t="shared" si="325"/>
        <v>0</v>
      </c>
      <c r="AY414" s="23">
        <f t="shared" si="326"/>
        <v>0</v>
      </c>
      <c r="AZ414" s="23">
        <f t="shared" si="327"/>
        <v>0</v>
      </c>
      <c r="BA414" s="293" t="s">
        <v>5111</v>
      </c>
      <c r="BB414">
        <f t="shared" si="328"/>
        <v>0</v>
      </c>
      <c r="BC414">
        <f t="shared" si="329"/>
        <v>0</v>
      </c>
      <c r="BD414">
        <f t="shared" si="330"/>
        <v>0</v>
      </c>
      <c r="BF414" s="295" t="s">
        <v>5111</v>
      </c>
      <c r="BG414">
        <f t="shared" si="331"/>
        <v>0</v>
      </c>
      <c r="BH414">
        <f t="shared" si="332"/>
        <v>0</v>
      </c>
      <c r="BI414">
        <f t="shared" si="333"/>
        <v>0</v>
      </c>
      <c r="BK414" s="304" t="s">
        <v>5111</v>
      </c>
      <c r="BL414">
        <f>IF(AND(OR(AL411=1,AL412=1),COUNTA(M414:AD414)=3),0,IF(AND(AL413=1,COUNTA(M414:AD414)=6),0,IF(AND(AL414=0,COUNTA(M414:AD414)=0),0,1)))</f>
        <v>0</v>
      </c>
    </row>
    <row r="415" spans="1:64" ht="15" customHeight="1">
      <c r="A415" s="40"/>
      <c r="B415" s="91"/>
      <c r="C415" s="94" t="s">
        <v>5022</v>
      </c>
      <c r="D415" s="658" t="s">
        <v>5095</v>
      </c>
      <c r="E415" s="658"/>
      <c r="F415" s="658"/>
      <c r="G415" s="658"/>
      <c r="H415" s="658"/>
      <c r="I415" s="658"/>
      <c r="J415" s="658"/>
      <c r="K415" s="658"/>
      <c r="L415" s="658"/>
      <c r="M415" s="580"/>
      <c r="N415" s="580"/>
      <c r="O415" s="580"/>
      <c r="P415" s="580"/>
      <c r="Q415" s="580"/>
      <c r="R415" s="580"/>
      <c r="S415" s="580"/>
      <c r="T415" s="580"/>
      <c r="U415" s="580"/>
      <c r="V415" s="580"/>
      <c r="W415" s="580"/>
      <c r="X415" s="580"/>
      <c r="Y415" s="580"/>
      <c r="Z415" s="580"/>
      <c r="AA415" s="580"/>
      <c r="AB415" s="580"/>
      <c r="AC415" s="580"/>
      <c r="AD415" s="580"/>
      <c r="AE415" s="91"/>
      <c r="AU415" s="23">
        <f t="shared" si="322"/>
        <v>0</v>
      </c>
      <c r="AV415" s="23">
        <f t="shared" si="323"/>
        <v>0</v>
      </c>
      <c r="AW415" s="23">
        <f t="shared" si="324"/>
        <v>0</v>
      </c>
      <c r="AX415" s="23">
        <f t="shared" si="325"/>
        <v>0</v>
      </c>
      <c r="AY415" s="23">
        <f t="shared" si="326"/>
        <v>0</v>
      </c>
      <c r="AZ415" s="23">
        <f t="shared" si="327"/>
        <v>0</v>
      </c>
      <c r="BA415" s="292" t="s">
        <v>5112</v>
      </c>
      <c r="BB415">
        <f t="shared" si="328"/>
        <v>0</v>
      </c>
      <c r="BC415">
        <f t="shared" si="329"/>
        <v>0</v>
      </c>
      <c r="BD415">
        <f t="shared" si="330"/>
        <v>0</v>
      </c>
      <c r="BF415" s="296" t="s">
        <v>5112</v>
      </c>
      <c r="BG415">
        <f t="shared" si="331"/>
        <v>0</v>
      </c>
      <c r="BH415">
        <f t="shared" si="332"/>
        <v>0</v>
      </c>
      <c r="BI415">
        <f t="shared" si="333"/>
        <v>0</v>
      </c>
      <c r="BK415" s="305" t="s">
        <v>5112</v>
      </c>
      <c r="BL415">
        <f>IF(AND(OR(AM411=1,AM412=1),COUNTA(M415:AD415)=3),0,IF(AND(AM413=1,COUNTA(M415:AD415)=6),0,IF(AND(AM414=0,COUNTA(M415:AD415)=0),0,1)))</f>
        <v>0</v>
      </c>
    </row>
    <row r="416" spans="1:64" ht="15" customHeight="1">
      <c r="A416" s="40"/>
      <c r="B416" s="91"/>
      <c r="C416" s="94" t="s">
        <v>5024</v>
      </c>
      <c r="D416" s="658" t="s">
        <v>5096</v>
      </c>
      <c r="E416" s="658"/>
      <c r="F416" s="658"/>
      <c r="G416" s="658"/>
      <c r="H416" s="658"/>
      <c r="I416" s="658"/>
      <c r="J416" s="658"/>
      <c r="K416" s="658"/>
      <c r="L416" s="658"/>
      <c r="M416" s="580"/>
      <c r="N416" s="580"/>
      <c r="O416" s="580"/>
      <c r="P416" s="580"/>
      <c r="Q416" s="580"/>
      <c r="R416" s="580"/>
      <c r="S416" s="580"/>
      <c r="T416" s="580"/>
      <c r="U416" s="580"/>
      <c r="V416" s="580"/>
      <c r="W416" s="580"/>
      <c r="X416" s="580"/>
      <c r="Y416" s="580"/>
      <c r="Z416" s="580"/>
      <c r="AA416" s="580"/>
      <c r="AB416" s="580"/>
      <c r="AC416" s="580"/>
      <c r="AD416" s="580"/>
      <c r="AE416" s="91"/>
      <c r="AI416" s="665" t="s">
        <v>5483</v>
      </c>
      <c r="AJ416" s="665"/>
      <c r="AK416" s="665"/>
      <c r="AL416" s="665"/>
      <c r="AM416" s="665"/>
      <c r="AN416" s="665"/>
      <c r="AO416" s="665"/>
      <c r="AP416" s="665"/>
      <c r="AQ416" s="665"/>
      <c r="AR416" s="665"/>
      <c r="AS416" s="665"/>
      <c r="AT416" s="665"/>
      <c r="AU416" s="23">
        <f t="shared" si="322"/>
        <v>0</v>
      </c>
      <c r="AV416" s="23">
        <f t="shared" si="323"/>
        <v>0</v>
      </c>
      <c r="AW416" s="23">
        <f t="shared" si="324"/>
        <v>0</v>
      </c>
      <c r="AX416" s="23">
        <f t="shared" si="325"/>
        <v>0</v>
      </c>
      <c r="AY416" s="23">
        <f t="shared" si="326"/>
        <v>0</v>
      </c>
      <c r="AZ416" s="23">
        <f t="shared" si="327"/>
        <v>0</v>
      </c>
      <c r="BA416" s="293" t="s">
        <v>5484</v>
      </c>
      <c r="BB416">
        <f t="shared" si="328"/>
        <v>0</v>
      </c>
      <c r="BC416">
        <f t="shared" si="329"/>
        <v>0</v>
      </c>
      <c r="BD416">
        <f t="shared" si="330"/>
        <v>0</v>
      </c>
      <c r="BF416" s="295" t="s">
        <v>5484</v>
      </c>
      <c r="BG416">
        <f t="shared" si="331"/>
        <v>0</v>
      </c>
      <c r="BH416">
        <f t="shared" si="332"/>
        <v>0</v>
      </c>
      <c r="BI416">
        <f t="shared" si="333"/>
        <v>0</v>
      </c>
      <c r="BK416" s="304" t="s">
        <v>5484</v>
      </c>
      <c r="BL416">
        <f>IF(AND(OR(AN411=1,AN412=1),COUNTA(M416:AD416)=3),0,IF(AND(AN413=1,COUNTA(M416:AD416)=6),0,IF(AND(AN414=0,COUNTA(M416:AD416)=0),0,1)))</f>
        <v>0</v>
      </c>
    </row>
    <row r="417" spans="1:64" ht="15" customHeight="1">
      <c r="A417" s="40"/>
      <c r="B417" s="91"/>
      <c r="C417" s="94" t="s">
        <v>5026</v>
      </c>
      <c r="D417" s="658" t="s">
        <v>5097</v>
      </c>
      <c r="E417" s="658"/>
      <c r="F417" s="658"/>
      <c r="G417" s="658"/>
      <c r="H417" s="658"/>
      <c r="I417" s="658"/>
      <c r="J417" s="658"/>
      <c r="K417" s="658"/>
      <c r="L417" s="658"/>
      <c r="M417" s="580"/>
      <c r="N417" s="580"/>
      <c r="O417" s="580"/>
      <c r="P417" s="580"/>
      <c r="Q417" s="580"/>
      <c r="R417" s="580"/>
      <c r="S417" s="580"/>
      <c r="T417" s="580"/>
      <c r="U417" s="580"/>
      <c r="V417" s="580"/>
      <c r="W417" s="580"/>
      <c r="X417" s="580"/>
      <c r="Y417" s="580"/>
      <c r="Z417" s="580"/>
      <c r="AA417" s="580"/>
      <c r="AB417" s="580"/>
      <c r="AC417" s="580"/>
      <c r="AD417" s="580"/>
      <c r="AE417" s="91"/>
      <c r="AI417" s="285" t="s">
        <v>5108</v>
      </c>
      <c r="AJ417" s="302" t="s">
        <v>5109</v>
      </c>
      <c r="AK417" s="285" t="s">
        <v>5110</v>
      </c>
      <c r="AL417" s="302" t="s">
        <v>5111</v>
      </c>
      <c r="AM417" s="285" t="s">
        <v>5112</v>
      </c>
      <c r="AN417" s="302" t="s">
        <v>5113</v>
      </c>
      <c r="AO417" s="285" t="s">
        <v>5478</v>
      </c>
      <c r="AP417" s="302" t="s">
        <v>5115</v>
      </c>
      <c r="AQ417" s="285" t="s">
        <v>5116</v>
      </c>
      <c r="AR417" s="302" t="s">
        <v>5117</v>
      </c>
      <c r="AS417" s="285" t="s">
        <v>5118</v>
      </c>
      <c r="AT417" s="285" t="s">
        <v>5479</v>
      </c>
      <c r="AU417" s="23">
        <f t="shared" si="322"/>
        <v>0</v>
      </c>
      <c r="AV417" s="23">
        <f t="shared" si="323"/>
        <v>0</v>
      </c>
      <c r="AW417" s="23">
        <f t="shared" si="324"/>
        <v>0</v>
      </c>
      <c r="AX417" s="23">
        <f t="shared" si="325"/>
        <v>0</v>
      </c>
      <c r="AY417" s="23">
        <f t="shared" si="326"/>
        <v>0</v>
      </c>
      <c r="AZ417" s="23">
        <f t="shared" si="327"/>
        <v>0</v>
      </c>
      <c r="BA417" s="292" t="s">
        <v>5485</v>
      </c>
      <c r="BB417">
        <f t="shared" si="328"/>
        <v>0</v>
      </c>
      <c r="BC417">
        <f t="shared" si="329"/>
        <v>0</v>
      </c>
      <c r="BD417">
        <f t="shared" si="330"/>
        <v>0</v>
      </c>
      <c r="BF417" s="296" t="s">
        <v>5485</v>
      </c>
      <c r="BG417">
        <f t="shared" si="331"/>
        <v>0</v>
      </c>
      <c r="BH417">
        <f t="shared" si="332"/>
        <v>0</v>
      </c>
      <c r="BI417">
        <f t="shared" si="333"/>
        <v>0</v>
      </c>
      <c r="BK417" s="305" t="s">
        <v>5485</v>
      </c>
      <c r="BL417">
        <f>IF(AND(OR(AO411=1,AO412=1),COUNTA(M417:AD417)=3),0,IF(AND(AO413=1,COUNTA(M417:AD417)=6),0,IF(AND(AO414=0,COUNTA(M417:AD417)=0),0,1)))</f>
        <v>0</v>
      </c>
    </row>
    <row r="418" spans="1:64" ht="15" customHeight="1">
      <c r="A418" s="40"/>
      <c r="B418" s="91"/>
      <c r="C418" s="94" t="s">
        <v>5028</v>
      </c>
      <c r="D418" s="658" t="s">
        <v>5098</v>
      </c>
      <c r="E418" s="658"/>
      <c r="F418" s="658"/>
      <c r="G418" s="658"/>
      <c r="H418" s="658"/>
      <c r="I418" s="658"/>
      <c r="J418" s="658"/>
      <c r="K418" s="658"/>
      <c r="L418" s="658"/>
      <c r="M418" s="580"/>
      <c r="N418" s="580"/>
      <c r="O418" s="580"/>
      <c r="P418" s="580"/>
      <c r="Q418" s="580"/>
      <c r="R418" s="580"/>
      <c r="S418" s="580"/>
      <c r="T418" s="580"/>
      <c r="U418" s="580"/>
      <c r="V418" s="580"/>
      <c r="W418" s="580"/>
      <c r="X418" s="580"/>
      <c r="Y418" s="580"/>
      <c r="Z418" s="580"/>
      <c r="AA418" s="580"/>
      <c r="AB418" s="580"/>
      <c r="AC418" s="580"/>
      <c r="AD418" s="580"/>
      <c r="AE418" s="91"/>
      <c r="AI418">
        <f>IF(AND(AI414=0,COUNTA(M411:AD411)&gt;0),1,0)</f>
        <v>0</v>
      </c>
      <c r="AJ418">
        <f>IF(AND(AJ414=0,COUNTA(M412:AD412)&gt;0),1,0)</f>
        <v>0</v>
      </c>
      <c r="AK418">
        <f>IF(AND(AK414=0,COUNTA(M413:AD413)&gt;0),1,0)</f>
        <v>0</v>
      </c>
      <c r="AL418">
        <f>IF(AND(AL414=0,COUNTA(M414:AD414)&gt;0),1,0)</f>
        <v>0</v>
      </c>
      <c r="AM418">
        <f>IF(AND(AM414=0,COUNTA(M415:AD415)&gt;0),1,0)</f>
        <v>0</v>
      </c>
      <c r="AN418">
        <f>IF(AND(AN414=0,COUNTA(M416:AD416)&gt;0),1,0)</f>
        <v>0</v>
      </c>
      <c r="AO418">
        <f>IF(AND(AO414=0,COUNTA(M417:AD417)&gt;0),1,0)</f>
        <v>0</v>
      </c>
      <c r="AP418">
        <f>IF(AND(AP414=0,COUNTA(M418:AD418)&gt;0),1,0)</f>
        <v>0</v>
      </c>
      <c r="AQ418">
        <f>IF(AND(AQ414=0,COUNTA(M419:AD419)&gt;0),1,0)</f>
        <v>0</v>
      </c>
      <c r="AR418">
        <f>IF(AND(AR414=0,COUNTA(M420:AD420)&gt;0),1,0)</f>
        <v>0</v>
      </c>
      <c r="AS418">
        <f>IF(AND(AS414=0,COUNTA(M421:AD421)&gt;0),1,0)</f>
        <v>0</v>
      </c>
      <c r="AT418">
        <f>IF(AND(AT414=0,COUNTA(M422:AD422)&gt;0),1,0)</f>
        <v>0</v>
      </c>
      <c r="AU418" s="23">
        <f t="shared" si="322"/>
        <v>0</v>
      </c>
      <c r="AV418" s="23">
        <f t="shared" si="323"/>
        <v>0</v>
      </c>
      <c r="AW418" s="23">
        <f t="shared" si="324"/>
        <v>0</v>
      </c>
      <c r="AX418" s="23">
        <f t="shared" si="325"/>
        <v>0</v>
      </c>
      <c r="AY418" s="23">
        <f t="shared" si="326"/>
        <v>0</v>
      </c>
      <c r="AZ418" s="23">
        <f t="shared" si="327"/>
        <v>0</v>
      </c>
      <c r="BA418" s="293" t="s">
        <v>5115</v>
      </c>
      <c r="BB418">
        <f t="shared" si="328"/>
        <v>0</v>
      </c>
      <c r="BC418">
        <f t="shared" si="329"/>
        <v>0</v>
      </c>
      <c r="BD418">
        <f t="shared" si="330"/>
        <v>0</v>
      </c>
      <c r="BF418" s="295" t="s">
        <v>5115</v>
      </c>
      <c r="BG418">
        <f t="shared" si="331"/>
        <v>0</v>
      </c>
      <c r="BH418">
        <f t="shared" si="332"/>
        <v>0</v>
      </c>
      <c r="BI418">
        <f t="shared" si="333"/>
        <v>0</v>
      </c>
      <c r="BK418" s="304" t="s">
        <v>5115</v>
      </c>
      <c r="BL418">
        <f>IF(AND(OR(AP411=1,AP412=1),COUNTA(M418:AD418)=3),0,IF(AND(AP413=1,COUNTA(M418:AD418)=6),0,IF(AND(AP414=0,COUNTA(M418:AD418)=0),0,1)))</f>
        <v>0</v>
      </c>
    </row>
    <row r="419" spans="1:64" ht="15" customHeight="1">
      <c r="A419" s="40"/>
      <c r="B419" s="91"/>
      <c r="C419" s="94" t="s">
        <v>5030</v>
      </c>
      <c r="D419" s="658" t="s">
        <v>5099</v>
      </c>
      <c r="E419" s="658"/>
      <c r="F419" s="658"/>
      <c r="G419" s="658"/>
      <c r="H419" s="658"/>
      <c r="I419" s="658"/>
      <c r="J419" s="658"/>
      <c r="K419" s="658"/>
      <c r="L419" s="658"/>
      <c r="M419" s="580"/>
      <c r="N419" s="580"/>
      <c r="O419" s="580"/>
      <c r="P419" s="580"/>
      <c r="Q419" s="580"/>
      <c r="R419" s="580"/>
      <c r="S419" s="580"/>
      <c r="T419" s="580"/>
      <c r="U419" s="580"/>
      <c r="V419" s="580"/>
      <c r="W419" s="580"/>
      <c r="X419" s="580"/>
      <c r="Y419" s="580"/>
      <c r="Z419" s="580"/>
      <c r="AA419" s="580"/>
      <c r="AB419" s="580"/>
      <c r="AC419" s="580"/>
      <c r="AD419" s="580"/>
      <c r="AE419" s="91"/>
      <c r="AT419" s="301">
        <f>SUM(AI418:AT418)</f>
        <v>0</v>
      </c>
      <c r="AU419" s="23">
        <f t="shared" si="322"/>
        <v>0</v>
      </c>
      <c r="AV419" s="23">
        <f t="shared" si="323"/>
        <v>0</v>
      </c>
      <c r="AW419" s="23">
        <f t="shared" si="324"/>
        <v>0</v>
      </c>
      <c r="AX419" s="23">
        <f t="shared" si="325"/>
        <v>0</v>
      </c>
      <c r="AY419" s="23">
        <f t="shared" si="326"/>
        <v>0</v>
      </c>
      <c r="AZ419" s="23">
        <f t="shared" si="327"/>
        <v>0</v>
      </c>
      <c r="BA419" s="292" t="s">
        <v>5116</v>
      </c>
      <c r="BB419">
        <f t="shared" si="328"/>
        <v>0</v>
      </c>
      <c r="BC419">
        <f t="shared" si="329"/>
        <v>0</v>
      </c>
      <c r="BD419">
        <f t="shared" si="330"/>
        <v>0</v>
      </c>
      <c r="BF419" s="296" t="s">
        <v>5116</v>
      </c>
      <c r="BG419">
        <f t="shared" si="331"/>
        <v>0</v>
      </c>
      <c r="BH419">
        <f t="shared" si="332"/>
        <v>0</v>
      </c>
      <c r="BI419">
        <f t="shared" si="333"/>
        <v>0</v>
      </c>
      <c r="BK419" s="305" t="s">
        <v>5116</v>
      </c>
      <c r="BL419">
        <f>IF(AND(OR(AQ411=1,AQ412=1),COUNTA(M419:AD419)=3),0,IF(AND(AQ413=1,COUNTA(M419:AD419)=6),0,IF(AND(AQ414=0,COUNTA(M419:AD419)=0),0,1)))</f>
        <v>0</v>
      </c>
    </row>
    <row r="420" spans="1:64" ht="15" customHeight="1">
      <c r="A420" s="40"/>
      <c r="B420" s="91"/>
      <c r="C420" s="94" t="s">
        <v>5031</v>
      </c>
      <c r="D420" s="658" t="s">
        <v>5100</v>
      </c>
      <c r="E420" s="658"/>
      <c r="F420" s="658"/>
      <c r="G420" s="658"/>
      <c r="H420" s="658"/>
      <c r="I420" s="658"/>
      <c r="J420" s="658"/>
      <c r="K420" s="658"/>
      <c r="L420" s="658"/>
      <c r="M420" s="580"/>
      <c r="N420" s="580"/>
      <c r="O420" s="580"/>
      <c r="P420" s="580"/>
      <c r="Q420" s="580"/>
      <c r="R420" s="580"/>
      <c r="S420" s="580"/>
      <c r="T420" s="580"/>
      <c r="U420" s="580"/>
      <c r="V420" s="580"/>
      <c r="W420" s="580"/>
      <c r="X420" s="580"/>
      <c r="Y420" s="580"/>
      <c r="Z420" s="580"/>
      <c r="AA420" s="580"/>
      <c r="AB420" s="580"/>
      <c r="AC420" s="580"/>
      <c r="AD420" s="580"/>
      <c r="AE420" s="91"/>
      <c r="AU420" s="23">
        <f t="shared" si="322"/>
        <v>0</v>
      </c>
      <c r="AV420" s="23">
        <f t="shared" si="323"/>
        <v>0</v>
      </c>
      <c r="AW420" s="23">
        <f t="shared" si="324"/>
        <v>0</v>
      </c>
      <c r="AX420" s="23">
        <f t="shared" si="325"/>
        <v>0</v>
      </c>
      <c r="AY420" s="23">
        <f t="shared" si="326"/>
        <v>0</v>
      </c>
      <c r="AZ420" s="23">
        <f t="shared" si="327"/>
        <v>0</v>
      </c>
      <c r="BA420" s="293" t="s">
        <v>5117</v>
      </c>
      <c r="BB420">
        <f t="shared" si="328"/>
        <v>0</v>
      </c>
      <c r="BC420">
        <f t="shared" si="329"/>
        <v>0</v>
      </c>
      <c r="BD420">
        <f t="shared" si="330"/>
        <v>0</v>
      </c>
      <c r="BF420" s="295" t="s">
        <v>5117</v>
      </c>
      <c r="BG420">
        <f t="shared" si="331"/>
        <v>0</v>
      </c>
      <c r="BH420">
        <f t="shared" si="332"/>
        <v>0</v>
      </c>
      <c r="BI420">
        <f t="shared" si="333"/>
        <v>0</v>
      </c>
      <c r="BK420" s="304" t="s">
        <v>5117</v>
      </c>
      <c r="BL420">
        <f>IF(AND(OR(AR411=1,AR412=1),COUNTA(M420:AD420)=3),0,IF(AND(AR413=1,COUNTA(M420:AD420)=6),0,IF(AND(AR414=0,COUNTA(M420:AD420)=0),0,1)))</f>
        <v>0</v>
      </c>
    </row>
    <row r="421" spans="1:64" ht="15" customHeight="1">
      <c r="A421" s="40"/>
      <c r="B421" s="91"/>
      <c r="C421" s="94" t="s">
        <v>5033</v>
      </c>
      <c r="D421" s="658" t="s">
        <v>5486</v>
      </c>
      <c r="E421" s="658"/>
      <c r="F421" s="658"/>
      <c r="G421" s="658"/>
      <c r="H421" s="658"/>
      <c r="I421" s="658"/>
      <c r="J421" s="658"/>
      <c r="K421" s="658"/>
      <c r="L421" s="658"/>
      <c r="M421" s="580"/>
      <c r="N421" s="580"/>
      <c r="O421" s="580"/>
      <c r="P421" s="580"/>
      <c r="Q421" s="580"/>
      <c r="R421" s="580"/>
      <c r="S421" s="580"/>
      <c r="T421" s="580"/>
      <c r="U421" s="580"/>
      <c r="V421" s="580"/>
      <c r="W421" s="580"/>
      <c r="X421" s="580"/>
      <c r="Y421" s="580"/>
      <c r="Z421" s="580"/>
      <c r="AA421" s="580"/>
      <c r="AB421" s="580"/>
      <c r="AC421" s="580"/>
      <c r="AD421" s="580"/>
      <c r="AE421" s="91"/>
      <c r="AI421" s="666"/>
      <c r="AJ421" s="666"/>
      <c r="AK421" s="666"/>
      <c r="AL421" s="666"/>
      <c r="AM421" s="666"/>
      <c r="AN421" s="666"/>
      <c r="AO421" s="666"/>
      <c r="AP421" s="666"/>
      <c r="AQ421" s="666"/>
      <c r="AR421" s="666"/>
      <c r="AS421" s="666"/>
      <c r="AT421" s="666"/>
      <c r="AU421" s="23">
        <f t="shared" si="322"/>
        <v>0</v>
      </c>
      <c r="AV421" s="23">
        <f t="shared" si="323"/>
        <v>0</v>
      </c>
      <c r="AW421" s="23">
        <f t="shared" si="324"/>
        <v>0</v>
      </c>
      <c r="AX421" s="23">
        <f t="shared" si="325"/>
        <v>0</v>
      </c>
      <c r="AY421" s="23">
        <f t="shared" si="326"/>
        <v>0</v>
      </c>
      <c r="AZ421" s="23">
        <f t="shared" si="327"/>
        <v>0</v>
      </c>
      <c r="BA421" s="292" t="s">
        <v>5487</v>
      </c>
      <c r="BB421">
        <f t="shared" si="328"/>
        <v>0</v>
      </c>
      <c r="BC421">
        <f t="shared" si="329"/>
        <v>0</v>
      </c>
      <c r="BD421">
        <f t="shared" si="330"/>
        <v>0</v>
      </c>
      <c r="BF421" s="296" t="s">
        <v>5487</v>
      </c>
      <c r="BG421">
        <f t="shared" si="331"/>
        <v>0</v>
      </c>
      <c r="BH421">
        <f t="shared" si="332"/>
        <v>0</v>
      </c>
      <c r="BI421">
        <f t="shared" si="333"/>
        <v>0</v>
      </c>
      <c r="BK421" s="305" t="s">
        <v>5487</v>
      </c>
      <c r="BL421">
        <f>IF(AND(OR(AS411=1,AS412=1),COUNTA(M421:AD421)=3),0,IF(AND(AS413=1,COUNTA(M421:AD421)=6),0,IF(AND(AS414=0,COUNTA(M421:AD421)=0),0,1)))</f>
        <v>0</v>
      </c>
    </row>
    <row r="422" spans="1:64" ht="15" customHeight="1">
      <c r="A422" s="40"/>
      <c r="B422" s="91"/>
      <c r="C422" s="94" t="s">
        <v>5034</v>
      </c>
      <c r="D422" s="658" t="s">
        <v>403</v>
      </c>
      <c r="E422" s="658"/>
      <c r="F422" s="658"/>
      <c r="G422" s="658"/>
      <c r="H422" s="658"/>
      <c r="I422" s="658"/>
      <c r="J422" s="658"/>
      <c r="K422" s="658"/>
      <c r="L422" s="658"/>
      <c r="M422" s="580"/>
      <c r="N422" s="580"/>
      <c r="O422" s="580"/>
      <c r="P422" s="580"/>
      <c r="Q422" s="580"/>
      <c r="R422" s="580"/>
      <c r="S422" s="580"/>
      <c r="T422" s="580"/>
      <c r="U422" s="580"/>
      <c r="V422" s="580"/>
      <c r="W422" s="580"/>
      <c r="X422" s="580"/>
      <c r="Y422" s="580"/>
      <c r="Z422" s="580"/>
      <c r="AA422" s="580"/>
      <c r="AB422" s="580"/>
      <c r="AC422" s="580"/>
      <c r="AD422" s="580"/>
      <c r="AE422" s="91"/>
      <c r="AI422" s="287"/>
      <c r="AJ422" s="287"/>
      <c r="AK422" s="287"/>
      <c r="AL422" s="287"/>
      <c r="AM422" s="287"/>
      <c r="AN422" s="287"/>
      <c r="AO422" s="287"/>
      <c r="AP422" s="287"/>
      <c r="AQ422" s="287"/>
      <c r="AR422" s="287"/>
      <c r="AS422" s="287"/>
      <c r="AT422" s="287"/>
      <c r="AU422" s="23">
        <f>COUNTIF(P422:U422,"NS")</f>
        <v>0</v>
      </c>
      <c r="AV422" s="23">
        <f t="shared" si="323"/>
        <v>0</v>
      </c>
      <c r="AW422" s="23">
        <f t="shared" si="324"/>
        <v>0</v>
      </c>
      <c r="AX422" s="23">
        <f t="shared" si="325"/>
        <v>0</v>
      </c>
      <c r="AY422" s="23">
        <f t="shared" si="326"/>
        <v>0</v>
      </c>
      <c r="AZ422" s="23">
        <f t="shared" si="327"/>
        <v>0</v>
      </c>
      <c r="BA422" s="293" t="s">
        <v>5488</v>
      </c>
      <c r="BB422">
        <f t="shared" si="328"/>
        <v>0</v>
      </c>
      <c r="BC422">
        <f t="shared" si="329"/>
        <v>0</v>
      </c>
      <c r="BD422">
        <f>IF(OR(S422="NS",$Y$106="NS"),0,IF(OR(S422="NA",$Y$106="NA"),0,IF(S422&lt;=$Y$106,0,1)))</f>
        <v>0</v>
      </c>
      <c r="BF422" s="295" t="s">
        <v>5488</v>
      </c>
      <c r="BG422">
        <f t="shared" si="331"/>
        <v>0</v>
      </c>
      <c r="BH422">
        <f t="shared" si="332"/>
        <v>0</v>
      </c>
      <c r="BI422">
        <f>IF(OR(AB422="NS",$Y$107="NS"),0,IF(OR(AB422="NA",$Y$107="NA"),0,IF(AB422&lt;=$Y$107,0,1)))</f>
        <v>0</v>
      </c>
      <c r="BK422" s="304" t="s">
        <v>5488</v>
      </c>
      <c r="BL422">
        <f>IF(AND(OR(AT411=1,AT412=1),COUNTA(M422:AD422)=3),0,IF(AND(AT413=1,COUNTA(M422:AD422)=6),0,IF(AND(AT414=0,COUNTA(M422:AD422)=0),0,1)))</f>
        <v>0</v>
      </c>
    </row>
    <row r="423" spans="1:64" ht="15" customHeight="1">
      <c r="A423" s="40"/>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U423" s="222">
        <f t="shared" ref="AU423:AZ423" si="335">SUM(AU411:AU422)</f>
        <v>0</v>
      </c>
      <c r="AV423" s="223">
        <f t="shared" si="335"/>
        <v>0</v>
      </c>
      <c r="AW423" s="224">
        <f t="shared" si="335"/>
        <v>0</v>
      </c>
      <c r="AX423" s="222">
        <f t="shared" si="335"/>
        <v>0</v>
      </c>
      <c r="AY423" s="223">
        <f t="shared" si="335"/>
        <v>0</v>
      </c>
      <c r="AZ423" s="224">
        <f t="shared" si="335"/>
        <v>0</v>
      </c>
      <c r="BD423" s="294">
        <f>SUM(BB411:BD422)</f>
        <v>0</v>
      </c>
      <c r="BI423" s="267">
        <f>SUM(BG411:BI422)</f>
        <v>0</v>
      </c>
      <c r="BL423" s="303">
        <f>SUM(BL411:BL422)</f>
        <v>0</v>
      </c>
    </row>
    <row r="424" spans="1:64" ht="24" customHeight="1">
      <c r="A424" s="40"/>
      <c r="B424" s="91"/>
      <c r="C424" s="531" t="s">
        <v>5147</v>
      </c>
      <c r="D424" s="531"/>
      <c r="E424" s="531"/>
      <c r="F424" s="531"/>
      <c r="G424" s="531"/>
      <c r="H424" s="531"/>
      <c r="I424" s="531"/>
      <c r="J424" s="531"/>
      <c r="K424" s="531"/>
      <c r="L424" s="531"/>
      <c r="M424" s="531"/>
      <c r="N424" s="531"/>
      <c r="O424" s="531"/>
      <c r="P424" s="531"/>
      <c r="Q424" s="531"/>
      <c r="R424" s="531"/>
      <c r="S424" s="531"/>
      <c r="T424" s="531"/>
      <c r="U424" s="531"/>
      <c r="V424" s="531"/>
      <c r="W424" s="531"/>
      <c r="X424" s="531"/>
      <c r="Y424" s="531"/>
      <c r="Z424" s="531"/>
      <c r="AA424" s="531"/>
      <c r="AB424" s="531"/>
      <c r="AC424" s="531"/>
      <c r="AD424" s="531"/>
      <c r="AE424" s="91"/>
      <c r="AV424" s="258" t="s">
        <v>5398</v>
      </c>
      <c r="AW424" s="1">
        <f>SUM(AW423,AZ423)</f>
        <v>0</v>
      </c>
      <c r="AX424" s="258" t="s">
        <v>5399</v>
      </c>
      <c r="AY424" s="1">
        <f>SUM(AU423,AX423)</f>
        <v>0</v>
      </c>
    </row>
    <row r="425" spans="1:64" ht="60" customHeight="1">
      <c r="A425" s="40"/>
      <c r="B425" s="91"/>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91"/>
    </row>
    <row r="426" spans="1:64" ht="15" customHeight="1">
      <c r="A426" s="40"/>
      <c r="B426" s="571" t="str">
        <f>IF(BL423&gt;0,"Favor de ingresar toda la información requerida en la pregunta y/o verifique que no tenga información en celdas sombreadas","")</f>
        <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42"/>
    </row>
    <row r="427" spans="1:64" ht="15" customHeight="1">
      <c r="A427" s="40"/>
      <c r="B427" s="584" t="str">
        <f>IF(AY424&gt;0,"Alerta: debido a que cuenta con registros NS, debe proporcionar una justificación en el area de comentarios al final de la pregunta","")</f>
        <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42"/>
    </row>
    <row r="428" spans="1:64" ht="15" customHeight="1">
      <c r="A428" s="40"/>
      <c r="B428" s="571" t="str">
        <f>IF(AW424&gt;0,"Favor de revisar la suma y consistencia de totales y/o subtotales por filas (numéricos y NS)","")</f>
        <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42"/>
    </row>
    <row r="429" spans="1:64" ht="15" customHeight="1">
      <c r="A429" s="40"/>
      <c r="B429" s="571" t="str">
        <f>IF(BD423&gt;0,"Favor de revisar la instrucción 2, debido a que no se cumplen con los criterios mencionados","")</f>
        <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42"/>
    </row>
    <row r="430" spans="1:64" ht="15" customHeight="1">
      <c r="A430" s="40"/>
      <c r="B430" s="571" t="str">
        <f>IF(BI423&gt;0,"Favor de revisar la instrucción 3, debido a que no se cumplen con los criterios mencionados","")</f>
        <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42"/>
    </row>
    <row r="431" spans="1:64" ht="15" customHeight="1">
      <c r="A431" s="40"/>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row>
    <row r="432" spans="1:64" ht="36" customHeight="1">
      <c r="A432" s="40" t="s">
        <v>5489</v>
      </c>
      <c r="B432" s="585" t="s">
        <v>5490</v>
      </c>
      <c r="C432" s="585"/>
      <c r="D432" s="585"/>
      <c r="E432" s="585"/>
      <c r="F432" s="585"/>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91"/>
    </row>
    <row r="433" spans="1:47" ht="24" customHeight="1">
      <c r="A433" s="40"/>
      <c r="B433" s="107"/>
      <c r="C433" s="531" t="s">
        <v>5491</v>
      </c>
      <c r="D433" s="531"/>
      <c r="E433" s="531"/>
      <c r="F433" s="531"/>
      <c r="G433" s="531"/>
      <c r="H433" s="531"/>
      <c r="I433" s="531"/>
      <c r="J433" s="531"/>
      <c r="K433" s="531"/>
      <c r="L433" s="531"/>
      <c r="M433" s="531"/>
      <c r="N433" s="531"/>
      <c r="O433" s="531"/>
      <c r="P433" s="531"/>
      <c r="Q433" s="531"/>
      <c r="R433" s="531"/>
      <c r="S433" s="531"/>
      <c r="T433" s="531"/>
      <c r="U433" s="531"/>
      <c r="V433" s="531"/>
      <c r="W433" s="531"/>
      <c r="X433" s="531"/>
      <c r="Y433" s="531"/>
      <c r="Z433" s="531"/>
      <c r="AA433" s="531"/>
      <c r="AB433" s="531"/>
      <c r="AC433" s="531"/>
      <c r="AD433" s="531"/>
      <c r="AE433" s="102"/>
    </row>
    <row r="434" spans="1:47" ht="36" customHeight="1">
      <c r="A434" s="40"/>
      <c r="B434" s="91"/>
      <c r="C434" s="531" t="s">
        <v>5492</v>
      </c>
      <c r="D434" s="531"/>
      <c r="E434" s="531"/>
      <c r="F434" s="531"/>
      <c r="G434" s="531"/>
      <c r="H434" s="531"/>
      <c r="I434" s="531"/>
      <c r="J434" s="531"/>
      <c r="K434" s="531"/>
      <c r="L434" s="531"/>
      <c r="M434" s="531"/>
      <c r="N434" s="531"/>
      <c r="O434" s="531"/>
      <c r="P434" s="531"/>
      <c r="Q434" s="531"/>
      <c r="R434" s="531"/>
      <c r="S434" s="531"/>
      <c r="T434" s="531"/>
      <c r="U434" s="531"/>
      <c r="V434" s="531"/>
      <c r="W434" s="531"/>
      <c r="X434" s="531"/>
      <c r="Y434" s="531"/>
      <c r="Z434" s="531"/>
      <c r="AA434" s="531"/>
      <c r="AB434" s="531"/>
      <c r="AC434" s="531"/>
      <c r="AD434" s="531"/>
      <c r="AE434" s="91"/>
    </row>
    <row r="435" spans="1:47" ht="36" customHeight="1">
      <c r="A435" s="40"/>
      <c r="B435" s="91"/>
      <c r="C435" s="531" t="s">
        <v>5493</v>
      </c>
      <c r="D435" s="531"/>
      <c r="E435" s="531"/>
      <c r="F435" s="531"/>
      <c r="G435" s="531"/>
      <c r="H435" s="531"/>
      <c r="I435" s="531"/>
      <c r="J435" s="531"/>
      <c r="K435" s="531"/>
      <c r="L435" s="531"/>
      <c r="M435" s="531"/>
      <c r="N435" s="531"/>
      <c r="O435" s="531"/>
      <c r="P435" s="531"/>
      <c r="Q435" s="531"/>
      <c r="R435" s="531"/>
      <c r="S435" s="531"/>
      <c r="T435" s="531"/>
      <c r="U435" s="531"/>
      <c r="V435" s="531"/>
      <c r="W435" s="531"/>
      <c r="X435" s="531"/>
      <c r="Y435" s="531"/>
      <c r="Z435" s="531"/>
      <c r="AA435" s="531"/>
      <c r="AB435" s="531"/>
      <c r="AC435" s="531"/>
      <c r="AD435" s="531"/>
      <c r="AE435" s="91"/>
    </row>
    <row r="436" spans="1:47" ht="24" customHeight="1">
      <c r="A436" s="40"/>
      <c r="B436" s="91"/>
      <c r="C436" s="531" t="s">
        <v>5494</v>
      </c>
      <c r="D436" s="531"/>
      <c r="E436" s="531"/>
      <c r="F436" s="531"/>
      <c r="G436" s="531"/>
      <c r="H436" s="531"/>
      <c r="I436" s="531"/>
      <c r="J436" s="531"/>
      <c r="K436" s="531"/>
      <c r="L436" s="531"/>
      <c r="M436" s="531"/>
      <c r="N436" s="531"/>
      <c r="O436" s="531"/>
      <c r="P436" s="531"/>
      <c r="Q436" s="531"/>
      <c r="R436" s="531"/>
      <c r="S436" s="531"/>
      <c r="T436" s="531"/>
      <c r="U436" s="531"/>
      <c r="V436" s="531"/>
      <c r="W436" s="531"/>
      <c r="X436" s="531"/>
      <c r="Y436" s="531"/>
      <c r="Z436" s="531"/>
      <c r="AA436" s="531"/>
      <c r="AB436" s="531"/>
      <c r="AC436" s="531"/>
      <c r="AD436" s="531"/>
      <c r="AE436" s="91"/>
    </row>
    <row r="437" spans="1:47" ht="15" customHeight="1">
      <c r="A437" s="40"/>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O437" s="647" t="s">
        <v>5471</v>
      </c>
      <c r="AP437" s="647"/>
      <c r="AQ437" s="647"/>
      <c r="AS437" s="648" t="s">
        <v>5472</v>
      </c>
      <c r="AT437" s="648"/>
      <c r="AU437" s="648"/>
    </row>
    <row r="438" spans="1:47" ht="36" customHeight="1">
      <c r="A438" s="40"/>
      <c r="B438" s="91"/>
      <c r="C438" s="684" t="s">
        <v>5495</v>
      </c>
      <c r="D438" s="685"/>
      <c r="E438" s="685"/>
      <c r="F438" s="685"/>
      <c r="G438" s="685"/>
      <c r="H438" s="685"/>
      <c r="I438" s="685"/>
      <c r="J438" s="685"/>
      <c r="K438" s="685"/>
      <c r="L438" s="686"/>
      <c r="M438" s="514" t="s">
        <v>5496</v>
      </c>
      <c r="N438" s="514"/>
      <c r="O438" s="514"/>
      <c r="P438" s="514"/>
      <c r="Q438" s="514"/>
      <c r="R438" s="514"/>
      <c r="S438" s="514"/>
      <c r="T438" s="514"/>
      <c r="U438" s="514"/>
      <c r="V438" s="514" t="s">
        <v>5497</v>
      </c>
      <c r="W438" s="514"/>
      <c r="X438" s="514"/>
      <c r="Y438" s="514"/>
      <c r="Z438" s="514"/>
      <c r="AA438" s="514"/>
      <c r="AB438" s="514"/>
      <c r="AC438" s="514"/>
      <c r="AD438" s="514"/>
      <c r="AE438" s="91"/>
      <c r="AH438" s="645" t="s">
        <v>5496</v>
      </c>
      <c r="AI438" s="645"/>
      <c r="AJ438" s="645"/>
      <c r="AK438" s="646" t="s">
        <v>5497</v>
      </c>
      <c r="AL438" s="646"/>
      <c r="AM438" s="646"/>
      <c r="AN438" s="657" t="s">
        <v>5498</v>
      </c>
      <c r="AO438" s="647"/>
      <c r="AP438" s="647"/>
      <c r="AQ438" s="647"/>
      <c r="AS438" s="648"/>
      <c r="AT438" s="648"/>
      <c r="AU438" s="648"/>
    </row>
    <row r="439" spans="1:47">
      <c r="A439" s="40"/>
      <c r="B439" s="91"/>
      <c r="C439" s="687"/>
      <c r="D439" s="688"/>
      <c r="E439" s="688"/>
      <c r="F439" s="688"/>
      <c r="G439" s="688"/>
      <c r="H439" s="688"/>
      <c r="I439" s="688"/>
      <c r="J439" s="688"/>
      <c r="K439" s="688"/>
      <c r="L439" s="689"/>
      <c r="M439" s="514" t="s">
        <v>5161</v>
      </c>
      <c r="N439" s="514"/>
      <c r="O439" s="514"/>
      <c r="P439" s="518" t="s">
        <v>5338</v>
      </c>
      <c r="Q439" s="518"/>
      <c r="R439" s="518"/>
      <c r="S439" s="518" t="s">
        <v>5339</v>
      </c>
      <c r="T439" s="518"/>
      <c r="U439" s="518"/>
      <c r="V439" s="514" t="s">
        <v>5161</v>
      </c>
      <c r="W439" s="514"/>
      <c r="X439" s="514"/>
      <c r="Y439" s="518" t="s">
        <v>5338</v>
      </c>
      <c r="Z439" s="518"/>
      <c r="AA439" s="518"/>
      <c r="AB439" s="518" t="s">
        <v>5339</v>
      </c>
      <c r="AC439" s="518"/>
      <c r="AD439" s="518"/>
      <c r="AE439" s="91"/>
      <c r="AG439" s="221" t="s">
        <v>5102</v>
      </c>
      <c r="AH439" s="222" t="s">
        <v>5107</v>
      </c>
      <c r="AI439" s="223" t="s">
        <v>5340</v>
      </c>
      <c r="AJ439" s="224" t="s">
        <v>5341</v>
      </c>
      <c r="AK439" s="222" t="s">
        <v>5107</v>
      </c>
      <c r="AL439" s="223" t="s">
        <v>5340</v>
      </c>
      <c r="AM439" s="224" t="s">
        <v>5341</v>
      </c>
      <c r="AN439" s="657"/>
      <c r="AO439" s="289" t="s">
        <v>5382</v>
      </c>
      <c r="AP439" s="290" t="s">
        <v>5383</v>
      </c>
      <c r="AQ439" s="291" t="s">
        <v>5384</v>
      </c>
      <c r="AS439" s="298" t="s">
        <v>5382</v>
      </c>
      <c r="AT439" s="269" t="s">
        <v>5383</v>
      </c>
      <c r="AU439" s="300" t="s">
        <v>5384</v>
      </c>
    </row>
    <row r="440" spans="1:47" ht="24" customHeight="1">
      <c r="A440" s="40"/>
      <c r="B440" s="91"/>
      <c r="C440" s="728" t="s">
        <v>5499</v>
      </c>
      <c r="D440" s="728"/>
      <c r="E440" s="92" t="s">
        <v>5500</v>
      </c>
      <c r="F440" s="572" t="s">
        <v>5501</v>
      </c>
      <c r="G440" s="573"/>
      <c r="H440" s="573"/>
      <c r="I440" s="573"/>
      <c r="J440" s="573"/>
      <c r="K440" s="573"/>
      <c r="L440" s="574"/>
      <c r="M440" s="580"/>
      <c r="N440" s="580"/>
      <c r="O440" s="580"/>
      <c r="P440" s="580"/>
      <c r="Q440" s="580"/>
      <c r="R440" s="580"/>
      <c r="S440" s="580"/>
      <c r="T440" s="580"/>
      <c r="U440" s="580"/>
      <c r="V440" s="580"/>
      <c r="W440" s="580"/>
      <c r="X440" s="580"/>
      <c r="Y440" s="580"/>
      <c r="Z440" s="580"/>
      <c r="AA440" s="580"/>
      <c r="AB440" s="580"/>
      <c r="AC440" s="580"/>
      <c r="AD440" s="580"/>
      <c r="AE440" s="91"/>
      <c r="AG440" s="89">
        <f>IF(COUNTA(M440:AD455)=96,0,IF(COUNTA(M440:AD455)=0,0,1))</f>
        <v>0</v>
      </c>
      <c r="AH440" s="23">
        <f>COUNTIF(P440:U440,"NS")</f>
        <v>0</v>
      </c>
      <c r="AI440" s="23">
        <f>SUM(P440:U440)</f>
        <v>0</v>
      </c>
      <c r="AJ440" s="23">
        <f>IF(COUNTIF(M440:U440,"NA")=3,0,IF(OR(AND(M440=0,AH440&gt;0),AND(M440="ns",AI440&gt;0),AND(M440="ns",AH440=0,AI440=0)),1,IF(OR(AND(M440&gt;0,AH440=2),AND(M440="ns",AH440=2),AND(M440="ns",AI440=0,AH440&gt;0),M440=AI440),0,1)))</f>
        <v>0</v>
      </c>
      <c r="AK440" s="23">
        <f>COUNTIF(Y440:AD440,"NS")</f>
        <v>0</v>
      </c>
      <c r="AL440" s="23">
        <f>SUM(Y440:AD440)</f>
        <v>0</v>
      </c>
      <c r="AM440" s="23">
        <f>IF(COUNTIF(V440:AD440,"NA")=3,0,IF(OR(AND(V440=0,AK440&gt;0),AND(V440="ns",AL440&gt;0),AND(V440="ns",AK440=0,AL440=0)),1,IF(OR(AND(V440&gt;0,AK440=2),AND(V440="ns",AK440=2),AND(V440="ns",AL440=0,AK440&gt;0),V440=AL440),0,1)))</f>
        <v>0</v>
      </c>
      <c r="AN440">
        <f>IF(SUM(M455:AD455)&gt;0,1,0)</f>
        <v>0</v>
      </c>
      <c r="AO440">
        <f>IF(OR(M440="NS",$M$106="NS"),0,IF(OR(M440="NA",$M$106="NA"),0,IF(M440&lt;=$M$106,0,1)))</f>
        <v>0</v>
      </c>
      <c r="AP440">
        <f>IF(OR(P440="NS",$S$106="NS"),0,IF(OR(P440="NA",$S$106="NA"),0,IF(P440&lt;=$S$106,0,1)))</f>
        <v>0</v>
      </c>
      <c r="AQ440">
        <f>IF(OR(S440="NS",$Y$106="NS"),0,IF(OR(S440="NA",$Y$106="NA"),0,IF(S440&lt;=$Y$106,0,1)))</f>
        <v>0</v>
      </c>
      <c r="AS440">
        <f>IF(OR(V440="NS",$M$107="NS"),0,IF(OR(V440="NA",$M$107="NA"),0,IF(V440&lt;=$M$107,0,1)))</f>
        <v>0</v>
      </c>
      <c r="AT440">
        <f>IF(OR(Y440="NS",$S$107="NS"),0,IF(OR(Y440="NA",$S$107="NA"),0,IF(Y440&lt;=$S$107,0,1)))</f>
        <v>0</v>
      </c>
      <c r="AU440">
        <f>IF(OR(AB440="NS",$Y$107="NS"),0,IF(OR(AB440="NA",$Y$107="NA"),0,IF(AB440&lt;=$Y$107,0,1)))</f>
        <v>0</v>
      </c>
    </row>
    <row r="441" spans="1:47" ht="36" customHeight="1">
      <c r="A441" s="40"/>
      <c r="B441" s="91"/>
      <c r="C441" s="728"/>
      <c r="D441" s="728"/>
      <c r="E441" s="94" t="s">
        <v>5502</v>
      </c>
      <c r="F441" s="572" t="s">
        <v>5503</v>
      </c>
      <c r="G441" s="573"/>
      <c r="H441" s="573"/>
      <c r="I441" s="573"/>
      <c r="J441" s="573"/>
      <c r="K441" s="573"/>
      <c r="L441" s="574"/>
      <c r="M441" s="580"/>
      <c r="N441" s="580"/>
      <c r="O441" s="580"/>
      <c r="P441" s="580"/>
      <c r="Q441" s="580"/>
      <c r="R441" s="580"/>
      <c r="S441" s="580"/>
      <c r="T441" s="580"/>
      <c r="U441" s="580"/>
      <c r="V441" s="580"/>
      <c r="W441" s="580"/>
      <c r="X441" s="580"/>
      <c r="Y441" s="580"/>
      <c r="Z441" s="580"/>
      <c r="AA441" s="580"/>
      <c r="AB441" s="580"/>
      <c r="AC441" s="580"/>
      <c r="AD441" s="580"/>
      <c r="AE441" s="91"/>
      <c r="AG441" s="89"/>
      <c r="AH441" s="23">
        <f t="shared" ref="AH441:AH455" si="336">COUNTIF(P441:U441,"NS")</f>
        <v>0</v>
      </c>
      <c r="AI441" s="23">
        <f t="shared" ref="AI441:AI455" si="337">SUM(P441:U441)</f>
        <v>0</v>
      </c>
      <c r="AJ441" s="23">
        <f t="shared" ref="AJ441:AJ455" si="338">IF(COUNTIF(M441:U441,"NA")=3,0,IF(OR(AND(M441=0,AH441&gt;0),AND(M441="ns",AI441&gt;0),AND(M441="ns",AH441=0,AI441=0)),1,IF(OR(AND(M441&gt;0,AH441=2),AND(M441="ns",AH441=2),AND(M441="ns",AI441=0,AH441&gt;0),M441=AI441),0,1)))</f>
        <v>0</v>
      </c>
      <c r="AK441" s="23">
        <f t="shared" ref="AK441:AK455" si="339">COUNTIF(Y441:AD441,"NS")</f>
        <v>0</v>
      </c>
      <c r="AL441" s="23">
        <f t="shared" ref="AL441:AL455" si="340">SUM(Y441:AD441)</f>
        <v>0</v>
      </c>
      <c r="AM441" s="23">
        <f t="shared" ref="AM441:AM455" si="341">IF(COUNTIF(V441:AD441,"NA")=3,0,IF(OR(AND(V441=0,AK441&gt;0),AND(V441="ns",AL441&gt;0),AND(V441="ns",AK441=0,AL441=0)),1,IF(OR(AND(V441&gt;0,AK441=2),AND(V441="ns",AK441=2),AND(V441="ns",AL441=0,AK441&gt;0),V441=AL441),0,1)))</f>
        <v>0</v>
      </c>
      <c r="AO441">
        <f t="shared" ref="AO441:AO455" si="342">IF(OR(M441="NS",$M$106="NS"),0,IF(OR(M441="NA",$M$106="NA"),0,IF(M441&lt;=$M$106,0,1)))</f>
        <v>0</v>
      </c>
      <c r="AP441">
        <f t="shared" ref="AP441:AP455" si="343">IF(OR(P441="NS",$S$106="NS"),0,IF(OR(P441="NA",$S$106="NA"),0,IF(P441&lt;=$S$106,0,1)))</f>
        <v>0</v>
      </c>
      <c r="AQ441">
        <f t="shared" ref="AQ441:AQ455" si="344">IF(OR(S441="NS",$Y$106="NS"),0,IF(OR(S441="NA",$Y$106="NA"),0,IF(S441&lt;=$Y$106,0,1)))</f>
        <v>0</v>
      </c>
      <c r="AS441">
        <f t="shared" ref="AS441:AS455" si="345">IF(OR(V441="NS",$M$107="NS"),0,IF(OR(V441="NA",$M$107="NA"),0,IF(V441&lt;=$M$107,0,1)))</f>
        <v>0</v>
      </c>
      <c r="AT441">
        <f t="shared" ref="AT441:AT455" si="346">IF(OR(Y441="NS",$S$107="NS"),0,IF(OR(Y441="NA",$S$107="NA"),0,IF(Y441&lt;=$S$107,0,1)))</f>
        <v>0</v>
      </c>
      <c r="AU441">
        <f t="shared" ref="AU441:AU454" si="347">IF(OR(AB441="NS",$Y$107="NS"),0,IF(OR(AB441="NA",$Y$107="NA"),0,IF(AB441&lt;=$Y$107,0,1)))</f>
        <v>0</v>
      </c>
    </row>
    <row r="442" spans="1:47" ht="36" customHeight="1">
      <c r="A442" s="40"/>
      <c r="B442" s="91"/>
      <c r="C442" s="728"/>
      <c r="D442" s="728"/>
      <c r="E442" s="94" t="s">
        <v>5504</v>
      </c>
      <c r="F442" s="572" t="s">
        <v>5505</v>
      </c>
      <c r="G442" s="573"/>
      <c r="H442" s="573"/>
      <c r="I442" s="573"/>
      <c r="J442" s="573"/>
      <c r="K442" s="573"/>
      <c r="L442" s="574"/>
      <c r="M442" s="580"/>
      <c r="N442" s="580"/>
      <c r="O442" s="580"/>
      <c r="P442" s="580"/>
      <c r="Q442" s="580"/>
      <c r="R442" s="580"/>
      <c r="S442" s="580"/>
      <c r="T442" s="580"/>
      <c r="U442" s="580"/>
      <c r="V442" s="580"/>
      <c r="W442" s="580"/>
      <c r="X442" s="580"/>
      <c r="Y442" s="580"/>
      <c r="Z442" s="580"/>
      <c r="AA442" s="580"/>
      <c r="AB442" s="580"/>
      <c r="AC442" s="580"/>
      <c r="AD442" s="580"/>
      <c r="AE442" s="91"/>
      <c r="AG442" s="89"/>
      <c r="AH442" s="23">
        <f t="shared" si="336"/>
        <v>0</v>
      </c>
      <c r="AI442" s="23">
        <f t="shared" si="337"/>
        <v>0</v>
      </c>
      <c r="AJ442" s="23">
        <f t="shared" si="338"/>
        <v>0</v>
      </c>
      <c r="AK442" s="23">
        <f t="shared" si="339"/>
        <v>0</v>
      </c>
      <c r="AL442" s="23">
        <f t="shared" si="340"/>
        <v>0</v>
      </c>
      <c r="AM442" s="23">
        <f t="shared" si="341"/>
        <v>0</v>
      </c>
      <c r="AO442">
        <f t="shared" si="342"/>
        <v>0</v>
      </c>
      <c r="AP442">
        <f t="shared" si="343"/>
        <v>0</v>
      </c>
      <c r="AQ442">
        <f t="shared" si="344"/>
        <v>0</v>
      </c>
      <c r="AS442">
        <f t="shared" si="345"/>
        <v>0</v>
      </c>
      <c r="AT442">
        <f>IF(OR(Y442="NS",$S$107="NS"),0,IF(OR(Y442="NA",$S$107="NA"),0,IF(Y442&lt;=$S$107,0,1)))</f>
        <v>0</v>
      </c>
      <c r="AU442">
        <f t="shared" si="347"/>
        <v>0</v>
      </c>
    </row>
    <row r="443" spans="1:47" ht="36" customHeight="1">
      <c r="A443" s="40"/>
      <c r="B443" s="91"/>
      <c r="C443" s="728"/>
      <c r="D443" s="728"/>
      <c r="E443" s="94" t="s">
        <v>5506</v>
      </c>
      <c r="F443" s="572" t="s">
        <v>5507</v>
      </c>
      <c r="G443" s="573"/>
      <c r="H443" s="573"/>
      <c r="I443" s="573"/>
      <c r="J443" s="573"/>
      <c r="K443" s="573"/>
      <c r="L443" s="574"/>
      <c r="M443" s="580"/>
      <c r="N443" s="580"/>
      <c r="O443" s="580"/>
      <c r="P443" s="580"/>
      <c r="Q443" s="580"/>
      <c r="R443" s="580"/>
      <c r="S443" s="580"/>
      <c r="T443" s="580"/>
      <c r="U443" s="580"/>
      <c r="V443" s="580"/>
      <c r="W443" s="580"/>
      <c r="X443" s="580"/>
      <c r="Y443" s="580"/>
      <c r="Z443" s="580"/>
      <c r="AA443" s="580"/>
      <c r="AB443" s="580"/>
      <c r="AC443" s="580"/>
      <c r="AD443" s="580"/>
      <c r="AE443" s="91"/>
      <c r="AG443" s="89"/>
      <c r="AH443" s="23">
        <f t="shared" si="336"/>
        <v>0</v>
      </c>
      <c r="AI443" s="23">
        <f t="shared" si="337"/>
        <v>0</v>
      </c>
      <c r="AJ443" s="23">
        <f t="shared" si="338"/>
        <v>0</v>
      </c>
      <c r="AK443" s="23">
        <f t="shared" si="339"/>
        <v>0</v>
      </c>
      <c r="AL443" s="23">
        <f t="shared" si="340"/>
        <v>0</v>
      </c>
      <c r="AM443" s="23">
        <f t="shared" si="341"/>
        <v>0</v>
      </c>
      <c r="AO443">
        <f t="shared" si="342"/>
        <v>0</v>
      </c>
      <c r="AP443">
        <f t="shared" si="343"/>
        <v>0</v>
      </c>
      <c r="AQ443">
        <f t="shared" si="344"/>
        <v>0</v>
      </c>
      <c r="AS443">
        <f t="shared" si="345"/>
        <v>0</v>
      </c>
      <c r="AT443">
        <f t="shared" si="346"/>
        <v>0</v>
      </c>
      <c r="AU443">
        <f t="shared" si="347"/>
        <v>0</v>
      </c>
    </row>
    <row r="444" spans="1:47" ht="36" customHeight="1">
      <c r="A444" s="40"/>
      <c r="B444" s="91"/>
      <c r="C444" s="728"/>
      <c r="D444" s="728"/>
      <c r="E444" s="94" t="s">
        <v>5508</v>
      </c>
      <c r="F444" s="572" t="s">
        <v>5509</v>
      </c>
      <c r="G444" s="573"/>
      <c r="H444" s="573"/>
      <c r="I444" s="573"/>
      <c r="J444" s="573"/>
      <c r="K444" s="573"/>
      <c r="L444" s="574"/>
      <c r="M444" s="580"/>
      <c r="N444" s="580"/>
      <c r="O444" s="580"/>
      <c r="P444" s="580"/>
      <c r="Q444" s="580"/>
      <c r="R444" s="580"/>
      <c r="S444" s="580"/>
      <c r="T444" s="580"/>
      <c r="U444" s="580"/>
      <c r="V444" s="580"/>
      <c r="W444" s="580"/>
      <c r="X444" s="580"/>
      <c r="Y444" s="580"/>
      <c r="Z444" s="580"/>
      <c r="AA444" s="580"/>
      <c r="AB444" s="580"/>
      <c r="AC444" s="580"/>
      <c r="AD444" s="580"/>
      <c r="AE444" s="91"/>
      <c r="AG444" s="89"/>
      <c r="AH444" s="23">
        <f t="shared" si="336"/>
        <v>0</v>
      </c>
      <c r="AI444" s="23">
        <f t="shared" si="337"/>
        <v>0</v>
      </c>
      <c r="AJ444" s="23">
        <f t="shared" si="338"/>
        <v>0</v>
      </c>
      <c r="AK444" s="23">
        <f t="shared" si="339"/>
        <v>0</v>
      </c>
      <c r="AL444" s="23">
        <f t="shared" si="340"/>
        <v>0</v>
      </c>
      <c r="AM444" s="23">
        <f t="shared" si="341"/>
        <v>0</v>
      </c>
      <c r="AO444">
        <f t="shared" si="342"/>
        <v>0</v>
      </c>
      <c r="AP444">
        <f t="shared" si="343"/>
        <v>0</v>
      </c>
      <c r="AQ444">
        <f t="shared" si="344"/>
        <v>0</v>
      </c>
      <c r="AS444">
        <f t="shared" si="345"/>
        <v>0</v>
      </c>
      <c r="AT444">
        <f t="shared" si="346"/>
        <v>0</v>
      </c>
      <c r="AU444">
        <f t="shared" si="347"/>
        <v>0</v>
      </c>
    </row>
    <row r="445" spans="1:47" ht="48" customHeight="1">
      <c r="A445" s="40"/>
      <c r="B445" s="91"/>
      <c r="C445" s="728"/>
      <c r="D445" s="728"/>
      <c r="E445" s="94" t="s">
        <v>5510</v>
      </c>
      <c r="F445" s="572" t="s">
        <v>5511</v>
      </c>
      <c r="G445" s="573"/>
      <c r="H445" s="573"/>
      <c r="I445" s="573"/>
      <c r="J445" s="573"/>
      <c r="K445" s="573"/>
      <c r="L445" s="574"/>
      <c r="M445" s="580"/>
      <c r="N445" s="580"/>
      <c r="O445" s="580"/>
      <c r="P445" s="580"/>
      <c r="Q445" s="580"/>
      <c r="R445" s="580"/>
      <c r="S445" s="580"/>
      <c r="T445" s="580"/>
      <c r="U445" s="580"/>
      <c r="V445" s="580"/>
      <c r="W445" s="580"/>
      <c r="X445" s="580"/>
      <c r="Y445" s="580"/>
      <c r="Z445" s="580"/>
      <c r="AA445" s="580"/>
      <c r="AB445" s="580"/>
      <c r="AC445" s="580"/>
      <c r="AD445" s="580"/>
      <c r="AE445" s="91"/>
      <c r="AG445" s="89"/>
      <c r="AH445" s="23">
        <f t="shared" si="336"/>
        <v>0</v>
      </c>
      <c r="AI445" s="23">
        <f t="shared" si="337"/>
        <v>0</v>
      </c>
      <c r="AJ445" s="23">
        <f t="shared" si="338"/>
        <v>0</v>
      </c>
      <c r="AK445" s="23">
        <f t="shared" si="339"/>
        <v>0</v>
      </c>
      <c r="AL445" s="23">
        <f t="shared" si="340"/>
        <v>0</v>
      </c>
      <c r="AM445" s="23">
        <f t="shared" si="341"/>
        <v>0</v>
      </c>
      <c r="AO445">
        <f t="shared" si="342"/>
        <v>0</v>
      </c>
      <c r="AP445">
        <f t="shared" si="343"/>
        <v>0</v>
      </c>
      <c r="AQ445">
        <f t="shared" si="344"/>
        <v>0</v>
      </c>
      <c r="AS445">
        <f t="shared" si="345"/>
        <v>0</v>
      </c>
      <c r="AT445">
        <f t="shared" si="346"/>
        <v>0</v>
      </c>
      <c r="AU445">
        <f t="shared" si="347"/>
        <v>0</v>
      </c>
    </row>
    <row r="446" spans="1:47" ht="36" customHeight="1">
      <c r="A446" s="40"/>
      <c r="B446" s="91"/>
      <c r="C446" s="728"/>
      <c r="D446" s="728"/>
      <c r="E446" s="94" t="s">
        <v>5512</v>
      </c>
      <c r="F446" s="572" t="s">
        <v>5513</v>
      </c>
      <c r="G446" s="573"/>
      <c r="H446" s="573"/>
      <c r="I446" s="573"/>
      <c r="J446" s="573"/>
      <c r="K446" s="573"/>
      <c r="L446" s="574"/>
      <c r="M446" s="580"/>
      <c r="N446" s="580"/>
      <c r="O446" s="580"/>
      <c r="P446" s="580"/>
      <c r="Q446" s="580"/>
      <c r="R446" s="580"/>
      <c r="S446" s="580"/>
      <c r="T446" s="580"/>
      <c r="U446" s="580"/>
      <c r="V446" s="580"/>
      <c r="W446" s="580"/>
      <c r="X446" s="580"/>
      <c r="Y446" s="580"/>
      <c r="Z446" s="580"/>
      <c r="AA446" s="580"/>
      <c r="AB446" s="580"/>
      <c r="AC446" s="580"/>
      <c r="AD446" s="580"/>
      <c r="AE446" s="91"/>
      <c r="AG446" s="89"/>
      <c r="AH446" s="23">
        <f t="shared" si="336"/>
        <v>0</v>
      </c>
      <c r="AI446" s="23">
        <f t="shared" si="337"/>
        <v>0</v>
      </c>
      <c r="AJ446" s="23">
        <f t="shared" si="338"/>
        <v>0</v>
      </c>
      <c r="AK446" s="23">
        <f t="shared" si="339"/>
        <v>0</v>
      </c>
      <c r="AL446" s="23">
        <f t="shared" si="340"/>
        <v>0</v>
      </c>
      <c r="AM446" s="23">
        <f t="shared" si="341"/>
        <v>0</v>
      </c>
      <c r="AO446">
        <f t="shared" si="342"/>
        <v>0</v>
      </c>
      <c r="AP446">
        <f t="shared" si="343"/>
        <v>0</v>
      </c>
      <c r="AQ446">
        <f t="shared" si="344"/>
        <v>0</v>
      </c>
      <c r="AS446">
        <f t="shared" si="345"/>
        <v>0</v>
      </c>
      <c r="AT446">
        <f t="shared" si="346"/>
        <v>0</v>
      </c>
      <c r="AU446">
        <f t="shared" si="347"/>
        <v>0</v>
      </c>
    </row>
    <row r="447" spans="1:47" ht="36" customHeight="1">
      <c r="A447" s="40"/>
      <c r="B447" s="117"/>
      <c r="C447" s="728"/>
      <c r="D447" s="728"/>
      <c r="E447" s="94" t="s">
        <v>5514</v>
      </c>
      <c r="F447" s="572" t="s">
        <v>5515</v>
      </c>
      <c r="G447" s="573"/>
      <c r="H447" s="573"/>
      <c r="I447" s="573"/>
      <c r="J447" s="573"/>
      <c r="K447" s="573"/>
      <c r="L447" s="574"/>
      <c r="M447" s="580"/>
      <c r="N447" s="580"/>
      <c r="O447" s="580"/>
      <c r="P447" s="580"/>
      <c r="Q447" s="580"/>
      <c r="R447" s="580"/>
      <c r="S447" s="580"/>
      <c r="T447" s="580"/>
      <c r="U447" s="580"/>
      <c r="V447" s="580"/>
      <c r="W447" s="580"/>
      <c r="X447" s="580"/>
      <c r="Y447" s="580"/>
      <c r="Z447" s="580"/>
      <c r="AA447" s="580"/>
      <c r="AB447" s="580"/>
      <c r="AC447" s="580"/>
      <c r="AD447" s="580"/>
      <c r="AE447" s="91"/>
      <c r="AG447" s="89"/>
      <c r="AH447" s="23">
        <f t="shared" si="336"/>
        <v>0</v>
      </c>
      <c r="AI447" s="23">
        <f t="shared" si="337"/>
        <v>0</v>
      </c>
      <c r="AJ447" s="23">
        <f t="shared" si="338"/>
        <v>0</v>
      </c>
      <c r="AK447" s="23">
        <f t="shared" si="339"/>
        <v>0</v>
      </c>
      <c r="AL447" s="23">
        <f t="shared" si="340"/>
        <v>0</v>
      </c>
      <c r="AM447" s="23">
        <f t="shared" si="341"/>
        <v>0</v>
      </c>
      <c r="AO447">
        <f t="shared" si="342"/>
        <v>0</v>
      </c>
      <c r="AP447">
        <f t="shared" si="343"/>
        <v>0</v>
      </c>
      <c r="AQ447">
        <f t="shared" si="344"/>
        <v>0</v>
      </c>
      <c r="AS447">
        <f t="shared" si="345"/>
        <v>0</v>
      </c>
      <c r="AT447">
        <f t="shared" si="346"/>
        <v>0</v>
      </c>
      <c r="AU447">
        <f t="shared" si="347"/>
        <v>0</v>
      </c>
    </row>
    <row r="448" spans="1:47" ht="36" customHeight="1">
      <c r="A448" s="40"/>
      <c r="B448" s="117"/>
      <c r="C448" s="728"/>
      <c r="D448" s="728"/>
      <c r="E448" s="94" t="s">
        <v>5516</v>
      </c>
      <c r="F448" s="572" t="s">
        <v>5517</v>
      </c>
      <c r="G448" s="573"/>
      <c r="H448" s="573"/>
      <c r="I448" s="573"/>
      <c r="J448" s="573"/>
      <c r="K448" s="573"/>
      <c r="L448" s="574"/>
      <c r="M448" s="580"/>
      <c r="N448" s="580"/>
      <c r="O448" s="580"/>
      <c r="P448" s="580"/>
      <c r="Q448" s="580"/>
      <c r="R448" s="580"/>
      <c r="S448" s="580"/>
      <c r="T448" s="580"/>
      <c r="U448" s="580"/>
      <c r="V448" s="580"/>
      <c r="W448" s="580"/>
      <c r="X448" s="580"/>
      <c r="Y448" s="580"/>
      <c r="Z448" s="580"/>
      <c r="AA448" s="580"/>
      <c r="AB448" s="580"/>
      <c r="AC448" s="580"/>
      <c r="AD448" s="580"/>
      <c r="AE448" s="91"/>
      <c r="AG448" s="89"/>
      <c r="AH448" s="23">
        <f t="shared" si="336"/>
        <v>0</v>
      </c>
      <c r="AI448" s="23">
        <f t="shared" si="337"/>
        <v>0</v>
      </c>
      <c r="AJ448" s="23">
        <f t="shared" si="338"/>
        <v>0</v>
      </c>
      <c r="AK448" s="23">
        <f t="shared" si="339"/>
        <v>0</v>
      </c>
      <c r="AL448" s="23">
        <f>SUM(Y448:AD448)</f>
        <v>0</v>
      </c>
      <c r="AM448" s="23">
        <f t="shared" si="341"/>
        <v>0</v>
      </c>
      <c r="AO448">
        <f t="shared" si="342"/>
        <v>0</v>
      </c>
      <c r="AP448">
        <f t="shared" si="343"/>
        <v>0</v>
      </c>
      <c r="AQ448">
        <f t="shared" si="344"/>
        <v>0</v>
      </c>
      <c r="AS448">
        <f t="shared" si="345"/>
        <v>0</v>
      </c>
      <c r="AT448">
        <f t="shared" si="346"/>
        <v>0</v>
      </c>
      <c r="AU448">
        <f t="shared" si="347"/>
        <v>0</v>
      </c>
    </row>
    <row r="449" spans="1:47" ht="36" customHeight="1">
      <c r="A449" s="40"/>
      <c r="B449" s="117"/>
      <c r="C449" s="728"/>
      <c r="D449" s="728"/>
      <c r="E449" s="134" t="s">
        <v>5518</v>
      </c>
      <c r="F449" s="572" t="s">
        <v>5519</v>
      </c>
      <c r="G449" s="573"/>
      <c r="H449" s="573"/>
      <c r="I449" s="573"/>
      <c r="J449" s="573"/>
      <c r="K449" s="573"/>
      <c r="L449" s="574"/>
      <c r="M449" s="580"/>
      <c r="N449" s="580"/>
      <c r="O449" s="580"/>
      <c r="P449" s="580"/>
      <c r="Q449" s="580"/>
      <c r="R449" s="580"/>
      <c r="S449" s="580"/>
      <c r="T449" s="580"/>
      <c r="U449" s="580"/>
      <c r="V449" s="580"/>
      <c r="W449" s="580"/>
      <c r="X449" s="580"/>
      <c r="Y449" s="580"/>
      <c r="Z449" s="580"/>
      <c r="AA449" s="580"/>
      <c r="AB449" s="580"/>
      <c r="AC449" s="580"/>
      <c r="AD449" s="580"/>
      <c r="AE449" s="91"/>
      <c r="AG449" s="89"/>
      <c r="AH449" s="23">
        <f t="shared" si="336"/>
        <v>0</v>
      </c>
      <c r="AI449" s="23">
        <f t="shared" si="337"/>
        <v>0</v>
      </c>
      <c r="AJ449" s="23">
        <f t="shared" si="338"/>
        <v>0</v>
      </c>
      <c r="AK449" s="23">
        <f t="shared" si="339"/>
        <v>0</v>
      </c>
      <c r="AL449" s="23">
        <f t="shared" si="340"/>
        <v>0</v>
      </c>
      <c r="AM449" s="23">
        <f t="shared" si="341"/>
        <v>0</v>
      </c>
      <c r="AO449">
        <f t="shared" si="342"/>
        <v>0</v>
      </c>
      <c r="AP449">
        <f t="shared" si="343"/>
        <v>0</v>
      </c>
      <c r="AQ449">
        <f t="shared" si="344"/>
        <v>0</v>
      </c>
      <c r="AS449">
        <f t="shared" si="345"/>
        <v>0</v>
      </c>
      <c r="AT449">
        <f t="shared" si="346"/>
        <v>0</v>
      </c>
      <c r="AU449">
        <f t="shared" si="347"/>
        <v>0</v>
      </c>
    </row>
    <row r="450" spans="1:47" ht="24" customHeight="1">
      <c r="A450" s="40"/>
      <c r="B450" s="117"/>
      <c r="C450" s="728"/>
      <c r="D450" s="728"/>
      <c r="E450" s="134" t="s">
        <v>5520</v>
      </c>
      <c r="F450" s="572" t="s">
        <v>5521</v>
      </c>
      <c r="G450" s="573"/>
      <c r="H450" s="573"/>
      <c r="I450" s="573"/>
      <c r="J450" s="573"/>
      <c r="K450" s="573"/>
      <c r="L450" s="574"/>
      <c r="M450" s="580"/>
      <c r="N450" s="580"/>
      <c r="O450" s="580"/>
      <c r="P450" s="580"/>
      <c r="Q450" s="580"/>
      <c r="R450" s="580"/>
      <c r="S450" s="580"/>
      <c r="T450" s="580"/>
      <c r="U450" s="580"/>
      <c r="V450" s="580"/>
      <c r="W450" s="580"/>
      <c r="X450" s="580"/>
      <c r="Y450" s="580"/>
      <c r="Z450" s="580"/>
      <c r="AA450" s="580"/>
      <c r="AB450" s="580"/>
      <c r="AC450" s="580"/>
      <c r="AD450" s="580"/>
      <c r="AE450" s="91"/>
      <c r="AG450" s="89"/>
      <c r="AH450" s="23">
        <f t="shared" si="336"/>
        <v>0</v>
      </c>
      <c r="AI450" s="23">
        <f t="shared" si="337"/>
        <v>0</v>
      </c>
      <c r="AJ450" s="23">
        <f t="shared" si="338"/>
        <v>0</v>
      </c>
      <c r="AK450" s="23">
        <f t="shared" si="339"/>
        <v>0</v>
      </c>
      <c r="AL450" s="23">
        <f t="shared" si="340"/>
        <v>0</v>
      </c>
      <c r="AM450" s="23">
        <f t="shared" si="341"/>
        <v>0</v>
      </c>
      <c r="AO450">
        <f t="shared" si="342"/>
        <v>0</v>
      </c>
      <c r="AP450">
        <f t="shared" si="343"/>
        <v>0</v>
      </c>
      <c r="AQ450">
        <f t="shared" si="344"/>
        <v>0</v>
      </c>
      <c r="AS450">
        <f t="shared" si="345"/>
        <v>0</v>
      </c>
      <c r="AT450">
        <f t="shared" si="346"/>
        <v>0</v>
      </c>
      <c r="AU450">
        <f t="shared" si="347"/>
        <v>0</v>
      </c>
    </row>
    <row r="451" spans="1:47" ht="36" customHeight="1">
      <c r="A451" s="40"/>
      <c r="B451" s="91"/>
      <c r="C451" s="728"/>
      <c r="D451" s="728"/>
      <c r="E451" s="134" t="s">
        <v>5522</v>
      </c>
      <c r="F451" s="572" t="s">
        <v>5523</v>
      </c>
      <c r="G451" s="573"/>
      <c r="H451" s="573"/>
      <c r="I451" s="573"/>
      <c r="J451" s="573"/>
      <c r="K451" s="573"/>
      <c r="L451" s="574"/>
      <c r="M451" s="580"/>
      <c r="N451" s="580"/>
      <c r="O451" s="580"/>
      <c r="P451" s="580"/>
      <c r="Q451" s="580"/>
      <c r="R451" s="580"/>
      <c r="S451" s="580"/>
      <c r="T451" s="580"/>
      <c r="U451" s="580"/>
      <c r="V451" s="580"/>
      <c r="W451" s="580"/>
      <c r="X451" s="580"/>
      <c r="Y451" s="580"/>
      <c r="Z451" s="580"/>
      <c r="AA451" s="580"/>
      <c r="AB451" s="580"/>
      <c r="AC451" s="580"/>
      <c r="AD451" s="580"/>
      <c r="AE451" s="91"/>
      <c r="AG451" s="89"/>
      <c r="AH451" s="23">
        <f t="shared" si="336"/>
        <v>0</v>
      </c>
      <c r="AI451" s="23">
        <f t="shared" si="337"/>
        <v>0</v>
      </c>
      <c r="AJ451" s="23">
        <f t="shared" si="338"/>
        <v>0</v>
      </c>
      <c r="AK451" s="23">
        <f t="shared" si="339"/>
        <v>0</v>
      </c>
      <c r="AL451" s="23">
        <f t="shared" si="340"/>
        <v>0</v>
      </c>
      <c r="AM451" s="23">
        <f t="shared" si="341"/>
        <v>0</v>
      </c>
      <c r="AO451">
        <f t="shared" si="342"/>
        <v>0</v>
      </c>
      <c r="AP451">
        <f t="shared" si="343"/>
        <v>0</v>
      </c>
      <c r="AQ451">
        <f t="shared" si="344"/>
        <v>0</v>
      </c>
      <c r="AS451">
        <f t="shared" si="345"/>
        <v>0</v>
      </c>
      <c r="AT451">
        <f t="shared" si="346"/>
        <v>0</v>
      </c>
      <c r="AU451">
        <f t="shared" si="347"/>
        <v>0</v>
      </c>
    </row>
    <row r="452" spans="1:47" ht="48" customHeight="1">
      <c r="A452" s="40"/>
      <c r="B452" s="91"/>
      <c r="C452" s="691" t="s">
        <v>5016</v>
      </c>
      <c r="D452" s="692"/>
      <c r="E452" s="693"/>
      <c r="F452" s="572" t="s">
        <v>5524</v>
      </c>
      <c r="G452" s="573"/>
      <c r="H452" s="573"/>
      <c r="I452" s="573"/>
      <c r="J452" s="573"/>
      <c r="K452" s="573"/>
      <c r="L452" s="574"/>
      <c r="M452" s="580"/>
      <c r="N452" s="580"/>
      <c r="O452" s="580"/>
      <c r="P452" s="580"/>
      <c r="Q452" s="580"/>
      <c r="R452" s="580"/>
      <c r="S452" s="580"/>
      <c r="T452" s="580"/>
      <c r="U452" s="580"/>
      <c r="V452" s="580"/>
      <c r="W452" s="580"/>
      <c r="X452" s="580"/>
      <c r="Y452" s="580"/>
      <c r="Z452" s="580"/>
      <c r="AA452" s="580"/>
      <c r="AB452" s="580"/>
      <c r="AC452" s="580"/>
      <c r="AD452" s="580"/>
      <c r="AE452" s="91"/>
      <c r="AG452" s="89"/>
      <c r="AH452" s="23">
        <f t="shared" si="336"/>
        <v>0</v>
      </c>
      <c r="AI452" s="23">
        <f t="shared" si="337"/>
        <v>0</v>
      </c>
      <c r="AJ452" s="23">
        <f t="shared" si="338"/>
        <v>0</v>
      </c>
      <c r="AK452" s="23">
        <f t="shared" si="339"/>
        <v>0</v>
      </c>
      <c r="AL452" s="23">
        <f t="shared" si="340"/>
        <v>0</v>
      </c>
      <c r="AM452" s="23">
        <f t="shared" si="341"/>
        <v>0</v>
      </c>
      <c r="AO452">
        <f t="shared" si="342"/>
        <v>0</v>
      </c>
      <c r="AP452">
        <f t="shared" si="343"/>
        <v>0</v>
      </c>
      <c r="AQ452">
        <f t="shared" si="344"/>
        <v>0</v>
      </c>
      <c r="AS452">
        <f t="shared" si="345"/>
        <v>0</v>
      </c>
      <c r="AT452">
        <f t="shared" si="346"/>
        <v>0</v>
      </c>
      <c r="AU452">
        <f t="shared" si="347"/>
        <v>0</v>
      </c>
    </row>
    <row r="453" spans="1:47" ht="48" customHeight="1">
      <c r="A453" s="40"/>
      <c r="B453" s="91"/>
      <c r="C453" s="691" t="s">
        <v>5018</v>
      </c>
      <c r="D453" s="692"/>
      <c r="E453" s="693"/>
      <c r="F453" s="572" t="s">
        <v>5525</v>
      </c>
      <c r="G453" s="573"/>
      <c r="H453" s="573"/>
      <c r="I453" s="573"/>
      <c r="J453" s="573"/>
      <c r="K453" s="573"/>
      <c r="L453" s="574"/>
      <c r="M453" s="580"/>
      <c r="N453" s="580"/>
      <c r="O453" s="580"/>
      <c r="P453" s="580"/>
      <c r="Q453" s="580"/>
      <c r="R453" s="580"/>
      <c r="S453" s="580"/>
      <c r="T453" s="580"/>
      <c r="U453" s="580"/>
      <c r="V453" s="580"/>
      <c r="W453" s="580"/>
      <c r="X453" s="580"/>
      <c r="Y453" s="580"/>
      <c r="Z453" s="580"/>
      <c r="AA453" s="580"/>
      <c r="AB453" s="580"/>
      <c r="AC453" s="580"/>
      <c r="AD453" s="580"/>
      <c r="AE453" s="91"/>
      <c r="AG453" s="89"/>
      <c r="AH453" s="23">
        <f t="shared" si="336"/>
        <v>0</v>
      </c>
      <c r="AI453" s="23">
        <f t="shared" si="337"/>
        <v>0</v>
      </c>
      <c r="AJ453" s="23">
        <f t="shared" si="338"/>
        <v>0</v>
      </c>
      <c r="AK453" s="23">
        <f t="shared" si="339"/>
        <v>0</v>
      </c>
      <c r="AL453" s="23">
        <f t="shared" si="340"/>
        <v>0</v>
      </c>
      <c r="AM453" s="23">
        <f t="shared" si="341"/>
        <v>0</v>
      </c>
      <c r="AO453">
        <f t="shared" si="342"/>
        <v>0</v>
      </c>
      <c r="AP453">
        <f t="shared" si="343"/>
        <v>0</v>
      </c>
      <c r="AQ453">
        <f t="shared" si="344"/>
        <v>0</v>
      </c>
      <c r="AS453">
        <f t="shared" si="345"/>
        <v>0</v>
      </c>
      <c r="AT453">
        <f t="shared" si="346"/>
        <v>0</v>
      </c>
      <c r="AU453">
        <f t="shared" si="347"/>
        <v>0</v>
      </c>
    </row>
    <row r="454" spans="1:47" ht="36" customHeight="1">
      <c r="A454" s="40"/>
      <c r="B454" s="91"/>
      <c r="C454" s="743" t="s">
        <v>5020</v>
      </c>
      <c r="D454" s="743"/>
      <c r="E454" s="743"/>
      <c r="F454" s="572" t="s">
        <v>5526</v>
      </c>
      <c r="G454" s="573"/>
      <c r="H454" s="573"/>
      <c r="I454" s="573"/>
      <c r="J454" s="573"/>
      <c r="K454" s="573"/>
      <c r="L454" s="574"/>
      <c r="M454" s="580"/>
      <c r="N454" s="580"/>
      <c r="O454" s="580"/>
      <c r="P454" s="580"/>
      <c r="Q454" s="580"/>
      <c r="R454" s="580"/>
      <c r="S454" s="580"/>
      <c r="T454" s="580"/>
      <c r="U454" s="580"/>
      <c r="V454" s="580"/>
      <c r="W454" s="580"/>
      <c r="X454" s="580"/>
      <c r="Y454" s="580"/>
      <c r="Z454" s="580"/>
      <c r="AA454" s="580"/>
      <c r="AB454" s="580"/>
      <c r="AC454" s="580"/>
      <c r="AD454" s="580"/>
      <c r="AE454" s="91"/>
      <c r="AG454" s="89"/>
      <c r="AH454" s="23">
        <f t="shared" si="336"/>
        <v>0</v>
      </c>
      <c r="AI454" s="23">
        <f t="shared" si="337"/>
        <v>0</v>
      </c>
      <c r="AJ454" s="23">
        <f t="shared" si="338"/>
        <v>0</v>
      </c>
      <c r="AK454" s="23">
        <f t="shared" si="339"/>
        <v>0</v>
      </c>
      <c r="AL454" s="23">
        <f t="shared" si="340"/>
        <v>0</v>
      </c>
      <c r="AM454" s="23">
        <f t="shared" si="341"/>
        <v>0</v>
      </c>
      <c r="AO454">
        <f t="shared" si="342"/>
        <v>0</v>
      </c>
      <c r="AP454">
        <f t="shared" si="343"/>
        <v>0</v>
      </c>
      <c r="AQ454">
        <f t="shared" si="344"/>
        <v>0</v>
      </c>
      <c r="AS454">
        <f t="shared" si="345"/>
        <v>0</v>
      </c>
      <c r="AT454">
        <f t="shared" si="346"/>
        <v>0</v>
      </c>
      <c r="AU454">
        <f t="shared" si="347"/>
        <v>0</v>
      </c>
    </row>
    <row r="455" spans="1:47" ht="15" customHeight="1">
      <c r="A455" s="40"/>
      <c r="B455" s="91"/>
      <c r="C455" s="743" t="s">
        <v>5022</v>
      </c>
      <c r="D455" s="743"/>
      <c r="E455" s="743"/>
      <c r="F455" s="572" t="s">
        <v>5527</v>
      </c>
      <c r="G455" s="573"/>
      <c r="H455" s="573"/>
      <c r="I455" s="573"/>
      <c r="J455" s="573"/>
      <c r="K455" s="573"/>
      <c r="L455" s="574"/>
      <c r="M455" s="580"/>
      <c r="N455" s="580"/>
      <c r="O455" s="580"/>
      <c r="P455" s="580"/>
      <c r="Q455" s="580"/>
      <c r="R455" s="580"/>
      <c r="S455" s="580"/>
      <c r="T455" s="580"/>
      <c r="U455" s="580"/>
      <c r="V455" s="580"/>
      <c r="W455" s="580"/>
      <c r="X455" s="580"/>
      <c r="Y455" s="580"/>
      <c r="Z455" s="580"/>
      <c r="AA455" s="580"/>
      <c r="AB455" s="580"/>
      <c r="AC455" s="580"/>
      <c r="AD455" s="580"/>
      <c r="AE455" s="91"/>
      <c r="AG455" s="89"/>
      <c r="AH455" s="23">
        <f t="shared" si="336"/>
        <v>0</v>
      </c>
      <c r="AI455" s="23">
        <f t="shared" si="337"/>
        <v>0</v>
      </c>
      <c r="AJ455" s="23">
        <f t="shared" si="338"/>
        <v>0</v>
      </c>
      <c r="AK455" s="23">
        <f t="shared" si="339"/>
        <v>0</v>
      </c>
      <c r="AL455" s="23">
        <f t="shared" si="340"/>
        <v>0</v>
      </c>
      <c r="AM455" s="23">
        <f t="shared" si="341"/>
        <v>0</v>
      </c>
      <c r="AO455">
        <f t="shared" si="342"/>
        <v>0</v>
      </c>
      <c r="AP455">
        <f t="shared" si="343"/>
        <v>0</v>
      </c>
      <c r="AQ455">
        <f t="shared" si="344"/>
        <v>0</v>
      </c>
      <c r="AS455">
        <f t="shared" si="345"/>
        <v>0</v>
      </c>
      <c r="AT455">
        <f t="shared" si="346"/>
        <v>0</v>
      </c>
      <c r="AU455">
        <f>IF(OR(AB455="NS",$Y$107="NS"),0,IF(OR(AB455="NA",$Y$107="NA"),0,IF(AB455&lt;=$Y$107,0,1)))</f>
        <v>0</v>
      </c>
    </row>
    <row r="456" spans="1:47" ht="15" customHeight="1">
      <c r="A456" s="40"/>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G456" s="1"/>
      <c r="AH456" s="222">
        <f t="shared" ref="AH456:AM456" si="348">SUM(AH440:AH455)</f>
        <v>0</v>
      </c>
      <c r="AI456" s="223">
        <f t="shared" si="348"/>
        <v>0</v>
      </c>
      <c r="AJ456" s="224">
        <f t="shared" si="348"/>
        <v>0</v>
      </c>
      <c r="AK456" s="222">
        <f t="shared" si="348"/>
        <v>0</v>
      </c>
      <c r="AL456" s="223">
        <f t="shared" si="348"/>
        <v>0</v>
      </c>
      <c r="AM456" s="224">
        <f t="shared" si="348"/>
        <v>0</v>
      </c>
      <c r="AQ456" s="300">
        <f>SUM(AO440:AQ455)</f>
        <v>0</v>
      </c>
      <c r="AU456" s="267">
        <f>SUM(AS440:AU455)</f>
        <v>0</v>
      </c>
    </row>
    <row r="457" spans="1:47" ht="45" customHeight="1">
      <c r="A457" s="40"/>
      <c r="B457" s="91"/>
      <c r="C457" s="633" t="s">
        <v>5528</v>
      </c>
      <c r="D457" s="633"/>
      <c r="E457" s="633"/>
      <c r="F457" s="527"/>
      <c r="G457" s="527"/>
      <c r="H457" s="527"/>
      <c r="I457" s="527"/>
      <c r="J457" s="527"/>
      <c r="K457" s="527"/>
      <c r="L457" s="527"/>
      <c r="M457" s="527"/>
      <c r="N457" s="527"/>
      <c r="O457" s="527"/>
      <c r="P457" s="527"/>
      <c r="Q457" s="527"/>
      <c r="R457" s="527"/>
      <c r="S457" s="527"/>
      <c r="T457" s="527"/>
      <c r="U457" s="527"/>
      <c r="V457" s="527"/>
      <c r="W457" s="527"/>
      <c r="X457" s="527"/>
      <c r="Y457" s="527"/>
      <c r="Z457" s="527"/>
      <c r="AA457" s="527"/>
      <c r="AB457" s="527"/>
      <c r="AC457" s="527"/>
      <c r="AD457" s="527"/>
      <c r="AE457" s="91"/>
      <c r="AH457" s="258" t="s">
        <v>5398</v>
      </c>
      <c r="AI457" s="1">
        <f>SUM(AJ456,AM456)</f>
        <v>0</v>
      </c>
      <c r="AJ457" s="258" t="s">
        <v>5399</v>
      </c>
      <c r="AK457" s="1">
        <f>SUM(AH456,AK456)</f>
        <v>0</v>
      </c>
    </row>
    <row r="458" spans="1:47" ht="15" customHeight="1">
      <c r="A458" s="40"/>
      <c r="B458" s="571" t="str">
        <f>IF(AND(AN440&gt;0,F457=""),"Ha registrado un valor mayor a cero en el numeral 5, debe anotar el nombre de dicha(s) autoridad(es)","")</f>
        <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row>
    <row r="459" spans="1:47" ht="24" customHeight="1">
      <c r="A459" s="40"/>
      <c r="B459" s="91"/>
      <c r="C459" s="531" t="s">
        <v>5147</v>
      </c>
      <c r="D459" s="531"/>
      <c r="E459" s="531"/>
      <c r="F459" s="531"/>
      <c r="G459" s="531"/>
      <c r="H459" s="531"/>
      <c r="I459" s="531"/>
      <c r="J459" s="531"/>
      <c r="K459" s="531"/>
      <c r="L459" s="531"/>
      <c r="M459" s="531"/>
      <c r="N459" s="531"/>
      <c r="O459" s="531"/>
      <c r="P459" s="531"/>
      <c r="Q459" s="531"/>
      <c r="R459" s="531"/>
      <c r="S459" s="531"/>
      <c r="T459" s="531"/>
      <c r="U459" s="531"/>
      <c r="V459" s="531"/>
      <c r="W459" s="531"/>
      <c r="X459" s="531"/>
      <c r="Y459" s="531"/>
      <c r="Z459" s="531"/>
      <c r="AA459" s="531"/>
      <c r="AB459" s="531"/>
      <c r="AC459" s="531"/>
      <c r="AD459" s="531"/>
      <c r="AE459" s="91"/>
    </row>
    <row r="460" spans="1:47" ht="60" customHeight="1">
      <c r="A460" s="40"/>
      <c r="B460" s="91"/>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91"/>
    </row>
    <row r="461" spans="1:47" ht="15" customHeight="1">
      <c r="A461" s="40"/>
      <c r="B461" s="571" t="str">
        <f>IF(AG440&gt;0,"Favor de ingresar toda la información requerida en la pregunta ","")</f>
        <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42"/>
    </row>
    <row r="462" spans="1:47" ht="15" customHeight="1">
      <c r="A462" s="40"/>
      <c r="B462" s="584" t="str">
        <f>IF(AK457&gt;0,"Alerta: debido a que cuenta con registros NS, debe proporcionar una justificación en el area de comentarios al final de la pregunta","")</f>
        <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42"/>
    </row>
    <row r="463" spans="1:47" ht="15" customHeight="1">
      <c r="A463" s="40"/>
      <c r="B463" s="571" t="str">
        <f>IF(AI457&gt;0,"Favor de revisar la suma y consistencia de totales y/o subtotales por filas (numéricos y NS)","")</f>
        <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42"/>
    </row>
    <row r="464" spans="1:47" ht="15" customHeight="1">
      <c r="A464" s="40"/>
      <c r="B464" s="571" t="str">
        <f>IF(AQ456&gt;0,"Favor de revisar la instrucción 2, debido a que no se cumplen con los criterios mencionados","")</f>
        <v/>
      </c>
      <c r="C464" s="571"/>
      <c r="D464" s="571"/>
      <c r="E464" s="571"/>
      <c r="F464" s="571"/>
      <c r="G464" s="571"/>
      <c r="H464" s="571"/>
      <c r="I464" s="571"/>
      <c r="J464" s="571"/>
      <c r="K464" s="571"/>
      <c r="L464" s="571"/>
      <c r="M464" s="571"/>
      <c r="N464" s="571"/>
      <c r="O464" s="571"/>
      <c r="P464" s="571"/>
      <c r="Q464" s="571"/>
      <c r="R464" s="571"/>
      <c r="S464" s="571"/>
      <c r="T464" s="571"/>
      <c r="U464" s="571"/>
      <c r="V464" s="571"/>
      <c r="W464" s="571"/>
      <c r="X464" s="571"/>
      <c r="Y464" s="571"/>
      <c r="Z464" s="571"/>
      <c r="AA464" s="571"/>
      <c r="AB464" s="571"/>
      <c r="AC464" s="571"/>
      <c r="AD464" s="571"/>
      <c r="AE464" s="42"/>
    </row>
    <row r="465" spans="1:47" ht="15" customHeight="1">
      <c r="A465" s="40"/>
      <c r="B465" s="571" t="str">
        <f>IF(AU456&gt;0,"Favor de revisar la instrucción 3, debido a que no se cumplen con los criterios mencionados","")</f>
        <v/>
      </c>
      <c r="C465" s="571"/>
      <c r="D465" s="571"/>
      <c r="E465" s="571"/>
      <c r="F465" s="571"/>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42"/>
    </row>
    <row r="466" spans="1:47" ht="15" customHeight="1">
      <c r="A466" s="40"/>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row>
    <row r="467" spans="1:47" ht="24" customHeight="1">
      <c r="A467" s="40" t="s">
        <v>5529</v>
      </c>
      <c r="B467" s="585" t="s">
        <v>5530</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91"/>
    </row>
    <row r="468" spans="1:47" ht="24" customHeight="1">
      <c r="A468" s="40"/>
      <c r="B468" s="98"/>
      <c r="C468" s="531" t="s">
        <v>5531</v>
      </c>
      <c r="D468" s="531"/>
      <c r="E468" s="531"/>
      <c r="F468" s="531"/>
      <c r="G468" s="531"/>
      <c r="H468" s="531"/>
      <c r="I468" s="531"/>
      <c r="J468" s="531"/>
      <c r="K468" s="531"/>
      <c r="L468" s="531"/>
      <c r="M468" s="531"/>
      <c r="N468" s="531"/>
      <c r="O468" s="531"/>
      <c r="P468" s="531"/>
      <c r="Q468" s="531"/>
      <c r="R468" s="531"/>
      <c r="S468" s="531"/>
      <c r="T468" s="531"/>
      <c r="U468" s="531"/>
      <c r="V468" s="531"/>
      <c r="W468" s="531"/>
      <c r="X468" s="531"/>
      <c r="Y468" s="531"/>
      <c r="Z468" s="531"/>
      <c r="AA468" s="531"/>
      <c r="AB468" s="531"/>
      <c r="AC468" s="531"/>
      <c r="AD468" s="531"/>
      <c r="AE468" s="42"/>
    </row>
    <row r="469" spans="1:47" ht="24" customHeight="1">
      <c r="A469" s="40"/>
      <c r="B469" s="98"/>
      <c r="C469" s="531" t="s">
        <v>5532</v>
      </c>
      <c r="D469" s="531"/>
      <c r="E469" s="531"/>
      <c r="F469" s="531"/>
      <c r="G469" s="531"/>
      <c r="H469" s="531"/>
      <c r="I469" s="531"/>
      <c r="J469" s="531"/>
      <c r="K469" s="531"/>
      <c r="L469" s="531"/>
      <c r="M469" s="531"/>
      <c r="N469" s="531"/>
      <c r="O469" s="531"/>
      <c r="P469" s="531"/>
      <c r="Q469" s="531"/>
      <c r="R469" s="531"/>
      <c r="S469" s="531"/>
      <c r="T469" s="531"/>
      <c r="U469" s="531"/>
      <c r="V469" s="531"/>
      <c r="W469" s="531"/>
      <c r="X469" s="531"/>
      <c r="Y469" s="531"/>
      <c r="Z469" s="531"/>
      <c r="AA469" s="531"/>
      <c r="AB469" s="531"/>
      <c r="AC469" s="531"/>
      <c r="AD469" s="531"/>
      <c r="AE469" s="42"/>
      <c r="AH469" s="653" t="s">
        <v>5533</v>
      </c>
      <c r="AI469" s="653"/>
      <c r="AJ469" s="653"/>
      <c r="AK469" s="654" t="s">
        <v>5534</v>
      </c>
      <c r="AL469" s="654"/>
      <c r="AM469" s="654"/>
    </row>
    <row r="470" spans="1:47" ht="15" customHeight="1">
      <c r="A470" s="40"/>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H470" s="653"/>
      <c r="AI470" s="653"/>
      <c r="AJ470" s="653"/>
      <c r="AK470" s="654"/>
      <c r="AL470" s="654"/>
      <c r="AM470" s="654"/>
      <c r="AO470" s="647" t="s">
        <v>5471</v>
      </c>
      <c r="AP470" s="647"/>
      <c r="AQ470" s="647"/>
      <c r="AS470" s="648" t="s">
        <v>5472</v>
      </c>
      <c r="AT470" s="648"/>
      <c r="AU470" s="648"/>
    </row>
    <row r="471" spans="1:47" ht="15" customHeight="1">
      <c r="A471" s="40"/>
      <c r="B471" s="91"/>
      <c r="C471" s="511" t="s">
        <v>5533</v>
      </c>
      <c r="D471" s="512"/>
      <c r="E471" s="512"/>
      <c r="F471" s="512"/>
      <c r="G471" s="512"/>
      <c r="H471" s="512"/>
      <c r="I471" s="512"/>
      <c r="J471" s="512"/>
      <c r="K471" s="512"/>
      <c r="L471" s="512"/>
      <c r="M471" s="512"/>
      <c r="N471" s="512"/>
      <c r="O471" s="512"/>
      <c r="P471" s="513"/>
      <c r="Q471" s="511" t="s">
        <v>5534</v>
      </c>
      <c r="R471" s="512"/>
      <c r="S471" s="512"/>
      <c r="T471" s="512"/>
      <c r="U471" s="512"/>
      <c r="V471" s="512"/>
      <c r="W471" s="512"/>
      <c r="X471" s="512"/>
      <c r="Y471" s="512"/>
      <c r="Z471" s="512"/>
      <c r="AA471" s="512"/>
      <c r="AB471" s="512"/>
      <c r="AC471" s="512"/>
      <c r="AD471" s="513"/>
      <c r="AE471" s="91"/>
      <c r="AH471" s="653"/>
      <c r="AI471" s="653"/>
      <c r="AJ471" s="653"/>
      <c r="AK471" s="654"/>
      <c r="AL471" s="654"/>
      <c r="AM471" s="654"/>
      <c r="AO471" s="647"/>
      <c r="AP471" s="647"/>
      <c r="AQ471" s="647"/>
      <c r="AS471" s="648"/>
      <c r="AT471" s="648"/>
      <c r="AU471" s="648"/>
    </row>
    <row r="472" spans="1:47" ht="15" customHeight="1">
      <c r="A472" s="40"/>
      <c r="B472" s="91"/>
      <c r="C472" s="514" t="s">
        <v>5161</v>
      </c>
      <c r="D472" s="514"/>
      <c r="E472" s="514"/>
      <c r="F472" s="514"/>
      <c r="G472" s="514"/>
      <c r="H472" s="514"/>
      <c r="I472" s="518" t="s">
        <v>5338</v>
      </c>
      <c r="J472" s="518"/>
      <c r="K472" s="518"/>
      <c r="L472" s="518"/>
      <c r="M472" s="518" t="s">
        <v>5339</v>
      </c>
      <c r="N472" s="518"/>
      <c r="O472" s="518"/>
      <c r="P472" s="518"/>
      <c r="Q472" s="514" t="s">
        <v>5161</v>
      </c>
      <c r="R472" s="514"/>
      <c r="S472" s="514"/>
      <c r="T472" s="514"/>
      <c r="U472" s="514"/>
      <c r="V472" s="514"/>
      <c r="W472" s="518" t="s">
        <v>5338</v>
      </c>
      <c r="X472" s="518"/>
      <c r="Y472" s="518"/>
      <c r="Z472" s="518"/>
      <c r="AA472" s="518" t="s">
        <v>5339</v>
      </c>
      <c r="AB472" s="518"/>
      <c r="AC472" s="518"/>
      <c r="AD472" s="518"/>
      <c r="AE472" s="91"/>
      <c r="AG472" s="221" t="s">
        <v>5102</v>
      </c>
      <c r="AH472" s="222" t="s">
        <v>5107</v>
      </c>
      <c r="AI472" s="223" t="s">
        <v>5340</v>
      </c>
      <c r="AJ472" s="224" t="s">
        <v>5341</v>
      </c>
      <c r="AK472" s="222" t="s">
        <v>5107</v>
      </c>
      <c r="AL472" s="223" t="s">
        <v>5340</v>
      </c>
      <c r="AM472" s="224" t="s">
        <v>5341</v>
      </c>
      <c r="AO472" s="289" t="s">
        <v>5382</v>
      </c>
      <c r="AP472" s="290" t="s">
        <v>5383</v>
      </c>
      <c r="AQ472" s="291" t="s">
        <v>5384</v>
      </c>
      <c r="AS472" s="298" t="s">
        <v>5382</v>
      </c>
      <c r="AT472" s="269" t="s">
        <v>5383</v>
      </c>
      <c r="AU472" s="300" t="s">
        <v>5384</v>
      </c>
    </row>
    <row r="473" spans="1:47" ht="15" customHeight="1">
      <c r="A473" s="40"/>
      <c r="B473" s="42"/>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42"/>
      <c r="AG473" s="89">
        <f>IF(COUNTA(C473:AD473)=6,0,IF(COUNTA(C473:AD473)=0,0,1))</f>
        <v>0</v>
      </c>
      <c r="AH473" s="23">
        <f>COUNTIF(I473:P473,"NS")</f>
        <v>0</v>
      </c>
      <c r="AI473" s="23">
        <f>SUM(I473:P473)</f>
        <v>0</v>
      </c>
      <c r="AJ473" s="23">
        <f>IF(COUNTIF(C473:P473,"NA")=3,0,IF(OR(AND(C473=0,AH473&gt;0),AND(C473="ns",AI473&gt;0),AND(C473="ns",AH473=0,AI473=0)),1,IF(OR(AND(C473&gt;0,AH473=2),AND(C473="ns",AH473=2),AND(C473="ns",AI473=0,AH473&gt;0),C473=AI473),0,1)))</f>
        <v>0</v>
      </c>
      <c r="AK473" s="23">
        <f>COUNTIF(W473:AD473,"NS")</f>
        <v>0</v>
      </c>
      <c r="AL473" s="23">
        <f>SUM(W473:AD473)</f>
        <v>0</v>
      </c>
      <c r="AM473" s="23">
        <f>IF(COUNTIF(Q473:AD473,"NA")=3,0,IF(OR(AND(Q473=0,AK473&gt;0),AND(Q473="ns",AL473&gt;0),AND(Q473="ns",AK473=0,AL473=0)),1,IF(OR(AND(Q473&gt;0,AK473=2),AND(Q473="ns",AK473=2),AND(Q473="ns",AL473=0,AK473&gt;0),Q473=AL473),0,1)))</f>
        <v>0</v>
      </c>
      <c r="AO473">
        <f>IF(OR(C473="NS",$M$106="NS"),0,IF(AND(C473="NA",$M$106="NA"),0,IF(C473&lt;=$M$106,0,1)))</f>
        <v>0</v>
      </c>
      <c r="AP473">
        <f>IF(OR(I473="NS",$S$106="NS"),0,IF(AND(I473="NA",$S$106="NA"),0,IF(I473&lt;=$S$106,0,1)))</f>
        <v>0</v>
      </c>
      <c r="AQ473">
        <f>IF(OR(M473="NS",$Y$106="NS"),0,IF(AND(M473="NA",$Y$106="NA"),0,IF(M473&lt;=$Y$106,0,1)))</f>
        <v>0</v>
      </c>
      <c r="AS473">
        <f>IF(OR(Q473="NS",$M$107="NS"),0,IF(AND(Q473="NA",$M$107="NA"),0,IF(Q473&lt;=$M$107,0,1)))</f>
        <v>0</v>
      </c>
      <c r="AT473">
        <f>IF(OR(W473="NS",$S$107="NS"),0,IF(AND(W473="NA",$S$107="NA"),0,IF(W473&lt;=$S$107,0,1)))</f>
        <v>0</v>
      </c>
      <c r="AU473">
        <f>IF(OR(AA473="NS",$Y$107="NS"),0,IF(AND(AA473="NA",$Y$107="NA"),0,IF(AA473&lt;=$Y$107,0,1)))</f>
        <v>0</v>
      </c>
    </row>
    <row r="474" spans="1:47" ht="15" customHeight="1">
      <c r="A474" s="40"/>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Q474" s="300">
        <f>SUM(AO473:AQ473)</f>
        <v>0</v>
      </c>
      <c r="AU474" s="267">
        <f>SUM(AS473:AU473)</f>
        <v>0</v>
      </c>
    </row>
    <row r="475" spans="1:47" ht="24" customHeight="1">
      <c r="A475" s="40"/>
      <c r="B475" s="91"/>
      <c r="C475" s="531" t="s">
        <v>5147</v>
      </c>
      <c r="D475" s="531"/>
      <c r="E475" s="531"/>
      <c r="F475" s="531"/>
      <c r="G475" s="531"/>
      <c r="H475" s="531"/>
      <c r="I475" s="531"/>
      <c r="J475" s="531"/>
      <c r="K475" s="531"/>
      <c r="L475" s="531"/>
      <c r="M475" s="531"/>
      <c r="N475" s="531"/>
      <c r="O475" s="531"/>
      <c r="P475" s="531"/>
      <c r="Q475" s="531"/>
      <c r="R475" s="531"/>
      <c r="S475" s="531"/>
      <c r="T475" s="531"/>
      <c r="U475" s="531"/>
      <c r="V475" s="531"/>
      <c r="W475" s="531"/>
      <c r="X475" s="531"/>
      <c r="Y475" s="531"/>
      <c r="Z475" s="531"/>
      <c r="AA475" s="531"/>
      <c r="AB475" s="531"/>
      <c r="AC475" s="531"/>
      <c r="AD475" s="531"/>
      <c r="AE475" s="91"/>
      <c r="AI475" s="258" t="s">
        <v>5398</v>
      </c>
      <c r="AJ475" s="1">
        <f>SUM(AJ473,AM473)</f>
        <v>0</v>
      </c>
      <c r="AK475" s="258" t="s">
        <v>5399</v>
      </c>
      <c r="AL475" s="1">
        <f>SUM(AH473,AK473)</f>
        <v>0</v>
      </c>
    </row>
    <row r="476" spans="1:47" ht="60" customHeight="1">
      <c r="A476" s="40"/>
      <c r="B476" s="91"/>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91"/>
    </row>
    <row r="477" spans="1:47" ht="15" customHeight="1">
      <c r="A477" s="40"/>
      <c r="B477" s="571" t="str">
        <f>IF(AG473&gt;0,"Favor de ingresar toda la información requerida en la pregunta ","")</f>
        <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42"/>
    </row>
    <row r="478" spans="1:47" ht="15" customHeight="1">
      <c r="A478" s="40"/>
      <c r="B478" s="584" t="str">
        <f>IF(AL475&gt;0,"Alerta: debido a que cuenta con registros NS, debe proporcionar una justificación en el area de comentarios al final de la pregunta","")</f>
        <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42"/>
    </row>
    <row r="479" spans="1:47" ht="15" customHeight="1">
      <c r="A479" s="40"/>
      <c r="B479" s="571" t="str">
        <f>IF(AJ475&gt;0,"Favor de revisar la suma y consistencia de totales y/o subtotales por filas (numéricos y NS)","")</f>
        <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42"/>
    </row>
    <row r="480" spans="1:47" ht="15" customHeight="1">
      <c r="A480" s="40"/>
      <c r="B480" s="571" t="str">
        <f>IF(AQ474&gt;0,"Favor de revisar la instrucción 1, debido a que no se cumplen con los criterios mencionados","")</f>
        <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42"/>
    </row>
    <row r="481" spans="1:57" ht="15" customHeight="1">
      <c r="A481" s="40"/>
      <c r="B481" s="571" t="str">
        <f>IF(AU474&gt;0,"Favor de revisar la instrucción 2, debido a que no se cumplen con los criterios mencionados","")</f>
        <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42"/>
    </row>
    <row r="482" spans="1:57" ht="15" customHeight="1">
      <c r="A482" s="40"/>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row>
    <row r="483" spans="1:57" ht="36" customHeight="1">
      <c r="A483" s="40" t="s">
        <v>5535</v>
      </c>
      <c r="B483" s="585" t="s">
        <v>5536</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91"/>
    </row>
    <row r="484" spans="1:57" s="23" customFormat="1" ht="24" customHeight="1">
      <c r="A484" s="40"/>
      <c r="C484" s="531" t="s">
        <v>5537</v>
      </c>
      <c r="D484" s="531"/>
      <c r="E484" s="531"/>
      <c r="F484" s="531"/>
      <c r="G484" s="531"/>
      <c r="H484" s="531"/>
      <c r="I484" s="531"/>
      <c r="J484" s="531"/>
      <c r="K484" s="531"/>
      <c r="L484" s="531"/>
      <c r="M484" s="531"/>
      <c r="N484" s="531"/>
      <c r="O484" s="531"/>
      <c r="P484" s="531"/>
      <c r="Q484" s="531"/>
      <c r="R484" s="531"/>
      <c r="S484" s="531"/>
      <c r="T484" s="531"/>
      <c r="U484" s="531"/>
      <c r="V484" s="531"/>
      <c r="W484" s="531"/>
      <c r="X484" s="531"/>
      <c r="Y484" s="531"/>
      <c r="Z484" s="531"/>
      <c r="AA484" s="531"/>
      <c r="AB484" s="531"/>
      <c r="AC484" s="531"/>
      <c r="AD484" s="531"/>
    </row>
    <row r="485" spans="1:57" ht="36" customHeight="1">
      <c r="A485" s="40"/>
      <c r="B485" s="91"/>
      <c r="C485" s="531" t="s">
        <v>5538</v>
      </c>
      <c r="D485" s="531"/>
      <c r="E485" s="531"/>
      <c r="F485" s="531"/>
      <c r="G485" s="531"/>
      <c r="H485" s="531"/>
      <c r="I485" s="531"/>
      <c r="J485" s="531"/>
      <c r="K485" s="531"/>
      <c r="L485" s="531"/>
      <c r="M485" s="531"/>
      <c r="N485" s="531"/>
      <c r="O485" s="531"/>
      <c r="P485" s="531"/>
      <c r="Q485" s="531"/>
      <c r="R485" s="531"/>
      <c r="S485" s="531"/>
      <c r="T485" s="531"/>
      <c r="U485" s="531"/>
      <c r="V485" s="531"/>
      <c r="W485" s="531"/>
      <c r="X485" s="531"/>
      <c r="Y485" s="531"/>
      <c r="Z485" s="531"/>
      <c r="AA485" s="531"/>
      <c r="AB485" s="531"/>
      <c r="AC485" s="531"/>
      <c r="AD485" s="531"/>
      <c r="AE485" s="91"/>
    </row>
    <row r="486" spans="1:57" ht="48" customHeight="1">
      <c r="A486" s="40"/>
      <c r="B486" s="91"/>
      <c r="C486" s="531" t="s">
        <v>5539</v>
      </c>
      <c r="D486" s="531"/>
      <c r="E486" s="531"/>
      <c r="F486" s="531"/>
      <c r="G486" s="531"/>
      <c r="H486" s="531"/>
      <c r="I486" s="531"/>
      <c r="J486" s="531"/>
      <c r="K486" s="531"/>
      <c r="L486" s="531"/>
      <c r="M486" s="531"/>
      <c r="N486" s="531"/>
      <c r="O486" s="531"/>
      <c r="P486" s="531"/>
      <c r="Q486" s="531"/>
      <c r="R486" s="531"/>
      <c r="S486" s="531"/>
      <c r="T486" s="531"/>
      <c r="U486" s="531"/>
      <c r="V486" s="531"/>
      <c r="W486" s="531"/>
      <c r="X486" s="531"/>
      <c r="Y486" s="531"/>
      <c r="Z486" s="531"/>
      <c r="AA486" s="531"/>
      <c r="AB486" s="531"/>
      <c r="AC486" s="531"/>
      <c r="AD486" s="531"/>
      <c r="AE486" s="91"/>
    </row>
    <row r="487" spans="1:57" ht="36" customHeight="1">
      <c r="A487" s="40"/>
      <c r="B487" s="91"/>
      <c r="C487" s="531" t="s">
        <v>5540</v>
      </c>
      <c r="D487" s="531"/>
      <c r="E487" s="531"/>
      <c r="F487" s="531"/>
      <c r="G487" s="531"/>
      <c r="H487" s="531"/>
      <c r="I487" s="531"/>
      <c r="J487" s="531"/>
      <c r="K487" s="531"/>
      <c r="L487" s="531"/>
      <c r="M487" s="531"/>
      <c r="N487" s="531"/>
      <c r="O487" s="531"/>
      <c r="P487" s="531"/>
      <c r="Q487" s="531"/>
      <c r="R487" s="531"/>
      <c r="S487" s="531"/>
      <c r="T487" s="531"/>
      <c r="U487" s="531"/>
      <c r="V487" s="531"/>
      <c r="W487" s="531"/>
      <c r="X487" s="531"/>
      <c r="Y487" s="531"/>
      <c r="Z487" s="531"/>
      <c r="AA487" s="531"/>
      <c r="AB487" s="531"/>
      <c r="AC487" s="531"/>
      <c r="AD487" s="531"/>
      <c r="AE487" s="91"/>
    </row>
    <row r="488" spans="1:57" ht="36" customHeight="1">
      <c r="A488" s="40"/>
      <c r="B488" s="91"/>
      <c r="C488" s="531" t="s">
        <v>5541</v>
      </c>
      <c r="D488" s="531"/>
      <c r="E488" s="531"/>
      <c r="F488" s="531"/>
      <c r="G488" s="531"/>
      <c r="H488" s="531"/>
      <c r="I488" s="531"/>
      <c r="J488" s="531"/>
      <c r="K488" s="531"/>
      <c r="L488" s="531"/>
      <c r="M488" s="531"/>
      <c r="N488" s="531"/>
      <c r="O488" s="531"/>
      <c r="P488" s="531"/>
      <c r="Q488" s="531"/>
      <c r="R488" s="531"/>
      <c r="S488" s="531"/>
      <c r="T488" s="531"/>
      <c r="U488" s="531"/>
      <c r="V488" s="531"/>
      <c r="W488" s="531"/>
      <c r="X488" s="531"/>
      <c r="Y488" s="531"/>
      <c r="Z488" s="531"/>
      <c r="AA488" s="531"/>
      <c r="AB488" s="531"/>
      <c r="AC488" s="531"/>
      <c r="AD488" s="531"/>
      <c r="AE488" s="91"/>
    </row>
    <row r="489" spans="1:57" ht="24" customHeight="1">
      <c r="A489" s="40"/>
      <c r="B489" s="91"/>
      <c r="C489" s="531" t="s">
        <v>5542</v>
      </c>
      <c r="D489" s="531"/>
      <c r="E489" s="531"/>
      <c r="F489" s="531"/>
      <c r="G489" s="531"/>
      <c r="H489" s="531"/>
      <c r="I489" s="531"/>
      <c r="J489" s="531"/>
      <c r="K489" s="531"/>
      <c r="L489" s="531"/>
      <c r="M489" s="531"/>
      <c r="N489" s="531"/>
      <c r="O489" s="531"/>
      <c r="P489" s="531"/>
      <c r="Q489" s="531"/>
      <c r="R489" s="531"/>
      <c r="S489" s="531"/>
      <c r="T489" s="531"/>
      <c r="U489" s="531"/>
      <c r="V489" s="531"/>
      <c r="W489" s="531"/>
      <c r="X489" s="531"/>
      <c r="Y489" s="531"/>
      <c r="Z489" s="531"/>
      <c r="AA489" s="531"/>
      <c r="AB489" s="531"/>
      <c r="AC489" s="531"/>
      <c r="AD489" s="531"/>
      <c r="AE489" s="91"/>
    </row>
    <row r="490" spans="1:57" ht="15" customHeight="1">
      <c r="A490" s="40"/>
      <c r="B490" s="42"/>
      <c r="C490" s="42"/>
      <c r="D490" s="42"/>
      <c r="E490" s="42"/>
      <c r="F490" s="42"/>
      <c r="G490" s="42"/>
      <c r="H490" s="42"/>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O490" s="647" t="s">
        <v>5471</v>
      </c>
      <c r="AP490" s="647"/>
      <c r="AQ490" s="647"/>
      <c r="AS490" s="664" t="s">
        <v>5543</v>
      </c>
      <c r="AT490" s="663" t="s">
        <v>5471</v>
      </c>
      <c r="AU490" s="663"/>
      <c r="AV490" s="663"/>
      <c r="AX490" s="648" t="s">
        <v>5472</v>
      </c>
      <c r="AY490" s="648"/>
      <c r="AZ490" s="648"/>
      <c r="BB490" s="667" t="s">
        <v>5543</v>
      </c>
      <c r="BC490" s="668" t="s">
        <v>5471</v>
      </c>
      <c r="BD490" s="668"/>
      <c r="BE490" s="668"/>
    </row>
    <row r="491" spans="1:57" ht="24" customHeight="1">
      <c r="A491" s="40"/>
      <c r="B491" s="91"/>
      <c r="C491" s="684" t="s">
        <v>5544</v>
      </c>
      <c r="D491" s="685"/>
      <c r="E491" s="685"/>
      <c r="F491" s="685"/>
      <c r="G491" s="685"/>
      <c r="H491" s="685"/>
      <c r="I491" s="685"/>
      <c r="J491" s="685"/>
      <c r="K491" s="685"/>
      <c r="L491" s="685"/>
      <c r="M491" s="514" t="s">
        <v>5545</v>
      </c>
      <c r="N491" s="514"/>
      <c r="O491" s="514"/>
      <c r="P491" s="514"/>
      <c r="Q491" s="514"/>
      <c r="R491" s="514"/>
      <c r="S491" s="514"/>
      <c r="T491" s="514"/>
      <c r="U491" s="514"/>
      <c r="V491" s="514" t="s">
        <v>5546</v>
      </c>
      <c r="W491" s="514"/>
      <c r="X491" s="514"/>
      <c r="Y491" s="514"/>
      <c r="Z491" s="514"/>
      <c r="AA491" s="514"/>
      <c r="AB491" s="514"/>
      <c r="AC491" s="514"/>
      <c r="AD491" s="514"/>
      <c r="AE491" s="91"/>
      <c r="AH491" s="645" t="s">
        <v>5545</v>
      </c>
      <c r="AI491" s="645"/>
      <c r="AJ491" s="645"/>
      <c r="AK491" s="646" t="s">
        <v>5546</v>
      </c>
      <c r="AL491" s="646"/>
      <c r="AM491" s="646"/>
      <c r="AN491" s="661" t="s">
        <v>5547</v>
      </c>
      <c r="AO491" s="647"/>
      <c r="AP491" s="647"/>
      <c r="AQ491" s="647"/>
      <c r="AS491" s="664"/>
      <c r="AT491" s="663"/>
      <c r="AU491" s="663"/>
      <c r="AV491" s="663"/>
      <c r="AX491" s="648"/>
      <c r="AY491" s="648"/>
      <c r="AZ491" s="648"/>
      <c r="BB491" s="667"/>
      <c r="BC491" s="668"/>
      <c r="BD491" s="668"/>
      <c r="BE491" s="668"/>
    </row>
    <row r="492" spans="1:57">
      <c r="A492" s="40"/>
      <c r="B492" s="91"/>
      <c r="C492" s="687"/>
      <c r="D492" s="688"/>
      <c r="E492" s="688"/>
      <c r="F492" s="688"/>
      <c r="G492" s="688"/>
      <c r="H492" s="688"/>
      <c r="I492" s="688"/>
      <c r="J492" s="688"/>
      <c r="K492" s="688"/>
      <c r="L492" s="688"/>
      <c r="M492" s="514" t="s">
        <v>5161</v>
      </c>
      <c r="N492" s="514"/>
      <c r="O492" s="514"/>
      <c r="P492" s="518" t="s">
        <v>5338</v>
      </c>
      <c r="Q492" s="518"/>
      <c r="R492" s="518"/>
      <c r="S492" s="518" t="s">
        <v>5339</v>
      </c>
      <c r="T492" s="518"/>
      <c r="U492" s="518"/>
      <c r="V492" s="514" t="s">
        <v>5161</v>
      </c>
      <c r="W492" s="514"/>
      <c r="X492" s="514"/>
      <c r="Y492" s="518" t="s">
        <v>5338</v>
      </c>
      <c r="Z492" s="518"/>
      <c r="AA492" s="518"/>
      <c r="AB492" s="518" t="s">
        <v>5339</v>
      </c>
      <c r="AC492" s="518"/>
      <c r="AD492" s="518"/>
      <c r="AE492" s="91"/>
      <c r="AG492" s="221" t="s">
        <v>5102</v>
      </c>
      <c r="AH492" s="222" t="s">
        <v>5107</v>
      </c>
      <c r="AI492" s="223" t="s">
        <v>5340</v>
      </c>
      <c r="AJ492" s="224" t="s">
        <v>5341</v>
      </c>
      <c r="AK492" s="222" t="s">
        <v>5107</v>
      </c>
      <c r="AL492" s="223" t="s">
        <v>5340</v>
      </c>
      <c r="AM492" s="224" t="s">
        <v>5341</v>
      </c>
      <c r="AN492" s="661"/>
      <c r="AO492" s="289" t="s">
        <v>5382</v>
      </c>
      <c r="AP492" s="290" t="s">
        <v>5383</v>
      </c>
      <c r="AQ492" s="291" t="s">
        <v>5384</v>
      </c>
      <c r="AS492" s="664"/>
      <c r="AT492" s="303" t="s">
        <v>5382</v>
      </c>
      <c r="AU492" s="273" t="s">
        <v>5383</v>
      </c>
      <c r="AV492" s="271" t="s">
        <v>5384</v>
      </c>
      <c r="AX492" s="298" t="s">
        <v>5382</v>
      </c>
      <c r="AY492" s="269" t="s">
        <v>5383</v>
      </c>
      <c r="AZ492" s="300" t="s">
        <v>5384</v>
      </c>
      <c r="BB492" s="667"/>
      <c r="BC492" s="299" t="s">
        <v>5382</v>
      </c>
      <c r="BD492" s="306" t="s">
        <v>5383</v>
      </c>
      <c r="BE492" s="311" t="s">
        <v>5384</v>
      </c>
    </row>
    <row r="493" spans="1:57">
      <c r="A493" s="40"/>
      <c r="B493" s="91"/>
      <c r="C493" s="99" t="s">
        <v>5014</v>
      </c>
      <c r="D493" s="572" t="s">
        <v>5548</v>
      </c>
      <c r="E493" s="573"/>
      <c r="F493" s="573"/>
      <c r="G493" s="573"/>
      <c r="H493" s="573"/>
      <c r="I493" s="573"/>
      <c r="J493" s="573"/>
      <c r="K493" s="573"/>
      <c r="L493" s="573"/>
      <c r="M493" s="580"/>
      <c r="N493" s="580"/>
      <c r="O493" s="580"/>
      <c r="P493" s="580"/>
      <c r="Q493" s="580"/>
      <c r="R493" s="580"/>
      <c r="S493" s="580"/>
      <c r="T493" s="580"/>
      <c r="U493" s="580"/>
      <c r="V493" s="580"/>
      <c r="W493" s="580"/>
      <c r="X493" s="580"/>
      <c r="Y493" s="580"/>
      <c r="Z493" s="580"/>
      <c r="AA493" s="580"/>
      <c r="AB493" s="580"/>
      <c r="AC493" s="580"/>
      <c r="AD493" s="580"/>
      <c r="AE493" s="91"/>
      <c r="AG493" s="89">
        <f>IF(COUNTA(M493:AD508)=96,0,IF(COUNTA(M493:AD508)=0,0,1))</f>
        <v>0</v>
      </c>
      <c r="AH493" s="23">
        <f>COUNTIF(P493:U493,"NS")</f>
        <v>0</v>
      </c>
      <c r="AI493" s="23">
        <f>SUM(P493:U493)</f>
        <v>0</v>
      </c>
      <c r="AJ493" s="23">
        <f>IF(COUNTIF(M493:U493,"NA")=3,0,IF(OR(AND(M493=0,AH493&gt;0),AND(M493="ns",AI493&gt;0),AND(M493="ns",AH493=0,AI493=0)),1,IF(OR(AND(M493&gt;0,AH493=2),AND(M493="ns",AH493=2),AND(M493="ns",AI493=0,AH493&gt;0),M493=AI493),0,1)))</f>
        <v>0</v>
      </c>
      <c r="AK493" s="23">
        <f>COUNTIF(Y493:AD493,"NS")</f>
        <v>0</v>
      </c>
      <c r="AL493" s="23">
        <f>SUM(Y493:AD493)</f>
        <v>0</v>
      </c>
      <c r="AM493" s="23">
        <f>IF(COUNTIF(V493:AD493,"NA")=3,0,IF(OR(AND(V493=0,AK493&gt;0),AND(V493="ns",AL493&gt;0),AND(V493="ns",AK493=0,AL493=0)),1,IF(OR(AND(V493&gt;0,AK493=2),AND(V493="ns",AK493=2),AND(V493="ns",AL493=0,AK493&gt;0),V493=AL493),0,1)))</f>
        <v>0</v>
      </c>
      <c r="AN493">
        <f>IF(SUM(M505:AD505)&gt;0,1,0)</f>
        <v>0</v>
      </c>
      <c r="AO493">
        <f>IF(OR(M509="NS",$M$106="NS"),0,IF(AND(M509="NA",$M$106="NA"),0,IF(M509&gt;=$M$106,0,1)))</f>
        <v>0</v>
      </c>
      <c r="AP493">
        <f>IF(OR(P509="NS",$S$106="NS"),0,IF(AND(P509="NA",$S$106="NA"),0,IF(P509&gt;=$S$106,0,1)))</f>
        <v>0</v>
      </c>
      <c r="AQ493">
        <f>IF(OR(S509="NS",$Y$106="NS"),0,IF(AND(S509="NA",$Y$106="NA"),0,IF(S509&gt;=$Y$106,0,1)))</f>
        <v>0</v>
      </c>
      <c r="AS493" s="270">
        <v>1</v>
      </c>
      <c r="AT493">
        <f>IF(OR(M493="NS",$M$106="NS"),0,IF(OR(M493="NA",$M$106="NA"),0,IF(M493&lt;=$M$106,0,1)))</f>
        <v>0</v>
      </c>
      <c r="AU493">
        <f>IF(OR(P493="NS",$S$106="NS"),0,IF(OR(P493="NA",$S$106="NA"),0,IF(P493&lt;=$S$106,0,1)))</f>
        <v>0</v>
      </c>
      <c r="AV493">
        <f>IF(OR(S493="NS",$Y$106="NS"),0,IF(OR(S493="NA",$Y$106="NA"),0,IF(S493&lt;=$Y$106,0,1)))</f>
        <v>0</v>
      </c>
      <c r="AX493">
        <f>IF(OR(V509="NS",$M$107="NS"),0,IF(AND(V509="NA",$M$107="NA"),0,IF(V509&gt;=$M$107,0,1)))</f>
        <v>0</v>
      </c>
      <c r="AY493">
        <f>IF(OR(Y509="NS",$S$107="NS"),0,IF(AND(Y509="NA",$S$107="NA"),0,IF(Y509&gt;=$S$107,0,1)))</f>
        <v>0</v>
      </c>
      <c r="AZ493">
        <f>IF(OR(AB509="NS",$Y$107="NS"),0,IF(AND(AB509="NA",$Y$107="NA"),0,IF(AB509&gt;=$Y$107,0,1)))</f>
        <v>0</v>
      </c>
      <c r="BB493" s="310">
        <v>1</v>
      </c>
      <c r="BC493">
        <f>IF(OR(V493="NS",$M$107="NS"),0,IF(OR(V493="NA",$M$107="NA"),0,IF(V493&lt;=$M$107,0,1)))</f>
        <v>0</v>
      </c>
      <c r="BD493">
        <f>IF(OR(Y493="NS",$S$107="NS"),0,IF(OR(Y493="NA",$S$107="NA"),0,IF(Y493&lt;=$S$107,0,1)))</f>
        <v>0</v>
      </c>
      <c r="BE493">
        <f>IF(OR(AB493="NS",$Y$107="NS"),0,IF(OR(AB493="NA",$Y$107="NA"),0,IF(AB493&lt;=$Y$107,0,1)))</f>
        <v>0</v>
      </c>
    </row>
    <row r="494" spans="1:57">
      <c r="A494" s="40"/>
      <c r="B494" s="91"/>
      <c r="C494" s="113" t="s">
        <v>5016</v>
      </c>
      <c r="D494" s="572" t="s">
        <v>5549</v>
      </c>
      <c r="E494" s="573"/>
      <c r="F494" s="573"/>
      <c r="G494" s="573"/>
      <c r="H494" s="573"/>
      <c r="I494" s="573"/>
      <c r="J494" s="573"/>
      <c r="K494" s="573"/>
      <c r="L494" s="573"/>
      <c r="M494" s="580"/>
      <c r="N494" s="580"/>
      <c r="O494" s="580"/>
      <c r="P494" s="580"/>
      <c r="Q494" s="580"/>
      <c r="R494" s="580"/>
      <c r="S494" s="580"/>
      <c r="T494" s="580"/>
      <c r="U494" s="580"/>
      <c r="V494" s="580"/>
      <c r="W494" s="580"/>
      <c r="X494" s="580"/>
      <c r="Y494" s="580"/>
      <c r="Z494" s="580"/>
      <c r="AA494" s="580"/>
      <c r="AB494" s="580"/>
      <c r="AC494" s="580"/>
      <c r="AD494" s="580"/>
      <c r="AE494" s="91"/>
      <c r="AG494" s="89"/>
      <c r="AH494" s="23">
        <f t="shared" ref="AH494:AH508" si="349">COUNTIF(P494:U494,"NS")</f>
        <v>0</v>
      </c>
      <c r="AI494" s="23">
        <f t="shared" ref="AI494:AI508" si="350">SUM(P494:U494)</f>
        <v>0</v>
      </c>
      <c r="AJ494" s="23">
        <f t="shared" ref="AJ494:AJ508" si="351">IF(COUNTIF(M494:U494,"NA")=3,0,IF(OR(AND(M494=0,AH494&gt;0),AND(M494="ns",AI494&gt;0),AND(M494="ns",AH494=0,AI494=0)),1,IF(OR(AND(M494&gt;0,AH494=2),AND(M494="ns",AH494=2),AND(M494="ns",AI494=0,AH494&gt;0),M494=AI494),0,1)))</f>
        <v>0</v>
      </c>
      <c r="AK494" s="23">
        <f t="shared" ref="AK494:AK508" si="352">COUNTIF(Y494:AD494,"NS")</f>
        <v>0</v>
      </c>
      <c r="AL494" s="23">
        <f t="shared" ref="AL494:AL508" si="353">SUM(Y494:AD494)</f>
        <v>0</v>
      </c>
      <c r="AM494" s="23">
        <f t="shared" ref="AM494:AM508" si="354">IF(COUNTIF(V494:AD494,"NA")=3,0,IF(OR(AND(V494=0,AK494&gt;0),AND(V494="ns",AL494&gt;0),AND(V494="ns",AK494=0,AL494=0)),1,IF(OR(AND(V494&gt;0,AK494=2),AND(V494="ns",AK494=2),AND(V494="ns",AL494=0,AK494&gt;0),V494=AL494),0,1)))</f>
        <v>0</v>
      </c>
      <c r="AQ494" s="300">
        <f>SUM(AO493:AQ493)</f>
        <v>0</v>
      </c>
      <c r="AS494" s="307">
        <v>2</v>
      </c>
      <c r="AT494">
        <f t="shared" ref="AT494:AT508" si="355">IF(OR(M494="NS",$M$106="NS"),0,IF(OR(M494="NA",$M$106="NA"),0,IF(M494&lt;=$M$106,0,1)))</f>
        <v>0</v>
      </c>
      <c r="AU494">
        <f t="shared" ref="AU494:AU508" si="356">IF(OR(P494="NS",$S$106="NS"),0,IF(OR(P494="NA",$S$106="NA"),0,IF(P494&lt;=$S$106,0,1)))</f>
        <v>0</v>
      </c>
      <c r="AV494">
        <f t="shared" ref="AV494:AV507" si="357">IF(OR(S494="NS",$Y$106="NS"),0,IF(OR(S494="NA",$Y$106="NA"),0,IF(S494&lt;=$Y$106,0,1)))</f>
        <v>0</v>
      </c>
      <c r="AZ494" s="267">
        <f>SUM(AX493:AZ493)</f>
        <v>0</v>
      </c>
      <c r="BB494" s="309">
        <v>2</v>
      </c>
      <c r="BC494">
        <f t="shared" ref="BC494:BC508" si="358">IF(OR(V494="NS",$M$107="NS"),0,IF(OR(V494="NA",$M$107="NA"),0,IF(V494&lt;=$M$107,0,1)))</f>
        <v>0</v>
      </c>
      <c r="BD494">
        <f t="shared" ref="BD494:BD508" si="359">IF(OR(Y494="NS",$S$107="NS"),0,IF(OR(Y494="NA",$S$107="NA"),0,IF(Y494&lt;=$S$107,0,1)))</f>
        <v>0</v>
      </c>
      <c r="BE494">
        <f t="shared" ref="BE494:BE507" si="360">IF(OR(AB494="NS",$Y$107="NS"),0,IF(OR(AB494="NA",$Y$107="NA"),0,IF(AB494&lt;=$Y$107,0,1)))</f>
        <v>0</v>
      </c>
    </row>
    <row r="495" spans="1:57">
      <c r="A495" s="40"/>
      <c r="B495" s="91"/>
      <c r="C495" s="113" t="s">
        <v>5018</v>
      </c>
      <c r="D495" s="572" t="s">
        <v>5550</v>
      </c>
      <c r="E495" s="573"/>
      <c r="F495" s="573"/>
      <c r="G495" s="573"/>
      <c r="H495" s="573"/>
      <c r="I495" s="573"/>
      <c r="J495" s="573"/>
      <c r="K495" s="573"/>
      <c r="L495" s="573"/>
      <c r="M495" s="580"/>
      <c r="N495" s="580"/>
      <c r="O495" s="580"/>
      <c r="P495" s="580"/>
      <c r="Q495" s="580"/>
      <c r="R495" s="580"/>
      <c r="S495" s="580"/>
      <c r="T495" s="580"/>
      <c r="U495" s="580"/>
      <c r="V495" s="580"/>
      <c r="W495" s="580"/>
      <c r="X495" s="580"/>
      <c r="Y495" s="580"/>
      <c r="Z495" s="580"/>
      <c r="AA495" s="580"/>
      <c r="AB495" s="580"/>
      <c r="AC495" s="580"/>
      <c r="AD495" s="580"/>
      <c r="AE495" s="91"/>
      <c r="AG495" s="89"/>
      <c r="AH495" s="23">
        <f t="shared" si="349"/>
        <v>0</v>
      </c>
      <c r="AI495" s="23">
        <f t="shared" si="350"/>
        <v>0</v>
      </c>
      <c r="AJ495" s="23">
        <f t="shared" si="351"/>
        <v>0</v>
      </c>
      <c r="AK495" s="23">
        <f t="shared" si="352"/>
        <v>0</v>
      </c>
      <c r="AL495" s="23">
        <f t="shared" si="353"/>
        <v>0</v>
      </c>
      <c r="AM495" s="23">
        <f t="shared" si="354"/>
        <v>0</v>
      </c>
      <c r="AS495" s="270">
        <v>3</v>
      </c>
      <c r="AT495">
        <f t="shared" si="355"/>
        <v>0</v>
      </c>
      <c r="AU495">
        <f t="shared" si="356"/>
        <v>0</v>
      </c>
      <c r="AV495">
        <f t="shared" si="357"/>
        <v>0</v>
      </c>
      <c r="BB495" s="310">
        <v>3</v>
      </c>
      <c r="BC495">
        <f t="shared" si="358"/>
        <v>0</v>
      </c>
      <c r="BD495">
        <f t="shared" si="359"/>
        <v>0</v>
      </c>
      <c r="BE495">
        <f t="shared" si="360"/>
        <v>0</v>
      </c>
    </row>
    <row r="496" spans="1:57" ht="15" customHeight="1">
      <c r="A496" s="40"/>
      <c r="B496" s="91"/>
      <c r="C496" s="113" t="s">
        <v>5020</v>
      </c>
      <c r="D496" s="572" t="s">
        <v>5551</v>
      </c>
      <c r="E496" s="573"/>
      <c r="F496" s="573"/>
      <c r="G496" s="573"/>
      <c r="H496" s="573"/>
      <c r="I496" s="573"/>
      <c r="J496" s="573"/>
      <c r="K496" s="573"/>
      <c r="L496" s="573"/>
      <c r="M496" s="580"/>
      <c r="N496" s="580"/>
      <c r="O496" s="580"/>
      <c r="P496" s="580"/>
      <c r="Q496" s="580"/>
      <c r="R496" s="580"/>
      <c r="S496" s="580"/>
      <c r="T496" s="580"/>
      <c r="U496" s="580"/>
      <c r="V496" s="580"/>
      <c r="W496" s="580"/>
      <c r="X496" s="580"/>
      <c r="Y496" s="580"/>
      <c r="Z496" s="580"/>
      <c r="AA496" s="580"/>
      <c r="AB496" s="580"/>
      <c r="AC496" s="580"/>
      <c r="AD496" s="580"/>
      <c r="AE496" s="91"/>
      <c r="AG496" s="89"/>
      <c r="AH496" s="23">
        <f t="shared" si="349"/>
        <v>0</v>
      </c>
      <c r="AI496" s="23">
        <f t="shared" si="350"/>
        <v>0</v>
      </c>
      <c r="AJ496" s="23">
        <f t="shared" si="351"/>
        <v>0</v>
      </c>
      <c r="AK496" s="23">
        <f t="shared" si="352"/>
        <v>0</v>
      </c>
      <c r="AL496" s="23">
        <f t="shared" si="353"/>
        <v>0</v>
      </c>
      <c r="AM496" s="23">
        <f t="shared" si="354"/>
        <v>0</v>
      </c>
      <c r="AS496" s="307">
        <v>4</v>
      </c>
      <c r="AT496">
        <f t="shared" si="355"/>
        <v>0</v>
      </c>
      <c r="AU496">
        <f t="shared" si="356"/>
        <v>0</v>
      </c>
      <c r="AV496">
        <f t="shared" si="357"/>
        <v>0</v>
      </c>
      <c r="BB496" s="309">
        <v>4</v>
      </c>
      <c r="BC496">
        <f t="shared" si="358"/>
        <v>0</v>
      </c>
      <c r="BD496">
        <f t="shared" si="359"/>
        <v>0</v>
      </c>
      <c r="BE496">
        <f t="shared" si="360"/>
        <v>0</v>
      </c>
    </row>
    <row r="497" spans="1:57" ht="15" customHeight="1">
      <c r="A497" s="40"/>
      <c r="B497" s="91"/>
      <c r="C497" s="113" t="s">
        <v>5022</v>
      </c>
      <c r="D497" s="572" t="s">
        <v>5552</v>
      </c>
      <c r="E497" s="573"/>
      <c r="F497" s="573"/>
      <c r="G497" s="573"/>
      <c r="H497" s="573"/>
      <c r="I497" s="573"/>
      <c r="J497" s="573"/>
      <c r="K497" s="573"/>
      <c r="L497" s="573"/>
      <c r="M497" s="580"/>
      <c r="N497" s="580"/>
      <c r="O497" s="580"/>
      <c r="P497" s="580"/>
      <c r="Q497" s="580"/>
      <c r="R497" s="580"/>
      <c r="S497" s="580"/>
      <c r="T497" s="580"/>
      <c r="U497" s="580"/>
      <c r="V497" s="580"/>
      <c r="W497" s="580"/>
      <c r="X497" s="580"/>
      <c r="Y497" s="580"/>
      <c r="Z497" s="580"/>
      <c r="AA497" s="580"/>
      <c r="AB497" s="580"/>
      <c r="AC497" s="580"/>
      <c r="AD497" s="580"/>
      <c r="AE497" s="91"/>
      <c r="AG497" s="89"/>
      <c r="AH497" s="23">
        <f t="shared" si="349"/>
        <v>0</v>
      </c>
      <c r="AI497" s="23">
        <f t="shared" si="350"/>
        <v>0</v>
      </c>
      <c r="AJ497" s="23">
        <f t="shared" si="351"/>
        <v>0</v>
      </c>
      <c r="AK497" s="23">
        <f t="shared" si="352"/>
        <v>0</v>
      </c>
      <c r="AL497" s="23">
        <f t="shared" si="353"/>
        <v>0</v>
      </c>
      <c r="AM497" s="23">
        <f t="shared" si="354"/>
        <v>0</v>
      </c>
      <c r="AS497" s="270">
        <v>5</v>
      </c>
      <c r="AT497">
        <f t="shared" si="355"/>
        <v>0</v>
      </c>
      <c r="AU497">
        <f t="shared" si="356"/>
        <v>0</v>
      </c>
      <c r="AV497">
        <f t="shared" si="357"/>
        <v>0</v>
      </c>
      <c r="BB497" s="310">
        <v>5</v>
      </c>
      <c r="BC497">
        <f t="shared" si="358"/>
        <v>0</v>
      </c>
      <c r="BD497">
        <f t="shared" si="359"/>
        <v>0</v>
      </c>
      <c r="BE497">
        <f t="shared" si="360"/>
        <v>0</v>
      </c>
    </row>
    <row r="498" spans="1:57" ht="15" customHeight="1">
      <c r="A498" s="40"/>
      <c r="B498" s="91"/>
      <c r="C498" s="113" t="s">
        <v>5024</v>
      </c>
      <c r="D498" s="572" t="s">
        <v>5553</v>
      </c>
      <c r="E498" s="573"/>
      <c r="F498" s="573"/>
      <c r="G498" s="573"/>
      <c r="H498" s="573"/>
      <c r="I498" s="573"/>
      <c r="J498" s="573"/>
      <c r="K498" s="573"/>
      <c r="L498" s="573"/>
      <c r="M498" s="580"/>
      <c r="N498" s="580"/>
      <c r="O498" s="580"/>
      <c r="P498" s="580"/>
      <c r="Q498" s="580"/>
      <c r="R498" s="580"/>
      <c r="S498" s="580"/>
      <c r="T498" s="580"/>
      <c r="U498" s="580"/>
      <c r="V498" s="580"/>
      <c r="W498" s="580"/>
      <c r="X498" s="580"/>
      <c r="Y498" s="580"/>
      <c r="Z498" s="580"/>
      <c r="AA498" s="580"/>
      <c r="AB498" s="580"/>
      <c r="AC498" s="580"/>
      <c r="AD498" s="580"/>
      <c r="AE498" s="91"/>
      <c r="AG498" s="89"/>
      <c r="AH498" s="23">
        <f t="shared" si="349"/>
        <v>0</v>
      </c>
      <c r="AI498" s="23">
        <f t="shared" si="350"/>
        <v>0</v>
      </c>
      <c r="AJ498" s="23">
        <f t="shared" si="351"/>
        <v>0</v>
      </c>
      <c r="AK498" s="23">
        <f t="shared" si="352"/>
        <v>0</v>
      </c>
      <c r="AL498" s="23">
        <f t="shared" si="353"/>
        <v>0</v>
      </c>
      <c r="AM498" s="23">
        <f t="shared" si="354"/>
        <v>0</v>
      </c>
      <c r="AS498" s="307">
        <v>6</v>
      </c>
      <c r="AT498">
        <f t="shared" si="355"/>
        <v>0</v>
      </c>
      <c r="AU498">
        <f t="shared" si="356"/>
        <v>0</v>
      </c>
      <c r="AV498">
        <f t="shared" si="357"/>
        <v>0</v>
      </c>
      <c r="BB498" s="309">
        <v>6</v>
      </c>
      <c r="BC498">
        <f t="shared" si="358"/>
        <v>0</v>
      </c>
      <c r="BD498">
        <f t="shared" si="359"/>
        <v>0</v>
      </c>
      <c r="BE498">
        <f t="shared" si="360"/>
        <v>0</v>
      </c>
    </row>
    <row r="499" spans="1:57" ht="15" customHeight="1">
      <c r="A499" s="40"/>
      <c r="B499" s="91"/>
      <c r="C499" s="113" t="s">
        <v>5026</v>
      </c>
      <c r="D499" s="572" t="s">
        <v>5554</v>
      </c>
      <c r="E499" s="573"/>
      <c r="F499" s="573"/>
      <c r="G499" s="573"/>
      <c r="H499" s="573"/>
      <c r="I499" s="573"/>
      <c r="J499" s="573"/>
      <c r="K499" s="573"/>
      <c r="L499" s="573"/>
      <c r="M499" s="580"/>
      <c r="N499" s="580"/>
      <c r="O499" s="580"/>
      <c r="P499" s="580"/>
      <c r="Q499" s="580"/>
      <c r="R499" s="580"/>
      <c r="S499" s="580"/>
      <c r="T499" s="580"/>
      <c r="U499" s="580"/>
      <c r="V499" s="580"/>
      <c r="W499" s="580"/>
      <c r="X499" s="580"/>
      <c r="Y499" s="580"/>
      <c r="Z499" s="580"/>
      <c r="AA499" s="580"/>
      <c r="AB499" s="580"/>
      <c r="AC499" s="580"/>
      <c r="AD499" s="580"/>
      <c r="AE499" s="91"/>
      <c r="AG499" s="89"/>
      <c r="AH499" s="23">
        <f t="shared" si="349"/>
        <v>0</v>
      </c>
      <c r="AI499" s="23">
        <f t="shared" si="350"/>
        <v>0</v>
      </c>
      <c r="AJ499" s="23">
        <f t="shared" si="351"/>
        <v>0</v>
      </c>
      <c r="AK499" s="23">
        <f t="shared" si="352"/>
        <v>0</v>
      </c>
      <c r="AL499" s="23">
        <f t="shared" si="353"/>
        <v>0</v>
      </c>
      <c r="AM499" s="23">
        <f t="shared" si="354"/>
        <v>0</v>
      </c>
      <c r="AS499" s="270">
        <v>7</v>
      </c>
      <c r="AT499">
        <f t="shared" si="355"/>
        <v>0</v>
      </c>
      <c r="AU499">
        <f t="shared" si="356"/>
        <v>0</v>
      </c>
      <c r="AV499">
        <f t="shared" si="357"/>
        <v>0</v>
      </c>
      <c r="BB499" s="310">
        <v>7</v>
      </c>
      <c r="BC499">
        <f t="shared" si="358"/>
        <v>0</v>
      </c>
      <c r="BD499">
        <f t="shared" si="359"/>
        <v>0</v>
      </c>
      <c r="BE499">
        <f t="shared" si="360"/>
        <v>0</v>
      </c>
    </row>
    <row r="500" spans="1:57" ht="15" customHeight="1">
      <c r="A500" s="40"/>
      <c r="B500" s="91"/>
      <c r="C500" s="113" t="s">
        <v>5028</v>
      </c>
      <c r="D500" s="572" t="s">
        <v>5555</v>
      </c>
      <c r="E500" s="573"/>
      <c r="F500" s="573"/>
      <c r="G500" s="573"/>
      <c r="H500" s="573"/>
      <c r="I500" s="573"/>
      <c r="J500" s="573"/>
      <c r="K500" s="573"/>
      <c r="L500" s="573"/>
      <c r="M500" s="580"/>
      <c r="N500" s="580"/>
      <c r="O500" s="580"/>
      <c r="P500" s="580"/>
      <c r="Q500" s="580"/>
      <c r="R500" s="580"/>
      <c r="S500" s="580"/>
      <c r="T500" s="580"/>
      <c r="U500" s="580"/>
      <c r="V500" s="580"/>
      <c r="W500" s="580"/>
      <c r="X500" s="580"/>
      <c r="Y500" s="580"/>
      <c r="Z500" s="580"/>
      <c r="AA500" s="580"/>
      <c r="AB500" s="580"/>
      <c r="AC500" s="580"/>
      <c r="AD500" s="580"/>
      <c r="AE500" s="91"/>
      <c r="AG500" s="89"/>
      <c r="AH500" s="23">
        <f t="shared" si="349"/>
        <v>0</v>
      </c>
      <c r="AI500" s="23">
        <f t="shared" si="350"/>
        <v>0</v>
      </c>
      <c r="AJ500" s="23">
        <f t="shared" si="351"/>
        <v>0</v>
      </c>
      <c r="AK500" s="23">
        <f t="shared" si="352"/>
        <v>0</v>
      </c>
      <c r="AL500" s="23">
        <f t="shared" si="353"/>
        <v>0</v>
      </c>
      <c r="AM500" s="23">
        <f t="shared" si="354"/>
        <v>0</v>
      </c>
      <c r="AS500" s="307">
        <v>8</v>
      </c>
      <c r="AT500">
        <f t="shared" si="355"/>
        <v>0</v>
      </c>
      <c r="AU500">
        <f t="shared" si="356"/>
        <v>0</v>
      </c>
      <c r="AV500">
        <f t="shared" si="357"/>
        <v>0</v>
      </c>
      <c r="BB500" s="309">
        <v>8</v>
      </c>
      <c r="BC500">
        <f t="shared" si="358"/>
        <v>0</v>
      </c>
      <c r="BD500">
        <f t="shared" si="359"/>
        <v>0</v>
      </c>
      <c r="BE500">
        <f t="shared" si="360"/>
        <v>0</v>
      </c>
    </row>
    <row r="501" spans="1:57" ht="15" customHeight="1">
      <c r="A501" s="40"/>
      <c r="B501" s="91"/>
      <c r="C501" s="113" t="s">
        <v>5030</v>
      </c>
      <c r="D501" s="572" t="s">
        <v>5255</v>
      </c>
      <c r="E501" s="573"/>
      <c r="F501" s="573"/>
      <c r="G501" s="573"/>
      <c r="H501" s="573"/>
      <c r="I501" s="573"/>
      <c r="J501" s="573"/>
      <c r="K501" s="573"/>
      <c r="L501" s="573"/>
      <c r="M501" s="580"/>
      <c r="N501" s="580"/>
      <c r="O501" s="580"/>
      <c r="P501" s="580"/>
      <c r="Q501" s="580"/>
      <c r="R501" s="580"/>
      <c r="S501" s="580"/>
      <c r="T501" s="580"/>
      <c r="U501" s="580"/>
      <c r="V501" s="580"/>
      <c r="W501" s="580"/>
      <c r="X501" s="580"/>
      <c r="Y501" s="580"/>
      <c r="Z501" s="580"/>
      <c r="AA501" s="580"/>
      <c r="AB501" s="580"/>
      <c r="AC501" s="580"/>
      <c r="AD501" s="580"/>
      <c r="AE501" s="91"/>
      <c r="AG501" s="89"/>
      <c r="AH501" s="23">
        <f t="shared" si="349"/>
        <v>0</v>
      </c>
      <c r="AI501" s="23">
        <f t="shared" si="350"/>
        <v>0</v>
      </c>
      <c r="AJ501" s="23">
        <f t="shared" si="351"/>
        <v>0</v>
      </c>
      <c r="AK501" s="23">
        <f t="shared" si="352"/>
        <v>0</v>
      </c>
      <c r="AL501" s="23">
        <f t="shared" si="353"/>
        <v>0</v>
      </c>
      <c r="AM501" s="23">
        <f t="shared" si="354"/>
        <v>0</v>
      </c>
      <c r="AS501" s="270">
        <v>9</v>
      </c>
      <c r="AT501">
        <f t="shared" si="355"/>
        <v>0</v>
      </c>
      <c r="AU501">
        <f t="shared" si="356"/>
        <v>0</v>
      </c>
      <c r="AV501">
        <f t="shared" si="357"/>
        <v>0</v>
      </c>
      <c r="BB501" s="310">
        <v>9</v>
      </c>
      <c r="BC501">
        <f t="shared" si="358"/>
        <v>0</v>
      </c>
      <c r="BD501">
        <f t="shared" si="359"/>
        <v>0</v>
      </c>
      <c r="BE501">
        <f t="shared" si="360"/>
        <v>0</v>
      </c>
    </row>
    <row r="502" spans="1:57" ht="15" customHeight="1">
      <c r="A502" s="40"/>
      <c r="B502" s="91"/>
      <c r="C502" s="113" t="s">
        <v>5031</v>
      </c>
      <c r="D502" s="572" t="s">
        <v>5556</v>
      </c>
      <c r="E502" s="573"/>
      <c r="F502" s="573"/>
      <c r="G502" s="573"/>
      <c r="H502" s="573"/>
      <c r="I502" s="573"/>
      <c r="J502" s="573"/>
      <c r="K502" s="573"/>
      <c r="L502" s="573"/>
      <c r="M502" s="580"/>
      <c r="N502" s="580"/>
      <c r="O502" s="580"/>
      <c r="P502" s="580"/>
      <c r="Q502" s="580"/>
      <c r="R502" s="580"/>
      <c r="S502" s="580"/>
      <c r="T502" s="580"/>
      <c r="U502" s="580"/>
      <c r="V502" s="580"/>
      <c r="W502" s="580"/>
      <c r="X502" s="580"/>
      <c r="Y502" s="580"/>
      <c r="Z502" s="580"/>
      <c r="AA502" s="580"/>
      <c r="AB502" s="580"/>
      <c r="AC502" s="580"/>
      <c r="AD502" s="580"/>
      <c r="AE502" s="91"/>
      <c r="AG502" s="89"/>
      <c r="AH502" s="23">
        <f t="shared" si="349"/>
        <v>0</v>
      </c>
      <c r="AI502" s="23">
        <f t="shared" si="350"/>
        <v>0</v>
      </c>
      <c r="AJ502" s="23">
        <f t="shared" si="351"/>
        <v>0</v>
      </c>
      <c r="AK502" s="23">
        <f t="shared" si="352"/>
        <v>0</v>
      </c>
      <c r="AL502" s="23">
        <f t="shared" si="353"/>
        <v>0</v>
      </c>
      <c r="AM502" s="23">
        <f t="shared" si="354"/>
        <v>0</v>
      </c>
      <c r="AS502" s="307">
        <v>10</v>
      </c>
      <c r="AT502">
        <f t="shared" si="355"/>
        <v>0</v>
      </c>
      <c r="AU502">
        <f t="shared" si="356"/>
        <v>0</v>
      </c>
      <c r="AV502">
        <f t="shared" si="357"/>
        <v>0</v>
      </c>
      <c r="BB502" s="309">
        <v>10</v>
      </c>
      <c r="BC502">
        <f t="shared" si="358"/>
        <v>0</v>
      </c>
      <c r="BD502">
        <f t="shared" si="359"/>
        <v>0</v>
      </c>
      <c r="BE502">
        <f t="shared" si="360"/>
        <v>0</v>
      </c>
    </row>
    <row r="503" spans="1:57" ht="15" customHeight="1">
      <c r="A503" s="40"/>
      <c r="B503" s="91"/>
      <c r="C503" s="113" t="s">
        <v>5033</v>
      </c>
      <c r="D503" s="572" t="s">
        <v>5557</v>
      </c>
      <c r="E503" s="573"/>
      <c r="F503" s="573"/>
      <c r="G503" s="573"/>
      <c r="H503" s="573"/>
      <c r="I503" s="573"/>
      <c r="J503" s="573"/>
      <c r="K503" s="573"/>
      <c r="L503" s="573"/>
      <c r="M503" s="580"/>
      <c r="N503" s="580"/>
      <c r="O503" s="580"/>
      <c r="P503" s="580"/>
      <c r="Q503" s="580"/>
      <c r="R503" s="580"/>
      <c r="S503" s="580"/>
      <c r="T503" s="580"/>
      <c r="U503" s="580"/>
      <c r="V503" s="580"/>
      <c r="W503" s="580"/>
      <c r="X503" s="580"/>
      <c r="Y503" s="580"/>
      <c r="Z503" s="580"/>
      <c r="AA503" s="580"/>
      <c r="AB503" s="580"/>
      <c r="AC503" s="580"/>
      <c r="AD503" s="580"/>
      <c r="AE503" s="91"/>
      <c r="AG503" s="89"/>
      <c r="AH503" s="23">
        <f t="shared" si="349"/>
        <v>0</v>
      </c>
      <c r="AI503" s="23">
        <f t="shared" si="350"/>
        <v>0</v>
      </c>
      <c r="AJ503" s="23">
        <f t="shared" si="351"/>
        <v>0</v>
      </c>
      <c r="AK503" s="23">
        <f t="shared" si="352"/>
        <v>0</v>
      </c>
      <c r="AL503" s="23">
        <f t="shared" si="353"/>
        <v>0</v>
      </c>
      <c r="AM503" s="23">
        <f t="shared" si="354"/>
        <v>0</v>
      </c>
      <c r="AS503" s="270">
        <v>11</v>
      </c>
      <c r="AT503">
        <f t="shared" si="355"/>
        <v>0</v>
      </c>
      <c r="AU503">
        <f t="shared" si="356"/>
        <v>0</v>
      </c>
      <c r="AV503">
        <f t="shared" si="357"/>
        <v>0</v>
      </c>
      <c r="BB503" s="310">
        <v>11</v>
      </c>
      <c r="BC503">
        <f t="shared" si="358"/>
        <v>0</v>
      </c>
      <c r="BD503">
        <f t="shared" si="359"/>
        <v>0</v>
      </c>
      <c r="BE503">
        <f t="shared" si="360"/>
        <v>0</v>
      </c>
    </row>
    <row r="504" spans="1:57" ht="15" customHeight="1">
      <c r="A504" s="40"/>
      <c r="B504" s="91"/>
      <c r="C504" s="113" t="s">
        <v>5034</v>
      </c>
      <c r="D504" s="572" t="s">
        <v>5558</v>
      </c>
      <c r="E504" s="573"/>
      <c r="F504" s="573"/>
      <c r="G504" s="573"/>
      <c r="H504" s="573"/>
      <c r="I504" s="573"/>
      <c r="J504" s="573"/>
      <c r="K504" s="573"/>
      <c r="L504" s="573"/>
      <c r="M504" s="580"/>
      <c r="N504" s="580"/>
      <c r="O504" s="580"/>
      <c r="P504" s="580"/>
      <c r="Q504" s="580"/>
      <c r="R504" s="580"/>
      <c r="S504" s="580"/>
      <c r="T504" s="580"/>
      <c r="U504" s="580"/>
      <c r="V504" s="580"/>
      <c r="W504" s="580"/>
      <c r="X504" s="580"/>
      <c r="Y504" s="580"/>
      <c r="Z504" s="580"/>
      <c r="AA504" s="580"/>
      <c r="AB504" s="580"/>
      <c r="AC504" s="580"/>
      <c r="AD504" s="580"/>
      <c r="AE504" s="91"/>
      <c r="AG504" s="89"/>
      <c r="AH504" s="23">
        <f t="shared" si="349"/>
        <v>0</v>
      </c>
      <c r="AI504" s="23">
        <f t="shared" si="350"/>
        <v>0</v>
      </c>
      <c r="AJ504" s="23">
        <f t="shared" si="351"/>
        <v>0</v>
      </c>
      <c r="AK504" s="23">
        <f t="shared" si="352"/>
        <v>0</v>
      </c>
      <c r="AL504" s="23">
        <f t="shared" si="353"/>
        <v>0</v>
      </c>
      <c r="AM504" s="23">
        <f t="shared" si="354"/>
        <v>0</v>
      </c>
      <c r="AS504" s="307">
        <v>12</v>
      </c>
      <c r="AT504">
        <f t="shared" si="355"/>
        <v>0</v>
      </c>
      <c r="AU504">
        <f t="shared" si="356"/>
        <v>0</v>
      </c>
      <c r="AV504">
        <f t="shared" si="357"/>
        <v>0</v>
      </c>
      <c r="BB504" s="309">
        <v>12</v>
      </c>
      <c r="BC504">
        <f t="shared" si="358"/>
        <v>0</v>
      </c>
      <c r="BD504">
        <f t="shared" si="359"/>
        <v>0</v>
      </c>
      <c r="BE504">
        <f t="shared" si="360"/>
        <v>0</v>
      </c>
    </row>
    <row r="505" spans="1:57" ht="15" customHeight="1">
      <c r="A505" s="40"/>
      <c r="B505" s="91"/>
      <c r="C505" s="94" t="s">
        <v>5035</v>
      </c>
      <c r="D505" s="572" t="s">
        <v>5559</v>
      </c>
      <c r="E505" s="573"/>
      <c r="F505" s="573"/>
      <c r="G505" s="573"/>
      <c r="H505" s="573"/>
      <c r="I505" s="573"/>
      <c r="J505" s="573"/>
      <c r="K505" s="573"/>
      <c r="L505" s="573"/>
      <c r="M505" s="580"/>
      <c r="N505" s="580"/>
      <c r="O505" s="580"/>
      <c r="P505" s="580"/>
      <c r="Q505" s="580"/>
      <c r="R505" s="580"/>
      <c r="S505" s="580"/>
      <c r="T505" s="580"/>
      <c r="U505" s="580"/>
      <c r="V505" s="580"/>
      <c r="W505" s="580"/>
      <c r="X505" s="580"/>
      <c r="Y505" s="580"/>
      <c r="Z505" s="580"/>
      <c r="AA505" s="580"/>
      <c r="AB505" s="580"/>
      <c r="AC505" s="580"/>
      <c r="AD505" s="580"/>
      <c r="AE505" s="91"/>
      <c r="AG505" s="89"/>
      <c r="AH505" s="23">
        <f t="shared" si="349"/>
        <v>0</v>
      </c>
      <c r="AI505" s="23">
        <f t="shared" si="350"/>
        <v>0</v>
      </c>
      <c r="AJ505" s="23">
        <f t="shared" si="351"/>
        <v>0</v>
      </c>
      <c r="AK505" s="23">
        <f t="shared" si="352"/>
        <v>0</v>
      </c>
      <c r="AL505" s="23">
        <f t="shared" si="353"/>
        <v>0</v>
      </c>
      <c r="AM505" s="23">
        <f t="shared" si="354"/>
        <v>0</v>
      </c>
      <c r="AS505" s="270">
        <v>13</v>
      </c>
      <c r="AT505">
        <f t="shared" si="355"/>
        <v>0</v>
      </c>
      <c r="AU505">
        <f t="shared" si="356"/>
        <v>0</v>
      </c>
      <c r="AV505">
        <f t="shared" si="357"/>
        <v>0</v>
      </c>
      <c r="BB505" s="310">
        <v>13</v>
      </c>
      <c r="BC505">
        <f t="shared" si="358"/>
        <v>0</v>
      </c>
      <c r="BD505">
        <f t="shared" si="359"/>
        <v>0</v>
      </c>
      <c r="BE505">
        <f t="shared" si="360"/>
        <v>0</v>
      </c>
    </row>
    <row r="506" spans="1:57" ht="15" customHeight="1">
      <c r="A506" s="40"/>
      <c r="B506" s="91"/>
      <c r="C506" s="94" t="s">
        <v>5036</v>
      </c>
      <c r="D506" s="572" t="s">
        <v>5560</v>
      </c>
      <c r="E506" s="573"/>
      <c r="F506" s="573"/>
      <c r="G506" s="573"/>
      <c r="H506" s="573"/>
      <c r="I506" s="573"/>
      <c r="J506" s="573"/>
      <c r="K506" s="573"/>
      <c r="L506" s="573"/>
      <c r="M506" s="580"/>
      <c r="N506" s="580"/>
      <c r="O506" s="580"/>
      <c r="P506" s="580"/>
      <c r="Q506" s="580"/>
      <c r="R506" s="580"/>
      <c r="S506" s="580"/>
      <c r="T506" s="580"/>
      <c r="U506" s="580"/>
      <c r="V506" s="580"/>
      <c r="W506" s="580"/>
      <c r="X506" s="580"/>
      <c r="Y506" s="580"/>
      <c r="Z506" s="580"/>
      <c r="AA506" s="580"/>
      <c r="AB506" s="580"/>
      <c r="AC506" s="580"/>
      <c r="AD506" s="580"/>
      <c r="AE506" s="91"/>
      <c r="AG506" s="89"/>
      <c r="AH506" s="23">
        <f t="shared" si="349"/>
        <v>0</v>
      </c>
      <c r="AI506" s="23">
        <f t="shared" si="350"/>
        <v>0</v>
      </c>
      <c r="AJ506" s="23">
        <f t="shared" si="351"/>
        <v>0</v>
      </c>
      <c r="AK506" s="23">
        <f t="shared" si="352"/>
        <v>0</v>
      </c>
      <c r="AL506" s="23">
        <f t="shared" si="353"/>
        <v>0</v>
      </c>
      <c r="AM506" s="23">
        <f t="shared" si="354"/>
        <v>0</v>
      </c>
      <c r="AS506" s="307">
        <v>14</v>
      </c>
      <c r="AT506">
        <f t="shared" si="355"/>
        <v>0</v>
      </c>
      <c r="AU506">
        <f t="shared" si="356"/>
        <v>0</v>
      </c>
      <c r="AV506">
        <f t="shared" si="357"/>
        <v>0</v>
      </c>
      <c r="BB506" s="309">
        <v>14</v>
      </c>
      <c r="BC506">
        <f t="shared" si="358"/>
        <v>0</v>
      </c>
      <c r="BD506">
        <f t="shared" si="359"/>
        <v>0</v>
      </c>
      <c r="BE506">
        <f t="shared" si="360"/>
        <v>0</v>
      </c>
    </row>
    <row r="507" spans="1:57" ht="15" customHeight="1">
      <c r="A507" s="40"/>
      <c r="B507" s="91"/>
      <c r="C507" s="94" t="s">
        <v>5037</v>
      </c>
      <c r="D507" s="572" t="s">
        <v>5319</v>
      </c>
      <c r="E507" s="573"/>
      <c r="F507" s="573"/>
      <c r="G507" s="573"/>
      <c r="H507" s="573"/>
      <c r="I507" s="573"/>
      <c r="J507" s="573"/>
      <c r="K507" s="573"/>
      <c r="L507" s="573"/>
      <c r="M507" s="580"/>
      <c r="N507" s="580"/>
      <c r="O507" s="580"/>
      <c r="P507" s="580"/>
      <c r="Q507" s="580"/>
      <c r="R507" s="580"/>
      <c r="S507" s="580"/>
      <c r="T507" s="580"/>
      <c r="U507" s="580"/>
      <c r="V507" s="580"/>
      <c r="W507" s="580"/>
      <c r="X507" s="580"/>
      <c r="Y507" s="580"/>
      <c r="Z507" s="580"/>
      <c r="AA507" s="580"/>
      <c r="AB507" s="580"/>
      <c r="AC507" s="580"/>
      <c r="AD507" s="580"/>
      <c r="AE507" s="91"/>
      <c r="AG507" s="89"/>
      <c r="AH507" s="23">
        <f t="shared" si="349"/>
        <v>0</v>
      </c>
      <c r="AI507" s="23">
        <f t="shared" si="350"/>
        <v>0</v>
      </c>
      <c r="AJ507" s="23">
        <f t="shared" si="351"/>
        <v>0</v>
      </c>
      <c r="AK507" s="23">
        <f t="shared" si="352"/>
        <v>0</v>
      </c>
      <c r="AL507" s="23">
        <f t="shared" si="353"/>
        <v>0</v>
      </c>
      <c r="AM507" s="23">
        <f t="shared" si="354"/>
        <v>0</v>
      </c>
      <c r="AS507" s="270">
        <v>15</v>
      </c>
      <c r="AT507">
        <f t="shared" si="355"/>
        <v>0</v>
      </c>
      <c r="AU507">
        <f t="shared" si="356"/>
        <v>0</v>
      </c>
      <c r="AV507">
        <f t="shared" si="357"/>
        <v>0</v>
      </c>
      <c r="BB507" s="310">
        <v>15</v>
      </c>
      <c r="BC507">
        <f t="shared" si="358"/>
        <v>0</v>
      </c>
      <c r="BD507">
        <f t="shared" si="359"/>
        <v>0</v>
      </c>
      <c r="BE507">
        <f t="shared" si="360"/>
        <v>0</v>
      </c>
    </row>
    <row r="508" spans="1:57" ht="15" customHeight="1">
      <c r="A508" s="40"/>
      <c r="B508" s="91"/>
      <c r="C508" s="94" t="s">
        <v>5038</v>
      </c>
      <c r="D508" s="572" t="s">
        <v>403</v>
      </c>
      <c r="E508" s="573"/>
      <c r="F508" s="573"/>
      <c r="G508" s="573"/>
      <c r="H508" s="573"/>
      <c r="I508" s="573"/>
      <c r="J508" s="573"/>
      <c r="K508" s="573"/>
      <c r="L508" s="573"/>
      <c r="M508" s="580"/>
      <c r="N508" s="580"/>
      <c r="O508" s="580"/>
      <c r="P508" s="580"/>
      <c r="Q508" s="580"/>
      <c r="R508" s="580"/>
      <c r="S508" s="580"/>
      <c r="T508" s="580"/>
      <c r="U508" s="580"/>
      <c r="V508" s="580"/>
      <c r="W508" s="580"/>
      <c r="X508" s="580"/>
      <c r="Y508" s="580"/>
      <c r="Z508" s="580"/>
      <c r="AA508" s="580"/>
      <c r="AB508" s="580"/>
      <c r="AC508" s="580"/>
      <c r="AD508" s="580"/>
      <c r="AE508" s="91"/>
      <c r="AG508" s="89"/>
      <c r="AH508" s="23">
        <f t="shared" si="349"/>
        <v>0</v>
      </c>
      <c r="AI508" s="23">
        <f t="shared" si="350"/>
        <v>0</v>
      </c>
      <c r="AJ508" s="23">
        <f t="shared" si="351"/>
        <v>0</v>
      </c>
      <c r="AK508" s="23">
        <f t="shared" si="352"/>
        <v>0</v>
      </c>
      <c r="AL508" s="23">
        <f t="shared" si="353"/>
        <v>0</v>
      </c>
      <c r="AM508" s="23">
        <f t="shared" si="354"/>
        <v>0</v>
      </c>
      <c r="AS508" s="307">
        <v>16</v>
      </c>
      <c r="AT508">
        <f t="shared" si="355"/>
        <v>0</v>
      </c>
      <c r="AU508">
        <f t="shared" si="356"/>
        <v>0</v>
      </c>
      <c r="AV508">
        <f>IF(OR(S508="NS",$Y$106="NS"),0,IF(OR(S508="NA",$Y$106="NA"),0,IF(S508&lt;=$Y$106,0,1)))</f>
        <v>0</v>
      </c>
      <c r="BB508" s="309">
        <v>16</v>
      </c>
      <c r="BC508">
        <f t="shared" si="358"/>
        <v>0</v>
      </c>
      <c r="BD508">
        <f t="shared" si="359"/>
        <v>0</v>
      </c>
      <c r="BE508">
        <f>IF(OR(AB508="NS",$Y$107="NS"),0,IF(OR(AB508="NA",$Y$107="NA"),0,IF(AB508&lt;=$Y$107,0,1)))</f>
        <v>0</v>
      </c>
    </row>
    <row r="509" spans="1:57" ht="15" customHeight="1">
      <c r="A509" s="40"/>
      <c r="B509" s="91"/>
      <c r="C509" s="62"/>
      <c r="D509" s="42"/>
      <c r="E509" s="42"/>
      <c r="F509" s="42"/>
      <c r="G509" s="42"/>
      <c r="H509" s="42"/>
      <c r="I509" s="42"/>
      <c r="J509" s="42"/>
      <c r="K509" s="42"/>
      <c r="L509" s="108" t="s">
        <v>5189</v>
      </c>
      <c r="M509" s="729">
        <f>IF(AND(SUM(M493:O508)=0,COUNTIF(M493:O508,"NS")&gt;0),"NS",
IF(AND(SUM(M493:O508)=0,COUNTIF(M493:O508,0)&gt;0),0,
IF(AND(SUM(M493:O508)=0,COUNTIF(M493:O508,"NA")&gt;0),"NA",
SUM(M493:O508))))</f>
        <v>0</v>
      </c>
      <c r="N509" s="729"/>
      <c r="O509" s="729"/>
      <c r="P509" s="729">
        <f t="shared" ref="P509" si="361">IF(AND(SUM(P493:R508)=0,COUNTIF(P493:R508,"NS")&gt;0),"NS",
IF(AND(SUM(P493:R508)=0,COUNTIF(P493:R508,0)&gt;0),0,
IF(AND(SUM(P493:R508)=0,COUNTIF(P493:R508,"NA")&gt;0),"NA",
SUM(P493:R508))))</f>
        <v>0</v>
      </c>
      <c r="Q509" s="729"/>
      <c r="R509" s="729"/>
      <c r="S509" s="729">
        <f t="shared" ref="S509" si="362">IF(AND(SUM(S493:U508)=0,COUNTIF(S493:U508,"NS")&gt;0),"NS",
IF(AND(SUM(S493:U508)=0,COUNTIF(S493:U508,0)&gt;0),0,
IF(AND(SUM(S493:U508)=0,COUNTIF(S493:U508,"NA")&gt;0),"NA",
SUM(S493:U508))))</f>
        <v>0</v>
      </c>
      <c r="T509" s="729"/>
      <c r="U509" s="729"/>
      <c r="V509" s="729">
        <f t="shared" ref="V509" si="363">IF(AND(SUM(V493:X508)=0,COUNTIF(V493:X508,"NS")&gt;0),"NS",
IF(AND(SUM(V493:X508)=0,COUNTIF(V493:X508,0)&gt;0),0,
IF(AND(SUM(V493:X508)=0,COUNTIF(V493:X508,"NA")&gt;0),"NA",
SUM(V493:X508))))</f>
        <v>0</v>
      </c>
      <c r="W509" s="729"/>
      <c r="X509" s="729"/>
      <c r="Y509" s="729">
        <f t="shared" ref="Y509" si="364">IF(AND(SUM(Y493:AA508)=0,COUNTIF(Y493:AA508,"NS")&gt;0),"NS",
IF(AND(SUM(Y493:AA508)=0,COUNTIF(Y493:AA508,0)&gt;0),0,
IF(AND(SUM(Y493:AA508)=0,COUNTIF(Y493:AA508,"NA")&gt;0),"NA",
SUM(Y493:AA508))))</f>
        <v>0</v>
      </c>
      <c r="Z509" s="729"/>
      <c r="AA509" s="729"/>
      <c r="AB509" s="729">
        <f t="shared" ref="AB509" si="365">IF(AND(SUM(AB493:AD508)=0,COUNTIF(AB493:AD508,"NS")&gt;0),"NS",
IF(AND(SUM(AB493:AD508)=0,COUNTIF(AB493:AD508,0)&gt;0),0,
IF(AND(SUM(AB493:AD508)=0,COUNTIF(AB493:AD508,"NA")&gt;0),"NA",
SUM(AB493:AD508))))</f>
        <v>0</v>
      </c>
      <c r="AC509" s="729"/>
      <c r="AD509" s="729"/>
      <c r="AE509" s="91"/>
      <c r="AG509" s="1"/>
      <c r="AH509" s="222">
        <f t="shared" ref="AH509:AM509" si="366">SUM(AH493:AH508)</f>
        <v>0</v>
      </c>
      <c r="AI509" s="223">
        <f t="shared" si="366"/>
        <v>0</v>
      </c>
      <c r="AJ509" s="224">
        <f t="shared" si="366"/>
        <v>0</v>
      </c>
      <c r="AK509" s="222">
        <f t="shared" si="366"/>
        <v>0</v>
      </c>
      <c r="AL509" s="223">
        <f t="shared" si="366"/>
        <v>0</v>
      </c>
      <c r="AM509" s="224">
        <f t="shared" si="366"/>
        <v>0</v>
      </c>
      <c r="AV509" s="270">
        <f>SUM(AT493:AV508)</f>
        <v>0</v>
      </c>
      <c r="BE509" s="312">
        <f>SUM(BC493:BE508)</f>
        <v>0</v>
      </c>
    </row>
    <row r="510" spans="1:57" ht="15" customHeight="1">
      <c r="A510" s="40"/>
      <c r="B510" s="571" t="str">
        <f>IF(AG493&gt;0,"Favor de ingresar toda la información requerida en la pregunta ","")</f>
        <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42"/>
      <c r="AH510" s="258" t="s">
        <v>5398</v>
      </c>
      <c r="AI510" s="1">
        <f>SUM(AJ509,AM509)</f>
        <v>0</v>
      </c>
      <c r="AJ510" s="258" t="s">
        <v>5399</v>
      </c>
      <c r="AK510" s="1">
        <f>SUM(AH509,AK509)</f>
        <v>0</v>
      </c>
    </row>
    <row r="511" spans="1:57" ht="45" customHeight="1">
      <c r="A511" s="40"/>
      <c r="B511" s="91"/>
      <c r="C511" s="678" t="s">
        <v>5561</v>
      </c>
      <c r="D511" s="678"/>
      <c r="E511" s="707"/>
      <c r="F511" s="527"/>
      <c r="G511" s="527"/>
      <c r="H511" s="527"/>
      <c r="I511" s="527"/>
      <c r="J511" s="527"/>
      <c r="K511" s="527"/>
      <c r="L511" s="527"/>
      <c r="M511" s="527"/>
      <c r="N511" s="527"/>
      <c r="O511" s="527"/>
      <c r="P511" s="527"/>
      <c r="Q511" s="527"/>
      <c r="R511" s="527"/>
      <c r="S511" s="527"/>
      <c r="T511" s="527"/>
      <c r="U511" s="527"/>
      <c r="V511" s="527"/>
      <c r="W511" s="527"/>
      <c r="X511" s="527"/>
      <c r="Y511" s="527"/>
      <c r="Z511" s="527"/>
      <c r="AA511" s="527"/>
      <c r="AB511" s="527"/>
      <c r="AC511" s="527"/>
      <c r="AD511" s="527"/>
      <c r="AE511" s="91"/>
    </row>
    <row r="512" spans="1:57" ht="15" customHeight="1">
      <c r="A512" s="40"/>
      <c r="B512" s="571" t="str">
        <f>IF(AND(AN493&gt;0,F511=""),"Ha registrado un valor numérico mayor a cero en el numeral 13, debe anotar el nombre de dicha(s) familia(s) lingüística(s)","")</f>
        <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row>
    <row r="513" spans="1:52" ht="24" customHeight="1">
      <c r="A513" s="40"/>
      <c r="B513" s="91"/>
      <c r="C513" s="531" t="s">
        <v>5147</v>
      </c>
      <c r="D513" s="531"/>
      <c r="E513" s="531"/>
      <c r="F513" s="531"/>
      <c r="G513" s="531"/>
      <c r="H513" s="531"/>
      <c r="I513" s="531"/>
      <c r="J513" s="531"/>
      <c r="K513" s="531"/>
      <c r="L513" s="531"/>
      <c r="M513" s="531"/>
      <c r="N513" s="531"/>
      <c r="O513" s="531"/>
      <c r="P513" s="531"/>
      <c r="Q513" s="531"/>
      <c r="R513" s="531"/>
      <c r="S513" s="531"/>
      <c r="T513" s="531"/>
      <c r="U513" s="531"/>
      <c r="V513" s="531"/>
      <c r="W513" s="531"/>
      <c r="X513" s="531"/>
      <c r="Y513" s="531"/>
      <c r="Z513" s="531"/>
      <c r="AA513" s="531"/>
      <c r="AB513" s="531"/>
      <c r="AC513" s="531"/>
      <c r="AD513" s="531"/>
      <c r="AE513" s="91"/>
    </row>
    <row r="514" spans="1:52" ht="60" customHeight="1">
      <c r="A514" s="40"/>
      <c r="B514" s="91"/>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91"/>
    </row>
    <row r="515" spans="1:52" ht="15" customHeight="1">
      <c r="A515" s="40"/>
      <c r="B515" s="584" t="str">
        <f>IF(AK510&gt;0,"Alerta: debido a que cuenta con registros NS, debe proporcionar una justificación en el area de comentarios al final de la pregunta","")</f>
        <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42"/>
    </row>
    <row r="516" spans="1:52" ht="15" customHeight="1">
      <c r="A516" s="40"/>
      <c r="B516" s="571" t="str">
        <f>IF(AI510&gt;0,"Favor de revisar la suma y consistencia de totales y/o subtotales por filas (numéricos y NS)","")</f>
        <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42"/>
    </row>
    <row r="517" spans="1:52" ht="15" customHeight="1">
      <c r="A517" s="40"/>
      <c r="B517" s="571" t="str">
        <f>IF(AQ494&gt;0,"Favor de revisar la instrucción 2, debido a que no se cumplen con los criterios mencionados","")</f>
        <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42"/>
    </row>
    <row r="518" spans="1:52" ht="15" customHeight="1">
      <c r="A518" s="40"/>
      <c r="B518" s="571" t="str">
        <f>IF(AZ494&gt;0,"Favor de revisar la instrucción 4, debido a que no se cumplen con los criterios mencionados","")</f>
        <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42"/>
    </row>
    <row r="519" spans="1:52" ht="15" customHeight="1">
      <c r="A519" s="40"/>
      <c r="B519" s="584" t="str">
        <f>IF(AV509&gt;0,"Alerta: debe de proporcionar una justificación de acuerdo a lo establecido en la instrucción 3","")</f>
        <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row>
    <row r="520" spans="1:52" ht="15" customHeight="1">
      <c r="A520" s="40"/>
      <c r="B520" s="584" t="str">
        <f>IF(BE509&gt;0,"Alerta: debe de proporcionar una justificación de acuerdo a lo establecido en la instrucción 5","")</f>
        <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row>
    <row r="521" spans="1:52" ht="36" customHeight="1">
      <c r="A521" s="40" t="s">
        <v>5562</v>
      </c>
      <c r="B521" s="582" t="s">
        <v>5563</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42"/>
    </row>
    <row r="522" spans="1:52" ht="48" customHeight="1">
      <c r="A522" s="40"/>
      <c r="B522" s="88"/>
      <c r="C522" s="531" t="s">
        <v>5564</v>
      </c>
      <c r="D522" s="531"/>
      <c r="E522" s="531"/>
      <c r="F522" s="531"/>
      <c r="G522" s="531"/>
      <c r="H522" s="531"/>
      <c r="I522" s="531"/>
      <c r="J522" s="531"/>
      <c r="K522" s="531"/>
      <c r="L522" s="531"/>
      <c r="M522" s="531"/>
      <c r="N522" s="531"/>
      <c r="O522" s="531"/>
      <c r="P522" s="531"/>
      <c r="Q522" s="531"/>
      <c r="R522" s="531"/>
      <c r="S522" s="531"/>
      <c r="T522" s="531"/>
      <c r="U522" s="531"/>
      <c r="V522" s="531"/>
      <c r="W522" s="531"/>
      <c r="X522" s="531"/>
      <c r="Y522" s="531"/>
      <c r="Z522" s="531"/>
      <c r="AA522" s="531"/>
      <c r="AB522" s="531"/>
      <c r="AC522" s="531"/>
      <c r="AD522" s="531"/>
      <c r="AE522" s="42"/>
    </row>
    <row r="523" spans="1:52" ht="48" customHeight="1">
      <c r="A523" s="40"/>
      <c r="B523" s="88"/>
      <c r="C523" s="531" t="s">
        <v>5565</v>
      </c>
      <c r="D523" s="531"/>
      <c r="E523" s="531"/>
      <c r="F523" s="531"/>
      <c r="G523" s="531"/>
      <c r="H523" s="531"/>
      <c r="I523" s="531"/>
      <c r="J523" s="531"/>
      <c r="K523" s="531"/>
      <c r="L523" s="531"/>
      <c r="M523" s="531"/>
      <c r="N523" s="531"/>
      <c r="O523" s="531"/>
      <c r="P523" s="531"/>
      <c r="Q523" s="531"/>
      <c r="R523" s="531"/>
      <c r="S523" s="531"/>
      <c r="T523" s="531"/>
      <c r="U523" s="531"/>
      <c r="V523" s="531"/>
      <c r="W523" s="531"/>
      <c r="X523" s="531"/>
      <c r="Y523" s="531"/>
      <c r="Z523" s="531"/>
      <c r="AA523" s="531"/>
      <c r="AB523" s="531"/>
      <c r="AC523" s="531"/>
      <c r="AD523" s="531"/>
      <c r="AE523" s="42"/>
    </row>
    <row r="524" spans="1:52" ht="48" customHeight="1">
      <c r="A524" s="40"/>
      <c r="B524" s="88"/>
      <c r="C524" s="531" t="s">
        <v>5566</v>
      </c>
      <c r="D524" s="531"/>
      <c r="E524" s="531"/>
      <c r="F524" s="531"/>
      <c r="G524" s="531"/>
      <c r="H524" s="531"/>
      <c r="I524" s="531"/>
      <c r="J524" s="531"/>
      <c r="K524" s="531"/>
      <c r="L524" s="531"/>
      <c r="M524" s="531"/>
      <c r="N524" s="531"/>
      <c r="O524" s="531"/>
      <c r="P524" s="531"/>
      <c r="Q524" s="531"/>
      <c r="R524" s="531"/>
      <c r="S524" s="531"/>
      <c r="T524" s="531"/>
      <c r="U524" s="531"/>
      <c r="V524" s="531"/>
      <c r="W524" s="531"/>
      <c r="X524" s="531"/>
      <c r="Y524" s="531"/>
      <c r="Z524" s="531"/>
      <c r="AA524" s="531"/>
      <c r="AB524" s="531"/>
      <c r="AC524" s="531"/>
      <c r="AD524" s="531"/>
      <c r="AE524" s="42"/>
    </row>
    <row r="525" spans="1:52" ht="48" customHeight="1">
      <c r="A525" s="40"/>
      <c r="B525" s="88"/>
      <c r="C525" s="531" t="s">
        <v>5567</v>
      </c>
      <c r="D525" s="531"/>
      <c r="E525" s="531"/>
      <c r="F525" s="531"/>
      <c r="G525" s="531"/>
      <c r="H525" s="531"/>
      <c r="I525" s="531"/>
      <c r="J525" s="531"/>
      <c r="K525" s="531"/>
      <c r="L525" s="531"/>
      <c r="M525" s="531"/>
      <c r="N525" s="531"/>
      <c r="O525" s="531"/>
      <c r="P525" s="531"/>
      <c r="Q525" s="531"/>
      <c r="R525" s="531"/>
      <c r="S525" s="531"/>
      <c r="T525" s="531"/>
      <c r="U525" s="531"/>
      <c r="V525" s="531"/>
      <c r="W525" s="531"/>
      <c r="X525" s="531"/>
      <c r="Y525" s="531"/>
      <c r="Z525" s="531"/>
      <c r="AA525" s="531"/>
      <c r="AB525" s="531"/>
      <c r="AC525" s="531"/>
      <c r="AD525" s="531"/>
      <c r="AE525" s="42"/>
    </row>
    <row r="526" spans="1:52" ht="24" customHeight="1">
      <c r="A526" s="40"/>
      <c r="B526" s="88"/>
      <c r="C526" s="593" t="s">
        <v>5568</v>
      </c>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42"/>
    </row>
    <row r="527" spans="1:52" ht="15" customHeight="1">
      <c r="A527" s="40"/>
      <c r="B527" s="88"/>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42"/>
      <c r="AH527" s="652" t="s">
        <v>5569</v>
      </c>
      <c r="AI527" s="652"/>
      <c r="AJ527" s="652"/>
      <c r="AK527" s="652"/>
      <c r="AL527" s="652"/>
      <c r="AN527" s="652" t="s">
        <v>5570</v>
      </c>
      <c r="AO527" s="652"/>
      <c r="AP527" s="652"/>
      <c r="AQ527" s="652"/>
      <c r="AR527" s="652"/>
    </row>
    <row r="528" spans="1:52" ht="84" customHeight="1">
      <c r="A528" s="40"/>
      <c r="B528" s="88"/>
      <c r="C528" s="704" t="s">
        <v>5571</v>
      </c>
      <c r="D528" s="705"/>
      <c r="E528" s="705"/>
      <c r="F528" s="705"/>
      <c r="G528" s="705"/>
      <c r="H528" s="705"/>
      <c r="I528" s="706"/>
      <c r="J528" s="704" t="s">
        <v>5572</v>
      </c>
      <c r="K528" s="705"/>
      <c r="L528" s="705"/>
      <c r="M528" s="705"/>
      <c r="N528" s="705"/>
      <c r="O528" s="705"/>
      <c r="P528" s="706"/>
      <c r="Q528" s="704" t="s">
        <v>5573</v>
      </c>
      <c r="R528" s="705"/>
      <c r="S528" s="705"/>
      <c r="T528" s="705"/>
      <c r="U528" s="705"/>
      <c r="V528" s="705"/>
      <c r="W528" s="706"/>
      <c r="X528" s="704" t="s">
        <v>5574</v>
      </c>
      <c r="Y528" s="705"/>
      <c r="Z528" s="705"/>
      <c r="AA528" s="705"/>
      <c r="AB528" s="705"/>
      <c r="AC528" s="705"/>
      <c r="AD528" s="706"/>
      <c r="AE528" s="42"/>
      <c r="AG528" s="1"/>
      <c r="AH528" s="217" t="s">
        <v>5103</v>
      </c>
      <c r="AI528" s="192"/>
      <c r="AJ528" s="217" t="s">
        <v>5104</v>
      </c>
      <c r="AK528" s="192"/>
      <c r="AL528" s="217" t="s">
        <v>5105</v>
      </c>
      <c r="AN528" s="217" t="s">
        <v>5103</v>
      </c>
      <c r="AO528" s="192"/>
      <c r="AP528" s="217" t="s">
        <v>5104</v>
      </c>
      <c r="AQ528" s="192"/>
      <c r="AR528" s="217" t="s">
        <v>5105</v>
      </c>
      <c r="AT528" s="313" t="s">
        <v>5575</v>
      </c>
      <c r="AU528" s="314" t="s">
        <v>5576</v>
      </c>
      <c r="AV528" s="313" t="s">
        <v>5577</v>
      </c>
      <c r="AW528" s="314" t="s">
        <v>5578</v>
      </c>
      <c r="AX528" s="222" t="s">
        <v>5107</v>
      </c>
      <c r="AY528" s="315" t="s">
        <v>5579</v>
      </c>
      <c r="AZ528" s="316" t="s">
        <v>5580</v>
      </c>
    </row>
    <row r="529" spans="1:52" ht="15" customHeight="1">
      <c r="A529" s="40"/>
      <c r="B529" s="88"/>
      <c r="C529" s="575"/>
      <c r="D529" s="520"/>
      <c r="E529" s="520"/>
      <c r="F529" s="520"/>
      <c r="G529" s="520"/>
      <c r="H529" s="520"/>
      <c r="I529" s="576"/>
      <c r="J529" s="575"/>
      <c r="K529" s="520"/>
      <c r="L529" s="520"/>
      <c r="M529" s="520"/>
      <c r="N529" s="520"/>
      <c r="O529" s="520"/>
      <c r="P529" s="576"/>
      <c r="Q529" s="575"/>
      <c r="R529" s="520"/>
      <c r="S529" s="520"/>
      <c r="T529" s="520"/>
      <c r="U529" s="520"/>
      <c r="V529" s="520"/>
      <c r="W529" s="576"/>
      <c r="X529" s="575"/>
      <c r="Y529" s="520"/>
      <c r="Z529" s="520"/>
      <c r="AA529" s="520"/>
      <c r="AB529" s="520"/>
      <c r="AC529" s="520"/>
      <c r="AD529" s="576"/>
      <c r="AE529" s="42"/>
      <c r="AG529" s="89"/>
      <c r="AH529" s="192" t="b">
        <f>NOT(EXACT(J529,UPPER(J529)))</f>
        <v>0</v>
      </c>
      <c r="AI529" s="192" t="str">
        <f>SUBSTITUTE( SUBSTITUTE( SUBSTITUTE( SUBSTITUTE( SUBSTITUTE( SUBSTITUTE( SUBSTITUTE( SUBSTITUTE( SUBSTITUTE( SUBSTITUTE(J529, "á", "a"), "é", "e"), "í", "i"), "ó", "o"), "ú", "u"), "Á", "A"), "É", "E"), "Í", "I"), "Ó", "O"), "Ú", "U")</f>
        <v/>
      </c>
      <c r="AJ529" s="192" t="b">
        <f>NOT(EXACT(J529,AI529))</f>
        <v>0</v>
      </c>
      <c r="AK529" s="192" t="str">
        <f>SUBSTITUTE((SUBSTITUTE(SUBSTITUTE(SUBSTITUTE(J529,".",""),",",""),"(","")),")","")</f>
        <v/>
      </c>
      <c r="AL529" s="192" t="b">
        <f>NOT(EXACT(J529,AK529))</f>
        <v>0</v>
      </c>
      <c r="AN529" s="192" t="b">
        <f>NOT(EXACT(X529,UPPER(X529)))</f>
        <v>0</v>
      </c>
      <c r="AO529" s="192" t="str">
        <f>SUBSTITUTE( SUBSTITUTE( SUBSTITUTE( SUBSTITUTE( SUBSTITUTE( SUBSTITUTE( SUBSTITUTE( SUBSTITUTE( SUBSTITUTE( SUBSTITUTE(X529, "á", "a"), "é", "e"), "í", "i"), "ó", "o"), "ú", "u"), "Á", "A"), "É", "E"), "Í", "I"), "Ó", "O"), "Ú", "U")</f>
        <v/>
      </c>
      <c r="AP529" s="192" t="b">
        <f>NOT(EXACT(X529,AO529))</f>
        <v>0</v>
      </c>
      <c r="AQ529" s="192" t="str">
        <f>SUBSTITUTE((SUBSTITUTE(SUBSTITUTE(SUBSTITUTE(X529,".",""),",",""),"(","")),")","")</f>
        <v/>
      </c>
      <c r="AR529" s="192" t="b">
        <f>NOT(EXACT(X529,AQ529))</f>
        <v>0</v>
      </c>
      <c r="AT529" s="255">
        <f>IF(AND(SUM($M$106)=0,COUNTA(C529:P529)&gt;0),1,0)</f>
        <v>0</v>
      </c>
      <c r="AU529" s="255">
        <f>IF(AND(SUM($M$107)=0,COUNTA(Q529:AD529)&gt;0),1,0)</f>
        <v>0</v>
      </c>
      <c r="AV529" s="255">
        <f>IF(AND(C529&lt;&gt;"",C529&lt;&gt;1,COUNTA(J529)&gt;0),1,0)</f>
        <v>0</v>
      </c>
      <c r="AW529" s="255">
        <f>IF(AND(Q529&lt;&gt;"",Q529&lt;&gt;1,COUNTA(X529)&gt;0),1,0)</f>
        <v>0</v>
      </c>
      <c r="AX529" s="89">
        <f>COUNTIF(J529,"NS")+COUNTIF(X529,"NS")</f>
        <v>0</v>
      </c>
      <c r="AY529">
        <f>IF(AND(SUM($M$106)=0,COUNTA(C529:P529)=0),0,IF(AND(SUM($M$106)&gt;0,C529&lt;&gt;"",C529&lt;&gt;1,COUNTA(J529)=0),0,IF(AND(SUM($M$106)&gt;0,C529&lt;&gt;"",C529=1,COUNTA(J529)=1),0,1)))</f>
        <v>0</v>
      </c>
      <c r="AZ529">
        <f>IF(AND(SUM($M$107)=0,COUNTA(Q529:AD529)=0),0,IF(AND(SUM($M$107)&gt;0,Q529&lt;&gt;"",Q529&lt;&gt;1,COUNTA(X529)=0),0,IF(AND(SUM($M$107)&gt;0,Q529&lt;&gt;"",Q529=1,COUNTA(X529)=1),0,1)))</f>
        <v>0</v>
      </c>
    </row>
    <row r="530" spans="1:52" ht="15" customHeight="1">
      <c r="A530" s="40"/>
      <c r="B530" s="42"/>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42"/>
      <c r="AH530" s="218">
        <f>COUNTIF(AH529,TRUE)</f>
        <v>0</v>
      </c>
      <c r="AI530" s="192"/>
      <c r="AJ530" s="218">
        <f>COUNTIF(AJ529,TRUE)</f>
        <v>0</v>
      </c>
      <c r="AK530" s="192"/>
      <c r="AL530" s="218">
        <f>COUNTIF(AL529,TRUE)</f>
        <v>0</v>
      </c>
      <c r="AM530" s="218">
        <f>SUM(AH530,AJ530,AL530)</f>
        <v>0</v>
      </c>
      <c r="AN530" s="218">
        <f>COUNTIF(AN529,TRUE)</f>
        <v>0</v>
      </c>
      <c r="AO530" s="192"/>
      <c r="AP530" s="218">
        <f>COUNTIF(AP529,TRUE)</f>
        <v>0</v>
      </c>
      <c r="AQ530" s="192"/>
      <c r="AR530" s="218">
        <f>COUNTIF(AR529,TRUE)</f>
        <v>0</v>
      </c>
      <c r="AS530" s="218">
        <f>SUM(AN530,AP530,AR530)</f>
        <v>0</v>
      </c>
    </row>
    <row r="531" spans="1:52" ht="24" customHeight="1">
      <c r="A531" s="40"/>
      <c r="B531" s="42"/>
      <c r="C531" s="609" t="s">
        <v>5147</v>
      </c>
      <c r="D531" s="609"/>
      <c r="E531" s="609"/>
      <c r="F531" s="609"/>
      <c r="G531" s="609"/>
      <c r="H531" s="609"/>
      <c r="I531" s="609"/>
      <c r="J531" s="609"/>
      <c r="K531" s="609"/>
      <c r="L531" s="609"/>
      <c r="M531" s="609"/>
      <c r="N531" s="609"/>
      <c r="O531" s="609"/>
      <c r="P531" s="609"/>
      <c r="Q531" s="609"/>
      <c r="R531" s="609"/>
      <c r="S531" s="609"/>
      <c r="T531" s="609"/>
      <c r="U531" s="609"/>
      <c r="V531" s="609"/>
      <c r="W531" s="609"/>
      <c r="X531" s="609"/>
      <c r="Y531" s="609"/>
      <c r="Z531" s="609"/>
      <c r="AA531" s="609"/>
      <c r="AB531" s="609"/>
      <c r="AC531" s="609"/>
      <c r="AD531" s="609"/>
      <c r="AE531" s="42"/>
    </row>
    <row r="532" spans="1:52" ht="60" customHeight="1">
      <c r="A532" s="40"/>
      <c r="B532" s="42"/>
      <c r="C532" s="679"/>
      <c r="D532" s="680"/>
      <c r="E532" s="680"/>
      <c r="F532" s="680"/>
      <c r="G532" s="680"/>
      <c r="H532" s="680"/>
      <c r="I532" s="680"/>
      <c r="J532" s="680"/>
      <c r="K532" s="680"/>
      <c r="L532" s="680"/>
      <c r="M532" s="680"/>
      <c r="N532" s="680"/>
      <c r="O532" s="680"/>
      <c r="P532" s="680"/>
      <c r="Q532" s="680"/>
      <c r="R532" s="680"/>
      <c r="S532" s="680"/>
      <c r="T532" s="680"/>
      <c r="U532" s="680"/>
      <c r="V532" s="680"/>
      <c r="W532" s="680"/>
      <c r="X532" s="680"/>
      <c r="Y532" s="680"/>
      <c r="Z532" s="680"/>
      <c r="AA532" s="680"/>
      <c r="AB532" s="680"/>
      <c r="AC532" s="680"/>
      <c r="AD532" s="681"/>
      <c r="AE532" s="42"/>
    </row>
    <row r="533" spans="1:52" ht="15" customHeight="1">
      <c r="A533" s="40"/>
      <c r="B533" s="571" t="str">
        <f>IF(OR(AY529&gt;0,AZ529&gt;0),"Favor de ingresar toda la información requerida en la pregunta y/o verifique que no tenga información en celdas sombreadas","")</f>
        <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42"/>
    </row>
    <row r="534" spans="1:52" ht="15" customHeight="1">
      <c r="A534" s="40"/>
      <c r="B534" s="584" t="str">
        <f>IF(AX529&gt;0,"Alerta: debido a que cuenta con registros NS, debe proporcionar una justificación en el area de comentarios al final de la pregunta","")</f>
        <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42"/>
    </row>
    <row r="535" spans="1:52" ht="15" customHeight="1">
      <c r="A535" s="40"/>
      <c r="B535" s="571" t="str">
        <f>IF(AND(AM530=0,AS530=0),"","El nombre debe registrarse en mayúsculas, sin comillas ni signos de acentuación, puntuación, paréntesis y abreviaturas")</f>
        <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42"/>
    </row>
    <row r="536" spans="1:52" ht="15" customHeight="1">
      <c r="A536" s="40"/>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row>
    <row r="537" spans="1:52" ht="15" customHeight="1">
      <c r="A537" s="40"/>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row>
    <row r="538" spans="1:52" ht="15" customHeight="1">
      <c r="A538" s="40"/>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row>
    <row r="539" spans="1:52" ht="36" customHeight="1">
      <c r="A539" s="40" t="s">
        <v>5581</v>
      </c>
      <c r="B539" s="585" t="s">
        <v>5582</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91"/>
    </row>
    <row r="540" spans="1:52" ht="36" customHeight="1">
      <c r="A540" s="40"/>
      <c r="B540" s="107"/>
      <c r="C540" s="531" t="s">
        <v>5583</v>
      </c>
      <c r="D540" s="531"/>
      <c r="E540" s="531"/>
      <c r="F540" s="531"/>
      <c r="G540" s="531"/>
      <c r="H540" s="531"/>
      <c r="I540" s="531"/>
      <c r="J540" s="531"/>
      <c r="K540" s="531"/>
      <c r="L540" s="531"/>
      <c r="M540" s="531"/>
      <c r="N540" s="531"/>
      <c r="O540" s="531"/>
      <c r="P540" s="531"/>
      <c r="Q540" s="531"/>
      <c r="R540" s="531"/>
      <c r="S540" s="531"/>
      <c r="T540" s="531"/>
      <c r="U540" s="531"/>
      <c r="V540" s="531"/>
      <c r="W540" s="531"/>
      <c r="X540" s="531"/>
      <c r="Y540" s="531"/>
      <c r="Z540" s="531"/>
      <c r="AA540" s="531"/>
      <c r="AB540" s="531"/>
      <c r="AC540" s="531"/>
      <c r="AD540" s="531"/>
      <c r="AE540" s="91"/>
    </row>
    <row r="541" spans="1:52" ht="36" customHeight="1">
      <c r="A541" s="40"/>
      <c r="B541" s="107"/>
      <c r="C541" s="531" t="s">
        <v>5584</v>
      </c>
      <c r="D541" s="531"/>
      <c r="E541" s="531"/>
      <c r="F541" s="531"/>
      <c r="G541" s="531"/>
      <c r="H541" s="531"/>
      <c r="I541" s="531"/>
      <c r="J541" s="531"/>
      <c r="K541" s="531"/>
      <c r="L541" s="531"/>
      <c r="M541" s="531"/>
      <c r="N541" s="531"/>
      <c r="O541" s="531"/>
      <c r="P541" s="531"/>
      <c r="Q541" s="531"/>
      <c r="R541" s="531"/>
      <c r="S541" s="531"/>
      <c r="T541" s="531"/>
      <c r="U541" s="531"/>
      <c r="V541" s="531"/>
      <c r="W541" s="531"/>
      <c r="X541" s="531"/>
      <c r="Y541" s="531"/>
      <c r="Z541" s="531"/>
      <c r="AA541" s="531"/>
      <c r="AB541" s="531"/>
      <c r="AC541" s="531"/>
      <c r="AD541" s="531"/>
      <c r="AE541" s="91"/>
    </row>
    <row r="542" spans="1:52" ht="36" customHeight="1">
      <c r="A542" s="40"/>
      <c r="B542" s="98"/>
      <c r="C542" s="531" t="s">
        <v>5585</v>
      </c>
      <c r="D542" s="531"/>
      <c r="E542" s="531"/>
      <c r="F542" s="531"/>
      <c r="G542" s="531"/>
      <c r="H542" s="531"/>
      <c r="I542" s="531"/>
      <c r="J542" s="531"/>
      <c r="K542" s="531"/>
      <c r="L542" s="531"/>
      <c r="M542" s="531"/>
      <c r="N542" s="531"/>
      <c r="O542" s="531"/>
      <c r="P542" s="531"/>
      <c r="Q542" s="531"/>
      <c r="R542" s="531"/>
      <c r="S542" s="531"/>
      <c r="T542" s="531"/>
      <c r="U542" s="531"/>
      <c r="V542" s="531"/>
      <c r="W542" s="531"/>
      <c r="X542" s="531"/>
      <c r="Y542" s="531"/>
      <c r="Z542" s="531"/>
      <c r="AA542" s="531"/>
      <c r="AB542" s="531"/>
      <c r="AC542" s="531"/>
      <c r="AD542" s="531"/>
      <c r="AE542" s="42"/>
    </row>
    <row r="543" spans="1:52" ht="36" customHeight="1">
      <c r="A543" s="40"/>
      <c r="B543" s="98"/>
      <c r="C543" s="531" t="s">
        <v>5586</v>
      </c>
      <c r="D543" s="531"/>
      <c r="E543" s="531"/>
      <c r="F543" s="531"/>
      <c r="G543" s="531"/>
      <c r="H543" s="531"/>
      <c r="I543" s="531"/>
      <c r="J543" s="531"/>
      <c r="K543" s="531"/>
      <c r="L543" s="531"/>
      <c r="M543" s="531"/>
      <c r="N543" s="531"/>
      <c r="O543" s="531"/>
      <c r="P543" s="531"/>
      <c r="Q543" s="531"/>
      <c r="R543" s="531"/>
      <c r="S543" s="531"/>
      <c r="T543" s="531"/>
      <c r="U543" s="531"/>
      <c r="V543" s="531"/>
      <c r="W543" s="531"/>
      <c r="X543" s="531"/>
      <c r="Y543" s="531"/>
      <c r="Z543" s="531"/>
      <c r="AA543" s="531"/>
      <c r="AB543" s="531"/>
      <c r="AC543" s="531"/>
      <c r="AD543" s="531"/>
      <c r="AE543" s="42"/>
    </row>
    <row r="544" spans="1:52" ht="15" customHeight="1">
      <c r="A544" s="40"/>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W544" s="634" t="s">
        <v>5579</v>
      </c>
      <c r="AX544" s="635" t="s">
        <v>5580</v>
      </c>
    </row>
    <row r="545" spans="1:50" ht="36" customHeight="1">
      <c r="A545" s="40"/>
      <c r="B545" s="91"/>
      <c r="C545" s="511" t="s">
        <v>5587</v>
      </c>
      <c r="D545" s="512"/>
      <c r="E545" s="512"/>
      <c r="F545" s="512"/>
      <c r="G545" s="512"/>
      <c r="H545" s="512"/>
      <c r="I545" s="512"/>
      <c r="J545" s="512"/>
      <c r="K545" s="512"/>
      <c r="L545" s="512"/>
      <c r="M545" s="512"/>
      <c r="N545" s="512"/>
      <c r="O545" s="512"/>
      <c r="P545" s="513"/>
      <c r="Q545" s="511" t="s">
        <v>5588</v>
      </c>
      <c r="R545" s="512"/>
      <c r="S545" s="512"/>
      <c r="T545" s="512"/>
      <c r="U545" s="512"/>
      <c r="V545" s="512"/>
      <c r="W545" s="512"/>
      <c r="X545" s="512"/>
      <c r="Y545" s="512"/>
      <c r="Z545" s="512"/>
      <c r="AA545" s="512"/>
      <c r="AB545" s="512"/>
      <c r="AC545" s="512"/>
      <c r="AD545" s="513"/>
      <c r="AE545" s="91"/>
      <c r="AH545" s="645" t="s">
        <v>5589</v>
      </c>
      <c r="AI545" s="645"/>
      <c r="AJ545" s="645"/>
      <c r="AK545" s="646" t="s">
        <v>5344</v>
      </c>
      <c r="AL545" s="646"/>
      <c r="AM545" s="646"/>
      <c r="AN545" s="649" t="s">
        <v>5577</v>
      </c>
      <c r="AO545" s="650" t="s">
        <v>5578</v>
      </c>
      <c r="AP545" s="647" t="s">
        <v>5471</v>
      </c>
      <c r="AQ545" s="647"/>
      <c r="AR545" s="647"/>
      <c r="AT545" s="648" t="s">
        <v>5472</v>
      </c>
      <c r="AU545" s="648"/>
      <c r="AV545" s="648"/>
      <c r="AW545" s="634"/>
      <c r="AX545" s="635"/>
    </row>
    <row r="546" spans="1:50" ht="15" customHeight="1">
      <c r="A546" s="40"/>
      <c r="B546" s="91"/>
      <c r="C546" s="511" t="s">
        <v>5161</v>
      </c>
      <c r="D546" s="512"/>
      <c r="E546" s="512"/>
      <c r="F546" s="512"/>
      <c r="G546" s="512"/>
      <c r="H546" s="513"/>
      <c r="I546" s="515" t="s">
        <v>5338</v>
      </c>
      <c r="J546" s="516"/>
      <c r="K546" s="516"/>
      <c r="L546" s="517"/>
      <c r="M546" s="515" t="s">
        <v>5339</v>
      </c>
      <c r="N546" s="516"/>
      <c r="O546" s="516"/>
      <c r="P546" s="517"/>
      <c r="Q546" s="511" t="s">
        <v>5161</v>
      </c>
      <c r="R546" s="512"/>
      <c r="S546" s="512"/>
      <c r="T546" s="512"/>
      <c r="U546" s="512"/>
      <c r="V546" s="513"/>
      <c r="W546" s="515" t="s">
        <v>5338</v>
      </c>
      <c r="X546" s="516"/>
      <c r="Y546" s="516"/>
      <c r="Z546" s="517"/>
      <c r="AA546" s="515" t="s">
        <v>5339</v>
      </c>
      <c r="AB546" s="516"/>
      <c r="AC546" s="516"/>
      <c r="AD546" s="517"/>
      <c r="AE546" s="91"/>
      <c r="AG546" s="1"/>
      <c r="AH546" s="222" t="s">
        <v>5107</v>
      </c>
      <c r="AI546" s="223" t="s">
        <v>5340</v>
      </c>
      <c r="AJ546" s="224" t="s">
        <v>5341</v>
      </c>
      <c r="AK546" s="222" t="s">
        <v>5107</v>
      </c>
      <c r="AL546" s="223" t="s">
        <v>5340</v>
      </c>
      <c r="AM546" s="224" t="s">
        <v>5341</v>
      </c>
      <c r="AN546" s="649"/>
      <c r="AO546" s="650"/>
      <c r="AP546" s="647"/>
      <c r="AQ546" s="647"/>
      <c r="AR546" s="647"/>
      <c r="AT546" s="648"/>
      <c r="AU546" s="648"/>
      <c r="AV546" s="648"/>
      <c r="AW546" s="634"/>
      <c r="AX546" s="635"/>
    </row>
    <row r="547" spans="1:50" ht="15" customHeight="1">
      <c r="A547" s="40"/>
      <c r="B547" s="42"/>
      <c r="C547" s="577"/>
      <c r="D547" s="578"/>
      <c r="E547" s="578"/>
      <c r="F547" s="578"/>
      <c r="G547" s="578"/>
      <c r="H547" s="579"/>
      <c r="I547" s="577"/>
      <c r="J547" s="578"/>
      <c r="K547" s="578"/>
      <c r="L547" s="579"/>
      <c r="M547" s="577"/>
      <c r="N547" s="578"/>
      <c r="O547" s="578"/>
      <c r="P547" s="579"/>
      <c r="Q547" s="577"/>
      <c r="R547" s="578"/>
      <c r="S547" s="578"/>
      <c r="T547" s="578"/>
      <c r="U547" s="578"/>
      <c r="V547" s="579"/>
      <c r="W547" s="577"/>
      <c r="X547" s="578"/>
      <c r="Y547" s="578"/>
      <c r="Z547" s="579"/>
      <c r="AA547" s="577"/>
      <c r="AB547" s="578"/>
      <c r="AC547" s="578"/>
      <c r="AD547" s="579"/>
      <c r="AE547" s="42"/>
      <c r="AG547" s="89"/>
      <c r="AH547" s="23">
        <f>COUNTIF(I547:P547,"NS")</f>
        <v>0</v>
      </c>
      <c r="AI547" s="23">
        <f>SUM(I547:P547)</f>
        <v>0</v>
      </c>
      <c r="AJ547" s="23">
        <f>IF(COUNTIF(C547:P547,"NA")=3,0,IF(OR(AND(C547=0,AH547&gt;0),AND(C547="ns",AI547&gt;0),AND(C547="ns",AH547=0,AI547=0)),1,IF(OR(AND(C547&gt;0,AH547=2),AND(C547="ns",AH547=2),AND(C547="ns",AI547=0,AH547&gt;0),C547=AI547),0,1)))</f>
        <v>0</v>
      </c>
      <c r="AK547" s="23">
        <f>COUNTIF(W547:AD547,"NS")</f>
        <v>0</v>
      </c>
      <c r="AL547" s="23">
        <f>SUM(W547:AD547)</f>
        <v>0</v>
      </c>
      <c r="AM547" s="23">
        <f>IF(COUNTIF(Q547:AD547,"NA")=3,0,IF(OR(AND(Q547=0,AK547&gt;0),AND(Q547="ns",AL547&gt;0),AND(Q547="ns",AK547=0,AL547=0)),1,IF(OR(AND(Q547&gt;0,AK547=2),AND(Q547="ns",AK547=2),AND(Q547="ns",AL547=0,AK547&gt;0),Q547=AL547),0,1)))</f>
        <v>0</v>
      </c>
      <c r="AN547" s="255">
        <f>IF(AND($C$529&lt;&gt;"",$C$529&lt;&gt;1,COUNTA(C547:P547)&gt;0),1,0)</f>
        <v>0</v>
      </c>
      <c r="AO547" s="255">
        <f>IF(AND($Q$529&lt;&gt;"",$Q$529&lt;&gt;1,COUNTA(Q547:AD547)&gt;0),1,0)</f>
        <v>0</v>
      </c>
      <c r="AP547" s="289" t="s">
        <v>5382</v>
      </c>
      <c r="AQ547" s="290" t="s">
        <v>5383</v>
      </c>
      <c r="AR547" s="291" t="s">
        <v>5384</v>
      </c>
      <c r="AT547" s="298" t="s">
        <v>5382</v>
      </c>
      <c r="AU547" s="269" t="s">
        <v>5383</v>
      </c>
      <c r="AV547" s="300" t="s">
        <v>5384</v>
      </c>
      <c r="AW547">
        <f>IF(AND(SUM($M$106)=0,COUNTA(C547:P547)=0),0,IF(AND(SUM($M$106)&gt;0,$C$529&lt;&gt;"",$C$529&lt;&gt;1,COUNTA(C547:P547)=0),0,IF(AND(SUM($M$106)&gt;0,$C$529&lt;&gt;"",$C$529=1,COUNTA(C547:P547)=3),0,IF(AND($C$529="",COUNTA(C547:P547)=0),0,1))))</f>
        <v>0</v>
      </c>
      <c r="AX547">
        <f>IF(AND(SUM($M$107)=0,COUNTA(Q547:AD547)=0),0,IF(AND(SUM($M$107)&gt;0,$Q$529&lt;&gt;"",$Q$529&lt;&gt;1,COUNTA(Q547:AD547)=0),0,IF(AND(SUM($M$107)&gt;0,$Q$529&lt;&gt;"",$Q$529=1,COUNTA(Q547:AD547)=3),0,IF(AND($Q$529="",COUNTA(Q547:AD547)=0),0,1))))</f>
        <v>0</v>
      </c>
    </row>
    <row r="548" spans="1:50" ht="15" customHeight="1">
      <c r="A548" s="40"/>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P548">
        <f>IF(OR(C547="NS",$M$106="NS"),0,IF(AND(C547="NA",$M$106="NA"),0,IF(C547&lt;=$M$106,0,1)))</f>
        <v>0</v>
      </c>
      <c r="AQ548">
        <f>IF(OR(I547="NS",$S$106="NS"),0,IF(AND(I547="NA",$S$106="NA"),0,IF(I547&lt;=$S$106,0,1)))</f>
        <v>0</v>
      </c>
      <c r="AR548">
        <f>IF(OR(M547="NS",$Y$106="NS"),0,IF(AND(M547="NA",$Y$106="NA"),0,IF(M547&lt;=$Y$106,0,1)))</f>
        <v>0</v>
      </c>
      <c r="AT548">
        <f>IF(OR(Q547="NS",$M$107="NS"),0,IF(AND(Q547="NA",$M$107="NA"),0,IF(Q547&lt;=$M$107,0,1)))</f>
        <v>0</v>
      </c>
      <c r="AU548">
        <f>IF(OR(W547="NS",$S$107="NS"),0,IF(AND(W547="NA",$S$107="NA"),0,IF(W547&lt;=$S$107,0,1)))</f>
        <v>0</v>
      </c>
      <c r="AV548">
        <f>IF(OR(AA547="NS",$Y$107="NS"),0,IF(AND(AA547="NA",$Y$107="NA"),0,IF(AA547&lt;=$Y$107,0,1)))</f>
        <v>0</v>
      </c>
    </row>
    <row r="549" spans="1:50" ht="24" customHeight="1">
      <c r="A549" s="40"/>
      <c r="B549" s="91"/>
      <c r="C549" s="535" t="s">
        <v>5147</v>
      </c>
      <c r="D549" s="535"/>
      <c r="E549" s="535"/>
      <c r="F549" s="535"/>
      <c r="G549" s="535"/>
      <c r="H549" s="535"/>
      <c r="I549" s="535"/>
      <c r="J549" s="535"/>
      <c r="K549" s="535"/>
      <c r="L549" s="535"/>
      <c r="M549" s="535"/>
      <c r="N549" s="535"/>
      <c r="O549" s="535"/>
      <c r="P549" s="535"/>
      <c r="Q549" s="535"/>
      <c r="R549" s="535"/>
      <c r="S549" s="535"/>
      <c r="T549" s="535"/>
      <c r="U549" s="535"/>
      <c r="V549" s="535"/>
      <c r="W549" s="535"/>
      <c r="X549" s="535"/>
      <c r="Y549" s="535"/>
      <c r="Z549" s="535"/>
      <c r="AA549" s="535"/>
      <c r="AB549" s="535"/>
      <c r="AC549" s="535"/>
      <c r="AD549" s="535"/>
      <c r="AE549" s="91"/>
      <c r="AI549" s="258" t="s">
        <v>5398</v>
      </c>
      <c r="AJ549" s="1">
        <f>SUM(AJ547,AM547)</f>
        <v>0</v>
      </c>
      <c r="AK549" s="258" t="s">
        <v>5399</v>
      </c>
      <c r="AL549" s="1">
        <f>SUM(AH547,AK547)</f>
        <v>0</v>
      </c>
      <c r="AR549" s="300">
        <f>SUM(AP548:AR548)</f>
        <v>0</v>
      </c>
      <c r="AV549" s="267">
        <f>SUM(AT548:AV548)</f>
        <v>0</v>
      </c>
    </row>
    <row r="550" spans="1:50" ht="60" customHeight="1">
      <c r="A550" s="40"/>
      <c r="B550" s="91"/>
      <c r="C550" s="623"/>
      <c r="D550" s="624"/>
      <c r="E550" s="624"/>
      <c r="F550" s="624"/>
      <c r="G550" s="624"/>
      <c r="H550" s="624"/>
      <c r="I550" s="624"/>
      <c r="J550" s="624"/>
      <c r="K550" s="624"/>
      <c r="L550" s="624"/>
      <c r="M550" s="624"/>
      <c r="N550" s="624"/>
      <c r="O550" s="624"/>
      <c r="P550" s="624"/>
      <c r="Q550" s="624"/>
      <c r="R550" s="624"/>
      <c r="S550" s="624"/>
      <c r="T550" s="624"/>
      <c r="U550" s="624"/>
      <c r="V550" s="624"/>
      <c r="W550" s="624"/>
      <c r="X550" s="624"/>
      <c r="Y550" s="624"/>
      <c r="Z550" s="624"/>
      <c r="AA550" s="624"/>
      <c r="AB550" s="624"/>
      <c r="AC550" s="624"/>
      <c r="AD550" s="625"/>
      <c r="AE550" s="91"/>
    </row>
    <row r="551" spans="1:50" ht="15" customHeight="1">
      <c r="A551" s="40"/>
      <c r="B551" s="571" t="str">
        <f>IF(OR(AW547&gt;0,AX547&gt;0),"Favor de ingresar toda la información requerida en la pregunta y/o verifique que no tenga información en celdas sombreadas","")</f>
        <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42"/>
    </row>
    <row r="552" spans="1:50" ht="15" customHeight="1">
      <c r="A552" s="40"/>
      <c r="B552" s="584" t="str">
        <f>IF(AL549&gt;0,"Alerta: debido a que cuenta con registros NS, debe proporcionar una justificación en el area de comentarios al final de la pregunta","")</f>
        <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42"/>
    </row>
    <row r="553" spans="1:50" ht="15" customHeight="1">
      <c r="A553" s="40"/>
      <c r="B553" s="571" t="str">
        <f>IF(AJ549&gt;0,"Favor de revisar la suma y consistencia de totales y/o subtotales por filas (numéricos y NS)","")</f>
        <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42"/>
    </row>
    <row r="554" spans="1:50" ht="15" customHeight="1">
      <c r="A554" s="40"/>
      <c r="B554" s="571" t="str">
        <f>IF(AR549&gt;0,"Favor de revisar la instrucción 3, debido a que no se cumplen con los criterios mencionados","")</f>
        <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42"/>
    </row>
    <row r="555" spans="1:50" ht="15" customHeight="1">
      <c r="A555" s="40"/>
      <c r="B555" s="571" t="str">
        <f>IF(AV549&gt;0,"Favor de revisar la instrucción 4, debido a que no se cumplen con los criterios mencionados","")</f>
        <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42"/>
    </row>
    <row r="556" spans="1:50" ht="15" customHeight="1" thickBot="1">
      <c r="A556" s="40"/>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row>
    <row r="557" spans="1:50" ht="15" customHeight="1" thickBot="1">
      <c r="A557" s="82" t="s">
        <v>5069</v>
      </c>
      <c r="B557" s="599" t="s">
        <v>5590</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1"/>
      <c r="AE557" s="73"/>
    </row>
    <row r="558" spans="1:50" ht="15" customHeight="1">
      <c r="A558" s="40"/>
      <c r="B558" s="730" t="s">
        <v>5322</v>
      </c>
      <c r="C558" s="731"/>
      <c r="D558" s="731"/>
      <c r="E558" s="731"/>
      <c r="F558" s="731"/>
      <c r="G558" s="731"/>
      <c r="H558" s="731"/>
      <c r="I558" s="731"/>
      <c r="J558" s="731"/>
      <c r="K558" s="731"/>
      <c r="L558" s="731"/>
      <c r="M558" s="731"/>
      <c r="N558" s="731"/>
      <c r="O558" s="731"/>
      <c r="P558" s="731"/>
      <c r="Q558" s="731"/>
      <c r="R558" s="731"/>
      <c r="S558" s="731"/>
      <c r="T558" s="731"/>
      <c r="U558" s="731"/>
      <c r="V558" s="731"/>
      <c r="W558" s="731"/>
      <c r="X558" s="731"/>
      <c r="Y558" s="731"/>
      <c r="Z558" s="731"/>
      <c r="AA558" s="731"/>
      <c r="AB558" s="731"/>
      <c r="AC558" s="731"/>
      <c r="AD558" s="732"/>
      <c r="AE558" s="42"/>
    </row>
    <row r="559" spans="1:50" ht="24" customHeight="1">
      <c r="A559" s="40"/>
      <c r="B559" s="190"/>
      <c r="C559" s="531" t="s">
        <v>5591</v>
      </c>
      <c r="D559" s="531"/>
      <c r="E559" s="531"/>
      <c r="F559" s="531"/>
      <c r="G559" s="531"/>
      <c r="H559" s="531"/>
      <c r="I559" s="531"/>
      <c r="J559" s="531"/>
      <c r="K559" s="531"/>
      <c r="L559" s="531"/>
      <c r="M559" s="531"/>
      <c r="N559" s="531"/>
      <c r="O559" s="531"/>
      <c r="P559" s="531"/>
      <c r="Q559" s="531"/>
      <c r="R559" s="531"/>
      <c r="S559" s="531"/>
      <c r="T559" s="531"/>
      <c r="U559" s="531"/>
      <c r="V559" s="531"/>
      <c r="W559" s="531"/>
      <c r="X559" s="531"/>
      <c r="Y559" s="531"/>
      <c r="Z559" s="531"/>
      <c r="AA559" s="531"/>
      <c r="AB559" s="531"/>
      <c r="AC559" s="531"/>
      <c r="AD559" s="532"/>
      <c r="AE559" s="91"/>
    </row>
    <row r="560" spans="1:50" ht="24" customHeight="1">
      <c r="A560" s="40"/>
      <c r="B560" s="190"/>
      <c r="C560" s="531" t="s">
        <v>5592</v>
      </c>
      <c r="D560" s="531"/>
      <c r="E560" s="531"/>
      <c r="F560" s="531"/>
      <c r="G560" s="531"/>
      <c r="H560" s="531"/>
      <c r="I560" s="531"/>
      <c r="J560" s="531"/>
      <c r="K560" s="531"/>
      <c r="L560" s="531"/>
      <c r="M560" s="531"/>
      <c r="N560" s="531"/>
      <c r="O560" s="531"/>
      <c r="P560" s="531"/>
      <c r="Q560" s="531"/>
      <c r="R560" s="531"/>
      <c r="S560" s="531"/>
      <c r="T560" s="531"/>
      <c r="U560" s="531"/>
      <c r="V560" s="531"/>
      <c r="W560" s="531"/>
      <c r="X560" s="531"/>
      <c r="Y560" s="531"/>
      <c r="Z560" s="531"/>
      <c r="AA560" s="531"/>
      <c r="AB560" s="531"/>
      <c r="AC560" s="531"/>
      <c r="AD560" s="532"/>
      <c r="AE560" s="91"/>
    </row>
    <row r="561" spans="1:31" ht="15" customHeight="1">
      <c r="A561" s="40"/>
      <c r="B561" s="590" t="s">
        <v>5073</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2"/>
      <c r="AE561" s="91"/>
    </row>
    <row r="562" spans="1:31" ht="36" customHeight="1">
      <c r="A562" s="40"/>
      <c r="B562" s="104"/>
      <c r="C562" s="531" t="s">
        <v>5593</v>
      </c>
      <c r="D562" s="531"/>
      <c r="E562" s="531"/>
      <c r="F562" s="531"/>
      <c r="G562" s="531"/>
      <c r="H562" s="531"/>
      <c r="I562" s="531"/>
      <c r="J562" s="531"/>
      <c r="K562" s="531"/>
      <c r="L562" s="531"/>
      <c r="M562" s="531"/>
      <c r="N562" s="531"/>
      <c r="O562" s="531"/>
      <c r="P562" s="531"/>
      <c r="Q562" s="531"/>
      <c r="R562" s="531"/>
      <c r="S562" s="531"/>
      <c r="T562" s="531"/>
      <c r="U562" s="531"/>
      <c r="V562" s="531"/>
      <c r="W562" s="531"/>
      <c r="X562" s="531"/>
      <c r="Y562" s="531"/>
      <c r="Z562" s="531"/>
      <c r="AA562" s="531"/>
      <c r="AB562" s="531"/>
      <c r="AC562" s="531"/>
      <c r="AD562" s="532"/>
      <c r="AE562" s="91"/>
    </row>
    <row r="563" spans="1:31" ht="15" customHeight="1">
      <c r="A563" s="40"/>
      <c r="B563" s="104"/>
      <c r="C563" s="62"/>
      <c r="D563" s="531" t="s">
        <v>5594</v>
      </c>
      <c r="E563" s="531"/>
      <c r="F563" s="531"/>
      <c r="G563" s="531"/>
      <c r="H563" s="531"/>
      <c r="I563" s="531"/>
      <c r="J563" s="531"/>
      <c r="K563" s="531"/>
      <c r="L563" s="531"/>
      <c r="M563" s="531"/>
      <c r="N563" s="531"/>
      <c r="O563" s="531"/>
      <c r="P563" s="531"/>
      <c r="Q563" s="531"/>
      <c r="R563" s="531"/>
      <c r="S563" s="531"/>
      <c r="T563" s="531"/>
      <c r="U563" s="531"/>
      <c r="V563" s="531"/>
      <c r="W563" s="531"/>
      <c r="X563" s="531"/>
      <c r="Y563" s="531"/>
      <c r="Z563" s="531"/>
      <c r="AA563" s="531"/>
      <c r="AB563" s="531"/>
      <c r="AC563" s="531"/>
      <c r="AD563" s="532"/>
      <c r="AE563" s="91"/>
    </row>
    <row r="564" spans="1:31" ht="36" customHeight="1">
      <c r="A564" s="40"/>
      <c r="B564" s="104"/>
      <c r="C564" s="62"/>
      <c r="D564" s="531" t="s">
        <v>5595</v>
      </c>
      <c r="E564" s="531"/>
      <c r="F564" s="531"/>
      <c r="G564" s="531"/>
      <c r="H564" s="531"/>
      <c r="I564" s="531"/>
      <c r="J564" s="531"/>
      <c r="K564" s="531"/>
      <c r="L564" s="531"/>
      <c r="M564" s="531"/>
      <c r="N564" s="531"/>
      <c r="O564" s="531"/>
      <c r="P564" s="531"/>
      <c r="Q564" s="531"/>
      <c r="R564" s="531"/>
      <c r="S564" s="531"/>
      <c r="T564" s="531"/>
      <c r="U564" s="531"/>
      <c r="V564" s="531"/>
      <c r="W564" s="531"/>
      <c r="X564" s="531"/>
      <c r="Y564" s="531"/>
      <c r="Z564" s="531"/>
      <c r="AA564" s="531"/>
      <c r="AB564" s="531"/>
      <c r="AC564" s="531"/>
      <c r="AD564" s="532"/>
      <c r="AE564" s="91"/>
    </row>
    <row r="565" spans="1:31" ht="24" customHeight="1">
      <c r="A565" s="40"/>
      <c r="B565" s="87"/>
      <c r="C565" s="71"/>
      <c r="D565" s="535" t="s">
        <v>5596</v>
      </c>
      <c r="E565" s="535"/>
      <c r="F565" s="535"/>
      <c r="G565" s="535"/>
      <c r="H565" s="535"/>
      <c r="I565" s="535"/>
      <c r="J565" s="535"/>
      <c r="K565" s="535"/>
      <c r="L565" s="535"/>
      <c r="M565" s="535"/>
      <c r="N565" s="535"/>
      <c r="O565" s="535"/>
      <c r="P565" s="535"/>
      <c r="Q565" s="535"/>
      <c r="R565" s="535"/>
      <c r="S565" s="535"/>
      <c r="T565" s="535"/>
      <c r="U565" s="535"/>
      <c r="V565" s="535"/>
      <c r="W565" s="535"/>
      <c r="X565" s="535"/>
      <c r="Y565" s="535"/>
      <c r="Z565" s="535"/>
      <c r="AA565" s="535"/>
      <c r="AB565" s="535"/>
      <c r="AC565" s="535"/>
      <c r="AD565" s="536"/>
      <c r="AE565" s="91"/>
    </row>
    <row r="566" spans="1:31" ht="15" customHeight="1">
      <c r="A566" s="40"/>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row>
    <row r="567" spans="1:31" ht="36" customHeight="1">
      <c r="A567" s="40" t="s">
        <v>5597</v>
      </c>
      <c r="B567" s="690" t="s">
        <v>5598</v>
      </c>
      <c r="C567" s="690"/>
      <c r="D567" s="690"/>
      <c r="E567" s="690"/>
      <c r="F567" s="690"/>
      <c r="G567" s="690"/>
      <c r="H567" s="690"/>
      <c r="I567" s="690"/>
      <c r="J567" s="690"/>
      <c r="K567" s="690"/>
      <c r="L567" s="690"/>
      <c r="M567" s="690"/>
      <c r="N567" s="690"/>
      <c r="O567" s="690"/>
      <c r="P567" s="690"/>
      <c r="Q567" s="690"/>
      <c r="R567" s="690"/>
      <c r="S567" s="690"/>
      <c r="T567" s="690"/>
      <c r="U567" s="690"/>
      <c r="V567" s="690"/>
      <c r="W567" s="690"/>
      <c r="X567" s="690"/>
      <c r="Y567" s="690"/>
      <c r="Z567" s="690"/>
      <c r="AA567" s="690"/>
      <c r="AB567" s="690"/>
      <c r="AC567" s="690"/>
      <c r="AD567" s="690"/>
      <c r="AE567" s="91"/>
    </row>
    <row r="568" spans="1:31" ht="24" customHeight="1">
      <c r="A568" s="40"/>
      <c r="B568" s="96"/>
      <c r="C568" s="593" t="s">
        <v>5599</v>
      </c>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91"/>
    </row>
    <row r="569" spans="1:31" ht="24" customHeight="1">
      <c r="A569" s="40"/>
      <c r="B569" s="96"/>
      <c r="C569" s="651" t="s">
        <v>5600</v>
      </c>
      <c r="D569" s="651"/>
      <c r="E569" s="651"/>
      <c r="F569" s="651"/>
      <c r="G569" s="651"/>
      <c r="H569" s="651"/>
      <c r="I569" s="651"/>
      <c r="J569" s="651"/>
      <c r="K569" s="651"/>
      <c r="L569" s="651"/>
      <c r="M569" s="651"/>
      <c r="N569" s="651"/>
      <c r="O569" s="651"/>
      <c r="P569" s="651"/>
      <c r="Q569" s="651"/>
      <c r="R569" s="651"/>
      <c r="S569" s="651"/>
      <c r="T569" s="651"/>
      <c r="U569" s="651"/>
      <c r="V569" s="651"/>
      <c r="W569" s="651"/>
      <c r="X569" s="651"/>
      <c r="Y569" s="651"/>
      <c r="Z569" s="651"/>
      <c r="AA569" s="651"/>
      <c r="AB569" s="651"/>
      <c r="AC569" s="651"/>
      <c r="AD569" s="651"/>
      <c r="AE569" s="91"/>
    </row>
    <row r="570" spans="1:31" ht="24" customHeight="1">
      <c r="A570" s="40"/>
      <c r="B570" s="57"/>
      <c r="C570" s="651" t="s">
        <v>5601</v>
      </c>
      <c r="D570" s="651"/>
      <c r="E570" s="651"/>
      <c r="F570" s="651"/>
      <c r="G570" s="651"/>
      <c r="H570" s="651"/>
      <c r="I570" s="651"/>
      <c r="J570" s="651"/>
      <c r="K570" s="651"/>
      <c r="L570" s="651"/>
      <c r="M570" s="651"/>
      <c r="N570" s="651"/>
      <c r="O570" s="651"/>
      <c r="P570" s="651"/>
      <c r="Q570" s="651"/>
      <c r="R570" s="651"/>
      <c r="S570" s="651"/>
      <c r="T570" s="651"/>
      <c r="U570" s="651"/>
      <c r="V570" s="651"/>
      <c r="W570" s="651"/>
      <c r="X570" s="651"/>
      <c r="Y570" s="651"/>
      <c r="Z570" s="651"/>
      <c r="AA570" s="651"/>
      <c r="AB570" s="651"/>
      <c r="AC570" s="651"/>
      <c r="AD570" s="651"/>
      <c r="AE570" s="91"/>
    </row>
    <row r="571" spans="1:31" ht="36" customHeight="1">
      <c r="A571" s="40"/>
      <c r="B571" s="57"/>
      <c r="C571" s="651" t="s">
        <v>5602</v>
      </c>
      <c r="D571" s="651"/>
      <c r="E571" s="651"/>
      <c r="F571" s="651"/>
      <c r="G571" s="651"/>
      <c r="H571" s="651"/>
      <c r="I571" s="651"/>
      <c r="J571" s="651"/>
      <c r="K571" s="651"/>
      <c r="L571" s="651"/>
      <c r="M571" s="651"/>
      <c r="N571" s="651"/>
      <c r="O571" s="651"/>
      <c r="P571" s="651"/>
      <c r="Q571" s="651"/>
      <c r="R571" s="651"/>
      <c r="S571" s="651"/>
      <c r="T571" s="651"/>
      <c r="U571" s="651"/>
      <c r="V571" s="651"/>
      <c r="W571" s="651"/>
      <c r="X571" s="651"/>
      <c r="Y571" s="651"/>
      <c r="Z571" s="651"/>
      <c r="AA571" s="651"/>
      <c r="AB571" s="651"/>
      <c r="AC571" s="651"/>
      <c r="AD571" s="651"/>
      <c r="AE571" s="91"/>
    </row>
    <row r="572" spans="1:31" ht="36" customHeight="1">
      <c r="A572" s="40"/>
      <c r="B572" s="57"/>
      <c r="C572" s="651" t="s">
        <v>5603</v>
      </c>
      <c r="D572" s="651"/>
      <c r="E572" s="651"/>
      <c r="F572" s="651"/>
      <c r="G572" s="651"/>
      <c r="H572" s="651"/>
      <c r="I572" s="651"/>
      <c r="J572" s="651"/>
      <c r="K572" s="651"/>
      <c r="L572" s="651"/>
      <c r="M572" s="651"/>
      <c r="N572" s="651"/>
      <c r="O572" s="651"/>
      <c r="P572" s="651"/>
      <c r="Q572" s="651"/>
      <c r="R572" s="651"/>
      <c r="S572" s="651"/>
      <c r="T572" s="651"/>
      <c r="U572" s="651"/>
      <c r="V572" s="651"/>
      <c r="W572" s="651"/>
      <c r="X572" s="651"/>
      <c r="Y572" s="651"/>
      <c r="Z572" s="651"/>
      <c r="AA572" s="651"/>
      <c r="AB572" s="651"/>
      <c r="AC572" s="651"/>
      <c r="AD572" s="651"/>
      <c r="AE572" s="91"/>
    </row>
    <row r="573" spans="1:31" ht="36" customHeight="1">
      <c r="A573" s="40"/>
      <c r="B573" s="57"/>
      <c r="C573" s="651" t="s">
        <v>5604</v>
      </c>
      <c r="D573" s="651"/>
      <c r="E573" s="651"/>
      <c r="F573" s="651"/>
      <c r="G573" s="651"/>
      <c r="H573" s="651"/>
      <c r="I573" s="651"/>
      <c r="J573" s="651"/>
      <c r="K573" s="651"/>
      <c r="L573" s="651"/>
      <c r="M573" s="651"/>
      <c r="N573" s="651"/>
      <c r="O573" s="651"/>
      <c r="P573" s="651"/>
      <c r="Q573" s="651"/>
      <c r="R573" s="651"/>
      <c r="S573" s="651"/>
      <c r="T573" s="651"/>
      <c r="U573" s="651"/>
      <c r="V573" s="651"/>
      <c r="W573" s="651"/>
      <c r="X573" s="651"/>
      <c r="Y573" s="651"/>
      <c r="Z573" s="651"/>
      <c r="AA573" s="651"/>
      <c r="AB573" s="651"/>
      <c r="AC573" s="651"/>
      <c r="AD573" s="651"/>
      <c r="AE573" s="91"/>
    </row>
    <row r="574" spans="1:31" ht="24" customHeight="1">
      <c r="A574" s="40"/>
      <c r="B574" s="57"/>
      <c r="C574" s="531" t="s">
        <v>5605</v>
      </c>
      <c r="D574" s="531"/>
      <c r="E574" s="531"/>
      <c r="F574" s="531"/>
      <c r="G574" s="531"/>
      <c r="H574" s="531"/>
      <c r="I574" s="531"/>
      <c r="J574" s="531"/>
      <c r="K574" s="531"/>
      <c r="L574" s="531"/>
      <c r="M574" s="531"/>
      <c r="N574" s="531"/>
      <c r="O574" s="531"/>
      <c r="P574" s="531"/>
      <c r="Q574" s="531"/>
      <c r="R574" s="531"/>
      <c r="S574" s="531"/>
      <c r="T574" s="531"/>
      <c r="U574" s="531"/>
      <c r="V574" s="531"/>
      <c r="W574" s="531"/>
      <c r="X574" s="531"/>
      <c r="Y574" s="531"/>
      <c r="Z574" s="531"/>
      <c r="AA574" s="531"/>
      <c r="AB574" s="531"/>
      <c r="AC574" s="531"/>
      <c r="AD574" s="531"/>
      <c r="AE574" s="91"/>
    </row>
    <row r="575" spans="1:31" ht="15" customHeight="1">
      <c r="A575" s="40"/>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42"/>
    </row>
    <row r="576" spans="1:31" ht="60" customHeight="1">
      <c r="A576" s="40"/>
      <c r="B576" s="21"/>
      <c r="C576" s="514" t="s">
        <v>5606</v>
      </c>
      <c r="D576" s="514"/>
      <c r="E576" s="514"/>
      <c r="F576" s="514"/>
      <c r="G576" s="514"/>
      <c r="H576" s="514"/>
      <c r="I576" s="514" t="s">
        <v>5607</v>
      </c>
      <c r="J576" s="514"/>
      <c r="K576" s="514"/>
      <c r="L576" s="514"/>
      <c r="M576" s="514"/>
      <c r="N576" s="514"/>
      <c r="O576" s="514"/>
      <c r="P576" s="514"/>
      <c r="Q576" s="514" t="s">
        <v>5608</v>
      </c>
      <c r="R576" s="514"/>
      <c r="S576" s="514"/>
      <c r="T576" s="514"/>
      <c r="U576" s="514"/>
      <c r="V576" s="514"/>
      <c r="W576" s="514"/>
      <c r="X576" s="514"/>
      <c r="Y576" s="708" t="s">
        <v>5609</v>
      </c>
      <c r="Z576" s="708"/>
      <c r="AA576" s="708"/>
      <c r="AB576" s="708"/>
      <c r="AC576" s="708"/>
      <c r="AD576" s="708"/>
      <c r="AE576" s="91"/>
    </row>
    <row r="577" spans="1:50" ht="60" customHeight="1">
      <c r="A577" s="40"/>
      <c r="B577" s="21"/>
      <c r="C577" s="514"/>
      <c r="D577" s="514"/>
      <c r="E577" s="514"/>
      <c r="F577" s="514"/>
      <c r="G577" s="514"/>
      <c r="H577" s="514"/>
      <c r="I577" s="511" t="s">
        <v>5161</v>
      </c>
      <c r="J577" s="513"/>
      <c r="K577" s="694" t="s">
        <v>5610</v>
      </c>
      <c r="L577" s="694"/>
      <c r="M577" s="694" t="s">
        <v>5611</v>
      </c>
      <c r="N577" s="694"/>
      <c r="O577" s="694" t="s">
        <v>5612</v>
      </c>
      <c r="P577" s="694"/>
      <c r="Q577" s="514" t="s">
        <v>5161</v>
      </c>
      <c r="R577" s="514"/>
      <c r="S577" s="694" t="s">
        <v>5610</v>
      </c>
      <c r="T577" s="694"/>
      <c r="U577" s="694" t="s">
        <v>5611</v>
      </c>
      <c r="V577" s="694"/>
      <c r="W577" s="694" t="s">
        <v>5612</v>
      </c>
      <c r="X577" s="694"/>
      <c r="Y577" s="708" t="s">
        <v>5161</v>
      </c>
      <c r="Z577" s="708"/>
      <c r="AA577" s="662" t="s">
        <v>5338</v>
      </c>
      <c r="AB577" s="662"/>
      <c r="AC577" s="662" t="s">
        <v>5339</v>
      </c>
      <c r="AD577" s="662"/>
      <c r="AE577" s="91"/>
      <c r="AG577" s="221" t="s">
        <v>5102</v>
      </c>
      <c r="AH577" s="222" t="s">
        <v>5166</v>
      </c>
      <c r="AI577" s="223" t="s">
        <v>5167</v>
      </c>
      <c r="AJ577" s="224" t="s">
        <v>5168</v>
      </c>
      <c r="AK577" s="222" t="s">
        <v>5169</v>
      </c>
      <c r="AL577" s="223" t="s">
        <v>5170</v>
      </c>
      <c r="AM577" s="224" t="s">
        <v>5171</v>
      </c>
      <c r="AN577" s="222" t="s">
        <v>5363</v>
      </c>
      <c r="AO577" s="223" t="s">
        <v>5613</v>
      </c>
      <c r="AP577" s="224" t="s">
        <v>5614</v>
      </c>
      <c r="AR577" s="318" t="s">
        <v>5382</v>
      </c>
      <c r="AS577" s="319" t="s">
        <v>5615</v>
      </c>
      <c r="AT577" s="320" t="s">
        <v>5616</v>
      </c>
      <c r="AU577" s="321" t="s">
        <v>5617</v>
      </c>
      <c r="AV577" s="314" t="s">
        <v>5618</v>
      </c>
      <c r="AW577" s="313" t="s">
        <v>5619</v>
      </c>
      <c r="AX577" s="342" t="s">
        <v>5620</v>
      </c>
    </row>
    <row r="578" spans="1:50" ht="15" customHeight="1">
      <c r="A578" s="40"/>
      <c r="B578" s="91"/>
      <c r="C578" s="575"/>
      <c r="D578" s="520"/>
      <c r="E578" s="520"/>
      <c r="F578" s="520"/>
      <c r="G578" s="520"/>
      <c r="H578" s="576"/>
      <c r="I578" s="577"/>
      <c r="J578" s="579"/>
      <c r="K578" s="577"/>
      <c r="L578" s="579"/>
      <c r="M578" s="577"/>
      <c r="N578" s="579"/>
      <c r="O578" s="577"/>
      <c r="P578" s="579"/>
      <c r="Q578" s="577"/>
      <c r="R578" s="579"/>
      <c r="S578" s="577"/>
      <c r="T578" s="579"/>
      <c r="U578" s="577"/>
      <c r="V578" s="579"/>
      <c r="W578" s="577"/>
      <c r="X578" s="579"/>
      <c r="Y578" s="577"/>
      <c r="Z578" s="579"/>
      <c r="AA578" s="577"/>
      <c r="AB578" s="579"/>
      <c r="AC578" s="577"/>
      <c r="AD578" s="579"/>
      <c r="AE578" s="91"/>
      <c r="AG578" s="89">
        <f>IF(AND(C578&lt;&gt;1,COUNTA(I578:AD578)=0),0,IF(AND(C578=1,COUNTA(I578:X578)=8,SUM(Q578)=0,COUNTA(Y578:AD578)=0),0,IF(AND(C578=1,COUNTA(I578:X578)=8,SUM(Q578)&gt;0,COUNTA(Y578:AD578)=3),0,1)))</f>
        <v>0</v>
      </c>
      <c r="AH578" s="89">
        <f>COUNTIF(K578:P578,"NS")</f>
        <v>0</v>
      </c>
      <c r="AI578" s="89">
        <f>SUM(K578:P578)</f>
        <v>0</v>
      </c>
      <c r="AJ578" s="89">
        <f>IF(COUNTIF(I578:P578,"NA")=4,0,IF(COUNTA(I578:P578)=0,0,IF(OR(AND(I578=0,AH578&gt;0),AND(I578="ns",AI578&gt;0),AND(I578="ns",AH578=0,AI578=0)),1,IF(OR(AND(AH578&gt;=3,I578&gt;AI578),AND(I578="ns",AI578=0,AH578&gt;0),I578=AI578),0,1))))</f>
        <v>0</v>
      </c>
      <c r="AK578" s="89">
        <f>COUNTIF(S578:X578,"NS")</f>
        <v>0</v>
      </c>
      <c r="AL578" s="89">
        <f>SUM(S578:X578)</f>
        <v>0</v>
      </c>
      <c r="AM578" s="89">
        <f>IF(COUNTIF(Q578:X578,"NA")=4,0,IF(COUNTA(Q578:X578)=0,0,IF(OR(AND(Q578=0,AK578&gt;0),AND(Q578="ns",AL578&gt;0),AND(Q578="ns",AK578=0,AL578=0)),1,IF(OR(AND(AK578&gt;=3,Q578&gt;AL578),AND(Q578="ns",AL578=0,AK578&gt;0),Q578=AL578),0,1))))</f>
        <v>0</v>
      </c>
      <c r="AN578" s="89">
        <f>COUNTIF(AA578:AD578,"NS")</f>
        <v>0</v>
      </c>
      <c r="AO578" s="89">
        <f>SUM(AA578:AD578)</f>
        <v>0</v>
      </c>
      <c r="AP578" s="89">
        <f>IF(COUNTIF(Y578:AD578,"NA")=3,0,IF(OR(AND(Y578=0,AN578&gt;0),AND(Y578="ns",AO578&gt;0),AND(Y578="ns",AN578=0,AO578=0)),1,IF(OR(AND(Y578&gt;0,AN578=2),AND(Y578="ns",AN578=2),AND(Y578="ns",AO578=0,AN578&gt;0),Y578=AO578),0,1)))</f>
        <v>0</v>
      </c>
      <c r="AR578" s="89">
        <f>IF(OR(Q578="NS",I578="NS"),0,IF(AND(Q578="NA",I578="NA"),0,IF(Q578&lt;=I578,0,1)))</f>
        <v>0</v>
      </c>
      <c r="AS578" s="89">
        <f>IF(OR(S578="NS",K578="NS"),0,IF(AND(S578="NA",K578="NA"),0,IF(S578&lt;=K578,0,1)))</f>
        <v>0</v>
      </c>
      <c r="AT578" s="89">
        <f>IF(OR(U578="NS",M578="NS"),0,IF(AND(U578="NA",M578="NA"),0,IF(U578&lt;=M578,0,1)))</f>
        <v>0</v>
      </c>
      <c r="AU578" s="89">
        <f>IF(OR(W578="NS",O578="NS"),0,IF(AND(W578="NA",O578="NA"),0,IF(W578&lt;=O578,0,1)))</f>
        <v>0</v>
      </c>
      <c r="AV578" s="255">
        <f>IF(AND(SUM($Q$578)=0,COUNTA(Y578:AD578)&gt;0),1,0)</f>
        <v>0</v>
      </c>
      <c r="AW578" s="255">
        <f>IF(AND($C$578&lt;&gt;"",$C$578&lt;&gt;1,COUNTA(I578:AD578)&gt;0),1,0)</f>
        <v>0</v>
      </c>
      <c r="AX578" s="48">
        <f>IF(AND($C$578&lt;&gt;"",$C$578=1,I578&lt;&gt;"",K578&lt;&gt;"",M578&lt;&gt;"",O578&lt;&gt;"",Q578&lt;&gt;"",S578&lt;&gt;"",U578&lt;&gt;"",W578&lt;&gt;"",Y578&lt;&gt;"",AA578&lt;&gt;"",AC578&lt;&gt;"",SUM(I578:AD578)=0),1,0)</f>
        <v>0</v>
      </c>
    </row>
    <row r="579" spans="1:50" ht="15" customHeight="1">
      <c r="A579" s="40"/>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R579" s="322">
        <f>SUM(AR578,AS578,AT578,AU578)</f>
        <v>0</v>
      </c>
      <c r="AS579" s="1"/>
      <c r="AT579" s="1"/>
      <c r="AU579" s="1"/>
    </row>
    <row r="580" spans="1:50" ht="24" customHeight="1">
      <c r="A580" s="40"/>
      <c r="B580" s="38"/>
      <c r="C580" s="531" t="s">
        <v>5147</v>
      </c>
      <c r="D580" s="531"/>
      <c r="E580" s="531"/>
      <c r="F580" s="531"/>
      <c r="G580" s="531"/>
      <c r="H580" s="531"/>
      <c r="I580" s="531"/>
      <c r="J580" s="531"/>
      <c r="K580" s="531"/>
      <c r="L580" s="531"/>
      <c r="M580" s="531"/>
      <c r="N580" s="531"/>
      <c r="O580" s="531"/>
      <c r="P580" s="531"/>
      <c r="Q580" s="531"/>
      <c r="R580" s="531"/>
      <c r="S580" s="531"/>
      <c r="T580" s="531"/>
      <c r="U580" s="531"/>
      <c r="V580" s="531"/>
      <c r="W580" s="531"/>
      <c r="X580" s="531"/>
      <c r="Y580" s="531"/>
      <c r="Z580" s="531"/>
      <c r="AA580" s="531"/>
      <c r="AB580" s="531"/>
      <c r="AC580" s="531"/>
      <c r="AD580" s="531"/>
      <c r="AE580" s="91"/>
      <c r="AI580" s="225" t="s">
        <v>5172</v>
      </c>
      <c r="AJ580" s="1">
        <f>SUM(AH578,AK578,AN578)</f>
        <v>0</v>
      </c>
    </row>
    <row r="581" spans="1:50" ht="60" customHeight="1">
      <c r="A581" s="40"/>
      <c r="B581" s="91"/>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91"/>
      <c r="AI581" s="227" t="s">
        <v>5173</v>
      </c>
      <c r="AJ581" s="1">
        <f>SUM(AJ578,AM578,AP578)</f>
        <v>0</v>
      </c>
    </row>
    <row r="582" spans="1:50" ht="15" customHeight="1">
      <c r="A582" s="40"/>
      <c r="B582" s="571" t="str">
        <f>IF(AG578&gt;0,"Favor de ingresar toda la información requerida en la pregunta y/o verifique que no tenga información en celdas sombreadas","")</f>
        <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42"/>
    </row>
    <row r="583" spans="1:50" ht="15" customHeight="1">
      <c r="A583" s="40"/>
      <c r="B583" s="584" t="str">
        <f>IF(AJ580&gt;0,"Alerta: debido a que cuenta con registros NS, debe proporcionar una justificación en el area de comentarios al final de la pregunta","")</f>
        <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42"/>
    </row>
    <row r="584" spans="1:50" ht="15" customHeight="1">
      <c r="A584" s="40"/>
      <c r="B584" s="571" t="str">
        <f>IF(AJ581&gt;0,"Favor de revisar la suma y consistencia de totales y/o subtotales por filas (numéricos y NS)","")</f>
        <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42"/>
    </row>
    <row r="585" spans="1:50" ht="15" customHeight="1">
      <c r="A585" s="40"/>
      <c r="B585" s="583" t="str">
        <f>IF(AR579&gt;0,"Favor de revisar la instrucción 4, debido a que no se cumple con los criterios mencionados","")</f>
        <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42"/>
    </row>
    <row r="586" spans="1:50">
      <c r="A586" s="40"/>
      <c r="B586" s="571" t="str">
        <f>IF(AX578&gt;0,"No puede ingresar cero en la cols. Acciones y Personal debido a que registró el código 1 en la col. ¿Se impartieron acciones...?","")</f>
        <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row>
    <row r="587" spans="1:50" ht="15" customHeight="1">
      <c r="A587" s="40"/>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row>
    <row r="588" spans="1:50" ht="24" customHeight="1">
      <c r="A588" s="40" t="s">
        <v>5621</v>
      </c>
      <c r="B588" s="690" t="s">
        <v>5622</v>
      </c>
      <c r="C588" s="690"/>
      <c r="D588" s="690"/>
      <c r="E588" s="690"/>
      <c r="F588" s="690"/>
      <c r="G588" s="690"/>
      <c r="H588" s="690"/>
      <c r="I588" s="690"/>
      <c r="J588" s="690"/>
      <c r="K588" s="690"/>
      <c r="L588" s="690"/>
      <c r="M588" s="690"/>
      <c r="N588" s="690"/>
      <c r="O588" s="690"/>
      <c r="P588" s="690"/>
      <c r="Q588" s="690"/>
      <c r="R588" s="690"/>
      <c r="S588" s="690"/>
      <c r="T588" s="690"/>
      <c r="U588" s="690"/>
      <c r="V588" s="690"/>
      <c r="W588" s="690"/>
      <c r="X588" s="690"/>
      <c r="Y588" s="690"/>
      <c r="Z588" s="690"/>
      <c r="AA588" s="690"/>
      <c r="AB588" s="690"/>
      <c r="AC588" s="690"/>
      <c r="AD588" s="690"/>
      <c r="AE588" s="91"/>
    </row>
    <row r="589" spans="1:50" ht="24" customHeight="1">
      <c r="A589" s="40"/>
      <c r="B589" s="119"/>
      <c r="C589" s="651" t="s">
        <v>5623</v>
      </c>
      <c r="D589" s="651"/>
      <c r="E589" s="651"/>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91"/>
    </row>
    <row r="590" spans="1:50" ht="24" customHeight="1">
      <c r="A590" s="40"/>
      <c r="C590" s="651" t="s">
        <v>5624</v>
      </c>
      <c r="D590" s="651"/>
      <c r="E590" s="651"/>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91"/>
    </row>
    <row r="591" spans="1:50" ht="36" customHeight="1">
      <c r="A591" s="40"/>
      <c r="C591" s="651" t="s">
        <v>5625</v>
      </c>
      <c r="D591" s="651"/>
      <c r="E591" s="651"/>
      <c r="F591" s="651"/>
      <c r="G591" s="651"/>
      <c r="H591" s="651"/>
      <c r="I591" s="651"/>
      <c r="J591" s="651"/>
      <c r="K591" s="651"/>
      <c r="L591" s="651"/>
      <c r="M591" s="651"/>
      <c r="N591" s="651"/>
      <c r="O591" s="651"/>
      <c r="P591" s="651"/>
      <c r="Q591" s="651"/>
      <c r="R591" s="651"/>
      <c r="S591" s="651"/>
      <c r="T591" s="651"/>
      <c r="U591" s="651"/>
      <c r="V591" s="651"/>
      <c r="W591" s="651"/>
      <c r="X591" s="651"/>
      <c r="Y591" s="651"/>
      <c r="Z591" s="651"/>
      <c r="AA591" s="651"/>
      <c r="AB591" s="651"/>
      <c r="AC591" s="651"/>
      <c r="AD591" s="651"/>
      <c r="AE591" s="91"/>
    </row>
    <row r="592" spans="1:50" ht="36" customHeight="1">
      <c r="A592" s="40"/>
      <c r="C592" s="531" t="s">
        <v>5626</v>
      </c>
      <c r="D592" s="531"/>
      <c r="E592" s="531"/>
      <c r="F592" s="531"/>
      <c r="G592" s="531"/>
      <c r="H592" s="531"/>
      <c r="I592" s="531"/>
      <c r="J592" s="531"/>
      <c r="K592" s="531"/>
      <c r="L592" s="531"/>
      <c r="M592" s="531"/>
      <c r="N592" s="531"/>
      <c r="O592" s="531"/>
      <c r="P592" s="531"/>
      <c r="Q592" s="531"/>
      <c r="R592" s="531"/>
      <c r="S592" s="531"/>
      <c r="T592" s="531"/>
      <c r="U592" s="531"/>
      <c r="V592" s="531"/>
      <c r="W592" s="531"/>
      <c r="X592" s="531"/>
      <c r="Y592" s="531"/>
      <c r="Z592" s="531"/>
      <c r="AA592" s="531"/>
      <c r="AB592" s="531"/>
      <c r="AC592" s="531"/>
      <c r="AD592" s="531"/>
      <c r="AE592" s="91"/>
    </row>
    <row r="593" spans="1:53" ht="36" customHeight="1">
      <c r="A593" s="40"/>
      <c r="C593" s="651" t="s">
        <v>5627</v>
      </c>
      <c r="D593" s="651"/>
      <c r="E593" s="651"/>
      <c r="F593" s="651"/>
      <c r="G593" s="651"/>
      <c r="H593" s="651"/>
      <c r="I593" s="651"/>
      <c r="J593" s="651"/>
      <c r="K593" s="651"/>
      <c r="L593" s="651"/>
      <c r="M593" s="651"/>
      <c r="N593" s="651"/>
      <c r="O593" s="651"/>
      <c r="P593" s="651"/>
      <c r="Q593" s="651"/>
      <c r="R593" s="651"/>
      <c r="S593" s="651"/>
      <c r="T593" s="651"/>
      <c r="U593" s="651"/>
      <c r="V593" s="651"/>
      <c r="W593" s="651"/>
      <c r="X593" s="651"/>
      <c r="Y593" s="651"/>
      <c r="Z593" s="651"/>
      <c r="AA593" s="651"/>
      <c r="AB593" s="651"/>
      <c r="AC593" s="651"/>
      <c r="AD593" s="651"/>
      <c r="AE593" s="91"/>
    </row>
    <row r="594" spans="1:53" ht="36" customHeight="1">
      <c r="A594" s="40"/>
      <c r="C594" s="531" t="s">
        <v>5628</v>
      </c>
      <c r="D594" s="531"/>
      <c r="E594" s="531"/>
      <c r="F594" s="531"/>
      <c r="G594" s="531"/>
      <c r="H594" s="531"/>
      <c r="I594" s="531"/>
      <c r="J594" s="531"/>
      <c r="K594" s="531"/>
      <c r="L594" s="531"/>
      <c r="M594" s="531"/>
      <c r="N594" s="531"/>
      <c r="O594" s="531"/>
      <c r="P594" s="531"/>
      <c r="Q594" s="531"/>
      <c r="R594" s="531"/>
      <c r="S594" s="531"/>
      <c r="T594" s="531"/>
      <c r="U594" s="531"/>
      <c r="V594" s="531"/>
      <c r="W594" s="531"/>
      <c r="X594" s="531"/>
      <c r="Y594" s="531"/>
      <c r="Z594" s="531"/>
      <c r="AA594" s="531"/>
      <c r="AB594" s="531"/>
      <c r="AC594" s="531"/>
      <c r="AD594" s="531"/>
      <c r="AE594" s="91"/>
    </row>
    <row r="595" spans="1:53" ht="24" customHeight="1">
      <c r="A595" s="40"/>
      <c r="B595" s="56"/>
      <c r="C595" s="531" t="s">
        <v>5629</v>
      </c>
      <c r="D595" s="531"/>
      <c r="E595" s="531"/>
      <c r="F595" s="531"/>
      <c r="G595" s="531"/>
      <c r="H595" s="531"/>
      <c r="I595" s="531"/>
      <c r="J595" s="531"/>
      <c r="K595" s="531"/>
      <c r="L595" s="531"/>
      <c r="M595" s="531"/>
      <c r="N595" s="531"/>
      <c r="O595" s="531"/>
      <c r="P595" s="531"/>
      <c r="Q595" s="531"/>
      <c r="R595" s="531"/>
      <c r="S595" s="531"/>
      <c r="T595" s="531"/>
      <c r="U595" s="531"/>
      <c r="V595" s="531"/>
      <c r="W595" s="531"/>
      <c r="X595" s="531"/>
      <c r="Y595" s="531"/>
      <c r="Z595" s="531"/>
      <c r="AA595" s="531"/>
      <c r="AB595" s="531"/>
      <c r="AC595" s="531"/>
      <c r="AD595" s="531"/>
      <c r="AE595" s="91"/>
    </row>
    <row r="596" spans="1:53" ht="36" customHeight="1">
      <c r="A596" s="40"/>
      <c r="B596" s="56"/>
      <c r="C596" s="651" t="s">
        <v>5630</v>
      </c>
      <c r="D596" s="651"/>
      <c r="E596" s="651"/>
      <c r="F596" s="651"/>
      <c r="G596" s="651"/>
      <c r="H596" s="651"/>
      <c r="I596" s="651"/>
      <c r="J596" s="651"/>
      <c r="K596" s="651"/>
      <c r="L596" s="651"/>
      <c r="M596" s="651"/>
      <c r="N596" s="651"/>
      <c r="O596" s="651"/>
      <c r="P596" s="651"/>
      <c r="Q596" s="651"/>
      <c r="R596" s="651"/>
      <c r="S596" s="651"/>
      <c r="T596" s="651"/>
      <c r="U596" s="651"/>
      <c r="V596" s="651"/>
      <c r="W596" s="651"/>
      <c r="X596" s="651"/>
      <c r="Y596" s="651"/>
      <c r="Z596" s="651"/>
      <c r="AA596" s="651"/>
      <c r="AB596" s="651"/>
      <c r="AC596" s="651"/>
      <c r="AD596" s="651"/>
      <c r="AE596" s="91"/>
    </row>
    <row r="597" spans="1:53" ht="48" customHeight="1">
      <c r="A597" s="40"/>
      <c r="B597" s="57"/>
      <c r="C597" s="651" t="s">
        <v>5631</v>
      </c>
      <c r="D597" s="651"/>
      <c r="E597" s="651"/>
      <c r="F597" s="651"/>
      <c r="G597" s="651"/>
      <c r="H597" s="651"/>
      <c r="I597" s="651"/>
      <c r="J597" s="651"/>
      <c r="K597" s="651"/>
      <c r="L597" s="651"/>
      <c r="M597" s="651"/>
      <c r="N597" s="651"/>
      <c r="O597" s="651"/>
      <c r="P597" s="651"/>
      <c r="Q597" s="651"/>
      <c r="R597" s="651"/>
      <c r="S597" s="651"/>
      <c r="T597" s="651"/>
      <c r="U597" s="651"/>
      <c r="V597" s="651"/>
      <c r="W597" s="651"/>
      <c r="X597" s="651"/>
      <c r="Y597" s="651"/>
      <c r="Z597" s="651"/>
      <c r="AA597" s="651"/>
      <c r="AB597" s="651"/>
      <c r="AC597" s="651"/>
      <c r="AD597" s="651"/>
      <c r="AE597" s="91"/>
    </row>
    <row r="598" spans="1:53" ht="48" customHeight="1">
      <c r="A598" s="40"/>
      <c r="B598" s="56"/>
      <c r="C598" s="651" t="s">
        <v>5632</v>
      </c>
      <c r="D598" s="651"/>
      <c r="E598" s="651"/>
      <c r="F598" s="651"/>
      <c r="G598" s="651"/>
      <c r="H598" s="651"/>
      <c r="I598" s="651"/>
      <c r="J598" s="651"/>
      <c r="K598" s="651"/>
      <c r="L598" s="651"/>
      <c r="M598" s="651"/>
      <c r="N598" s="651"/>
      <c r="O598" s="651"/>
      <c r="P598" s="651"/>
      <c r="Q598" s="651"/>
      <c r="R598" s="651"/>
      <c r="S598" s="651"/>
      <c r="T598" s="651"/>
      <c r="U598" s="651"/>
      <c r="V598" s="651"/>
      <c r="W598" s="651"/>
      <c r="X598" s="651"/>
      <c r="Y598" s="651"/>
      <c r="Z598" s="651"/>
      <c r="AA598" s="651"/>
      <c r="AB598" s="651"/>
      <c r="AC598" s="651"/>
      <c r="AD598" s="651"/>
      <c r="AE598" s="91"/>
      <c r="AK598" s="637" t="s">
        <v>5633</v>
      </c>
      <c r="AL598" s="638" t="s">
        <v>5634</v>
      </c>
      <c r="AM598" s="639" t="s">
        <v>5635</v>
      </c>
      <c r="AN598" s="640" t="s">
        <v>5636</v>
      </c>
    </row>
    <row r="599" spans="1:53" ht="24" customHeight="1">
      <c r="A599" s="40"/>
      <c r="B599" s="57"/>
      <c r="C599" s="531" t="s">
        <v>5637</v>
      </c>
      <c r="D599" s="531"/>
      <c r="E599" s="531"/>
      <c r="F599" s="531"/>
      <c r="G599" s="531"/>
      <c r="H599" s="531"/>
      <c r="I599" s="531"/>
      <c r="J599" s="531"/>
      <c r="K599" s="531"/>
      <c r="L599" s="531"/>
      <c r="M599" s="531"/>
      <c r="N599" s="531"/>
      <c r="O599" s="531"/>
      <c r="P599" s="531"/>
      <c r="Q599" s="531"/>
      <c r="R599" s="531"/>
      <c r="S599" s="531"/>
      <c r="T599" s="531"/>
      <c r="U599" s="531"/>
      <c r="V599" s="531"/>
      <c r="W599" s="531"/>
      <c r="X599" s="531"/>
      <c r="Y599" s="531"/>
      <c r="Z599" s="531"/>
      <c r="AA599" s="531"/>
      <c r="AB599" s="531"/>
      <c r="AC599" s="531"/>
      <c r="AD599" s="531"/>
      <c r="AE599" s="91"/>
      <c r="AK599" s="637"/>
      <c r="AL599" s="638"/>
      <c r="AM599" s="639"/>
      <c r="AN599" s="640"/>
      <c r="AO599" s="641" t="s">
        <v>5638</v>
      </c>
    </row>
    <row r="600" spans="1:53" ht="15" customHeight="1">
      <c r="A600" s="40"/>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42"/>
      <c r="AK600" s="637"/>
      <c r="AL600" s="638"/>
      <c r="AM600" s="639"/>
      <c r="AN600" s="640"/>
      <c r="AO600" s="641"/>
      <c r="AP600" s="642" t="s">
        <v>5639</v>
      </c>
      <c r="AQ600" s="642"/>
      <c r="AR600" s="642"/>
      <c r="AS600" s="643" t="s">
        <v>5639</v>
      </c>
      <c r="AT600" s="643"/>
      <c r="AU600" s="643"/>
      <c r="BA600" s="570" t="s">
        <v>5620</v>
      </c>
    </row>
    <row r="601" spans="1:53" ht="36" customHeight="1">
      <c r="A601" s="40"/>
      <c r="B601" s="1"/>
      <c r="C601" s="684" t="s">
        <v>5640</v>
      </c>
      <c r="D601" s="685"/>
      <c r="E601" s="685"/>
      <c r="F601" s="685"/>
      <c r="G601" s="685"/>
      <c r="H601" s="685"/>
      <c r="I601" s="685"/>
      <c r="J601" s="685"/>
      <c r="K601" s="685"/>
      <c r="L601" s="686"/>
      <c r="M601" s="514" t="s">
        <v>5641</v>
      </c>
      <c r="N601" s="514"/>
      <c r="O601" s="514"/>
      <c r="P601" s="514" t="s">
        <v>5642</v>
      </c>
      <c r="Q601" s="514"/>
      <c r="R601" s="514"/>
      <c r="S601" s="514" t="s">
        <v>5643</v>
      </c>
      <c r="T601" s="514"/>
      <c r="U601" s="514"/>
      <c r="V601" s="514" t="s">
        <v>5609</v>
      </c>
      <c r="W601" s="514"/>
      <c r="X601" s="514"/>
      <c r="Y601" s="514"/>
      <c r="Z601" s="514"/>
      <c r="AA601" s="514"/>
      <c r="AB601" s="514"/>
      <c r="AC601" s="514"/>
      <c r="AD601" s="514"/>
      <c r="AE601" s="91"/>
      <c r="AK601" s="637"/>
      <c r="AL601" s="638"/>
      <c r="AM601" s="639"/>
      <c r="AN601" s="640"/>
      <c r="AO601" s="641"/>
      <c r="AP601" s="642"/>
      <c r="AQ601" s="642"/>
      <c r="AR601" s="642"/>
      <c r="AS601" s="643"/>
      <c r="AT601" s="643"/>
      <c r="AU601" s="643"/>
      <c r="AX601" s="313" t="s">
        <v>5619</v>
      </c>
      <c r="AZ601" s="644" t="s">
        <v>5644</v>
      </c>
      <c r="BA601" s="570"/>
    </row>
    <row r="602" spans="1:53">
      <c r="A602" s="40"/>
      <c r="B602" s="1"/>
      <c r="C602" s="687"/>
      <c r="D602" s="688"/>
      <c r="E602" s="688"/>
      <c r="F602" s="688"/>
      <c r="G602" s="688"/>
      <c r="H602" s="688"/>
      <c r="I602" s="688"/>
      <c r="J602" s="688"/>
      <c r="K602" s="688"/>
      <c r="L602" s="689"/>
      <c r="M602" s="514"/>
      <c r="N602" s="514"/>
      <c r="O602" s="514"/>
      <c r="P602" s="514"/>
      <c r="Q602" s="514"/>
      <c r="R602" s="514"/>
      <c r="S602" s="514"/>
      <c r="T602" s="514"/>
      <c r="U602" s="514"/>
      <c r="V602" s="514" t="s">
        <v>5161</v>
      </c>
      <c r="W602" s="514"/>
      <c r="X602" s="514"/>
      <c r="Y602" s="518" t="s">
        <v>5338</v>
      </c>
      <c r="Z602" s="518"/>
      <c r="AA602" s="518"/>
      <c r="AB602" s="518" t="s">
        <v>5339</v>
      </c>
      <c r="AC602" s="518"/>
      <c r="AD602" s="518"/>
      <c r="AE602" s="91"/>
      <c r="AG602" s="221" t="s">
        <v>5102</v>
      </c>
      <c r="AH602" s="222" t="s">
        <v>5107</v>
      </c>
      <c r="AI602" s="223" t="s">
        <v>5340</v>
      </c>
      <c r="AJ602" s="224" t="s">
        <v>5341</v>
      </c>
      <c r="AK602" s="637"/>
      <c r="AL602" s="638"/>
      <c r="AM602" s="639"/>
      <c r="AN602" s="640"/>
      <c r="AO602" s="641"/>
      <c r="AP602" s="326" t="s">
        <v>5382</v>
      </c>
      <c r="AQ602" s="327" t="s">
        <v>5645</v>
      </c>
      <c r="AR602" s="328" t="s">
        <v>5384</v>
      </c>
      <c r="AS602" s="330" t="s">
        <v>5382</v>
      </c>
      <c r="AT602" s="331" t="s">
        <v>5383</v>
      </c>
      <c r="AU602" s="332" t="s">
        <v>5384</v>
      </c>
      <c r="AV602" s="334" t="s">
        <v>5646</v>
      </c>
      <c r="AW602" s="335" t="s">
        <v>5107</v>
      </c>
      <c r="AX602" s="255">
        <f>IF(AND($C$578&lt;&gt;"",$C$578&lt;&gt;1,COUNTA(M603:AD620)&gt;0),1,0)</f>
        <v>0</v>
      </c>
      <c r="AY602" s="337" t="s">
        <v>5647</v>
      </c>
      <c r="AZ602" s="644"/>
      <c r="BA602" s="570"/>
    </row>
    <row r="603" spans="1:53">
      <c r="A603" s="40"/>
      <c r="B603" s="1"/>
      <c r="C603" s="120" t="s">
        <v>5014</v>
      </c>
      <c r="D603" s="717" t="s">
        <v>5648</v>
      </c>
      <c r="E603" s="718"/>
      <c r="F603" s="718"/>
      <c r="G603" s="718"/>
      <c r="H603" s="718"/>
      <c r="I603" s="718"/>
      <c r="J603" s="718"/>
      <c r="K603" s="718"/>
      <c r="L603" s="719"/>
      <c r="M603" s="736"/>
      <c r="N603" s="737"/>
      <c r="O603" s="738"/>
      <c r="P603" s="733"/>
      <c r="Q603" s="734"/>
      <c r="R603" s="735"/>
      <c r="S603" s="733"/>
      <c r="T603" s="734"/>
      <c r="U603" s="735"/>
      <c r="V603" s="733"/>
      <c r="W603" s="734"/>
      <c r="X603" s="735"/>
      <c r="Y603" s="733"/>
      <c r="Z603" s="734"/>
      <c r="AA603" s="735"/>
      <c r="AB603" s="733"/>
      <c r="AC603" s="734"/>
      <c r="AD603" s="735"/>
      <c r="AE603" s="91"/>
      <c r="AG603" s="23">
        <f>IF(AND($C$578&lt;&gt;1,COUNTA(M603:AD603)=0),0,IF(AND($C$578=1,$M603="X",COUNTA(P603:AD603)=0),0,IF(AND($C$578=1,$M603="",COUNTA(P603:U603)=2,SUM(S603)=0,COUNTA(V603:AD603)=0),0,IF(AND($C$578=1,$M603="",COUNTA(P603:U603)=2,SUM(S603)&gt;0,COUNTA(V603:AD603)=3),0,1))))</f>
        <v>0</v>
      </c>
      <c r="AH603" s="89">
        <f>COUNTIF(Y603:AD603,"NS")</f>
        <v>0</v>
      </c>
      <c r="AI603" s="89">
        <f>SUM(Y603:AD603)</f>
        <v>0</v>
      </c>
      <c r="AJ603" s="89">
        <f>IF(COUNTIF(V603:AD603,"NA")=3,0,IF(OR(AND(V603=0,AH603&gt;0),AND(V603="ns",AI603&gt;0),AND(V603="ns",AH603=0,AI603=0)),1,IF(OR(AND(V603&gt;0,AH603=2),AND(V603="ns",AH603=2),AND(V603="ns",AI603=0,AH603&gt;0),V603=AI603),0,1)))</f>
        <v>0</v>
      </c>
      <c r="AK603" s="23">
        <f>IF(OR(P621="NS",I578="NS"),0,IF(AND(P621="NA",I578="NA"),0,IF(P621&gt;=I578,0,1)))</f>
        <v>0</v>
      </c>
      <c r="AL603" s="23">
        <f>IF(OR(P603="NS",$I$578="NS"),0,IF(OR(P603="NA",$I$578="NA"),0,IF(P603&lt;=$I$578,0,1)))</f>
        <v>0</v>
      </c>
      <c r="AM603" s="23">
        <f>IF(OR(S621="NS",Q578="NS"),0,IF(AND(S621="NA",Q578="NA"),0,IF(S621&gt;=Q578,0,1)))</f>
        <v>0</v>
      </c>
      <c r="AN603" s="23">
        <f>IF(OR(S603="NS",$Q$578="NS"),0,IF(OR(S603="NA",$Q$578="NA"),0,IF(S603&lt;=$Q$578,0,1)))</f>
        <v>0</v>
      </c>
      <c r="AO603" s="23">
        <f>IF(OR(S603="NS",P603="NS"),0,IF(AND(S603="NA",P603="NA"),0,IF(S603&lt;=P603,0,1)))</f>
        <v>0</v>
      </c>
      <c r="AP603" s="23">
        <f>IF(OR(V621="NS",Y578="NS"),0,IF(AND(V621="NA",Y578="NA"),0,IF(V621&gt;=Y578,0,1)))</f>
        <v>0</v>
      </c>
      <c r="AQ603" s="23">
        <f>IF(OR(Y621="NS",AA578="NS"),0,IF(AND(Y621="NA",AA578="NA"),0,IF(Y621&gt;=AA578,0,1)))</f>
        <v>0</v>
      </c>
      <c r="AR603" s="23">
        <f>IF(OR(AB621="NS",AC578="NS"),0,IF(AND(AB621="NA",AC578="NA"),0,IF(AB621&gt;=AC578,0,1)))</f>
        <v>0</v>
      </c>
      <c r="AS603" s="23">
        <f>IF(OR(V603="NS",$Y$578="NS"),0,IF(OR(V603="NA",$Y$578="NA"),0,IF(V603&lt;=$Y$578,0,1)))</f>
        <v>0</v>
      </c>
      <c r="AT603" s="23">
        <f>IF(OR(Y603="NS",$AA$578="NS"),0,IF(OR(Y603="NA",$AA$578="NA"),0,IF(Y603&lt;=$AA$578,0,1)))</f>
        <v>0</v>
      </c>
      <c r="AU603" s="23">
        <f>IF(OR(AB603="NS",$AC$578="NS"),0,IF(OR(AB603="NA",$AC$578="NA"),0,IF(AB603&lt;=$AC$578,0,1)))</f>
        <v>0</v>
      </c>
      <c r="AV603" s="23">
        <f>IF(SUM(P620:AD620)&gt;0,1,0)</f>
        <v>0</v>
      </c>
      <c r="AW603" s="23">
        <f>COUNTIF(P603:U603,"NS")</f>
        <v>0</v>
      </c>
      <c r="AY603">
        <f>IF(AND($M603="X",COUNTA(P603:AD603)&gt;0),1,0)</f>
        <v>0</v>
      </c>
      <c r="AZ603">
        <f>IF(AND(SUM($S603)=0,COUNTA(V603:AD603)&gt;0),1,0)</f>
        <v>0</v>
      </c>
      <c r="BA603">
        <f>IF(AND(S603&lt;&gt;"",V603&lt;&gt;"",Y603&lt;&gt;"",AB603&lt;&gt;"",SUM(V603:AD603)=0),1,0)</f>
        <v>0</v>
      </c>
    </row>
    <row r="604" spans="1:53">
      <c r="A604" s="40"/>
      <c r="B604" s="21"/>
      <c r="C604" s="120" t="s">
        <v>5016</v>
      </c>
      <c r="D604" s="717" t="s">
        <v>5649</v>
      </c>
      <c r="E604" s="718"/>
      <c r="F604" s="718"/>
      <c r="G604" s="718"/>
      <c r="H604" s="718"/>
      <c r="I604" s="718"/>
      <c r="J604" s="718"/>
      <c r="K604" s="718"/>
      <c r="L604" s="719"/>
      <c r="M604" s="736"/>
      <c r="N604" s="737"/>
      <c r="O604" s="738"/>
      <c r="P604" s="733"/>
      <c r="Q604" s="734"/>
      <c r="R604" s="735"/>
      <c r="S604" s="733"/>
      <c r="T604" s="734"/>
      <c r="U604" s="735"/>
      <c r="V604" s="733"/>
      <c r="W604" s="734"/>
      <c r="X604" s="735"/>
      <c r="Y604" s="733"/>
      <c r="Z604" s="734"/>
      <c r="AA604" s="735"/>
      <c r="AB604" s="733"/>
      <c r="AC604" s="734"/>
      <c r="AD604" s="735"/>
      <c r="AE604" s="91"/>
      <c r="AG604" s="23">
        <f t="shared" ref="AG604:AG620" si="367">IF(AND($C$578&lt;&gt;1,COUNTA(M604:AD604)=0),0,IF(AND($C$578=1,$M604="X",COUNTA(P604:AD604)=0),0,IF(AND($C$578=1,$M604="",COUNTA(P604:U604)=2,SUM(S604)=0,COUNTA(V604:AD604)=0),0,IF(AND($C$578=1,$M604="",COUNTA(P604:U604)=2,SUM(S604)&gt;0,COUNTA(V604:AD604)=3),0,1))))</f>
        <v>0</v>
      </c>
      <c r="AH604" s="89">
        <f t="shared" ref="AH604:AH620" si="368">COUNTIF(Y604:AD604,"NS")</f>
        <v>0</v>
      </c>
      <c r="AI604" s="89">
        <f t="shared" ref="AI604:AI620" si="369">SUM(Y604:AD604)</f>
        <v>0</v>
      </c>
      <c r="AJ604" s="89">
        <f t="shared" ref="AJ604:AJ620" si="370">IF(COUNTIF(V604:AD604,"NA")=3,0,IF(OR(AND(V604=0,AH604&gt;0),AND(V604="ns",AI604&gt;0),AND(V604="ns",AH604=0,AI604=0)),1,IF(OR(AND(V604&gt;0,AH604=2),AND(V604="ns",AH604=2),AND(V604="ns",AI604=0,AH604&gt;0),V604=AI604),0,1)))</f>
        <v>0</v>
      </c>
      <c r="AL604" s="23">
        <f t="shared" ref="AL604:AL619" si="371">IF(OR(P604="NS",$I$578="NS"),0,IF(OR(P604="NA",$I$578="NA"),0,IF(P604&lt;=$I$578,0,1)))</f>
        <v>0</v>
      </c>
      <c r="AN604" s="23">
        <f t="shared" ref="AN604:AN620" si="372">IF(OR(S604="NS",$Q$578="NS"),0,IF(OR(S604="NA",$Q$578="NA"),0,IF(S604&lt;=$Q$578,0,1)))</f>
        <v>0</v>
      </c>
      <c r="AO604" s="23">
        <f t="shared" ref="AO604:AO620" si="373">IF(OR(S604="NS",P604="NS"),0,IF(AND(S604="NA",P604="NA"),0,IF(S604&lt;=P604,0,1)))</f>
        <v>0</v>
      </c>
      <c r="AR604" s="329">
        <f>SUM(AP603:AR603)</f>
        <v>0</v>
      </c>
      <c r="AS604" s="23">
        <f t="shared" ref="AS604:AS620" si="374">IF(OR(V604="NS",$Y$578="NS"),0,IF(OR(V604="NA",$Y$578="NA"),0,IF(V604&lt;=$Y$578,0,1)))</f>
        <v>0</v>
      </c>
      <c r="AT604" s="23">
        <f t="shared" ref="AT604:AT620" si="375">IF(OR(Y604="NS",$AA$578="NS"),0,IF(OR(Y604="NA",$AA$578="NA"),0,IF(Y604&lt;=$AA$578,0,1)))</f>
        <v>0</v>
      </c>
      <c r="AU604" s="23">
        <f t="shared" ref="AU604:AU620" si="376">IF(OR(AB604="NS",$AC$578="NS"),0,IF(OR(AB604="NA",$AC$578="NA"),0,IF(AB604&lt;=$AC$578,0,1)))</f>
        <v>0</v>
      </c>
      <c r="AW604" s="23">
        <f t="shared" ref="AW604:AW620" si="377">COUNTIF(P604:U604,"NS")</f>
        <v>0</v>
      </c>
      <c r="AY604">
        <f t="shared" ref="AY604:AY620" si="378">IF(AND(M604="X",COUNTA(P604:AD604)&gt;0),1,0)</f>
        <v>0</v>
      </c>
      <c r="AZ604">
        <f t="shared" ref="AZ604:AZ620" si="379">IF(AND(SUM($S604)=0,COUNTA(V604:AD604)&gt;0),1,0)</f>
        <v>0</v>
      </c>
      <c r="BA604">
        <f t="shared" ref="BA604:BA620" si="380">IF(AND(S604&lt;&gt;"",V604&lt;&gt;"",Y604&lt;&gt;"",AB604&lt;&gt;"",SUM(V604:AD604)=0),1,0)</f>
        <v>0</v>
      </c>
    </row>
    <row r="605" spans="1:53">
      <c r="A605" s="40"/>
      <c r="B605" s="1"/>
      <c r="C605" s="120" t="s">
        <v>5018</v>
      </c>
      <c r="D605" s="717" t="s">
        <v>5650</v>
      </c>
      <c r="E605" s="718"/>
      <c r="F605" s="718"/>
      <c r="G605" s="718"/>
      <c r="H605" s="718"/>
      <c r="I605" s="718"/>
      <c r="J605" s="718"/>
      <c r="K605" s="718"/>
      <c r="L605" s="719"/>
      <c r="M605" s="736"/>
      <c r="N605" s="737"/>
      <c r="O605" s="738"/>
      <c r="P605" s="733"/>
      <c r="Q605" s="734"/>
      <c r="R605" s="735"/>
      <c r="S605" s="733"/>
      <c r="T605" s="734"/>
      <c r="U605" s="735"/>
      <c r="V605" s="733"/>
      <c r="W605" s="734"/>
      <c r="X605" s="735"/>
      <c r="Y605" s="733"/>
      <c r="Z605" s="734"/>
      <c r="AA605" s="735"/>
      <c r="AB605" s="733"/>
      <c r="AC605" s="734"/>
      <c r="AD605" s="735"/>
      <c r="AE605" s="91"/>
      <c r="AG605" s="23">
        <f t="shared" si="367"/>
        <v>0</v>
      </c>
      <c r="AH605" s="89">
        <f t="shared" si="368"/>
        <v>0</v>
      </c>
      <c r="AI605" s="89">
        <f t="shared" si="369"/>
        <v>0</v>
      </c>
      <c r="AJ605" s="89">
        <f t="shared" si="370"/>
        <v>0</v>
      </c>
      <c r="AL605" s="23">
        <f t="shared" si="371"/>
        <v>0</v>
      </c>
      <c r="AN605" s="23">
        <f t="shared" si="372"/>
        <v>0</v>
      </c>
      <c r="AO605" s="23">
        <f t="shared" si="373"/>
        <v>0</v>
      </c>
      <c r="AS605" s="23">
        <f t="shared" si="374"/>
        <v>0</v>
      </c>
      <c r="AT605" s="23">
        <f t="shared" si="375"/>
        <v>0</v>
      </c>
      <c r="AU605" s="23">
        <f t="shared" si="376"/>
        <v>0</v>
      </c>
      <c r="AW605" s="23">
        <f t="shared" si="377"/>
        <v>0</v>
      </c>
      <c r="AY605">
        <f t="shared" si="378"/>
        <v>0</v>
      </c>
      <c r="AZ605">
        <f t="shared" si="379"/>
        <v>0</v>
      </c>
      <c r="BA605">
        <f t="shared" si="380"/>
        <v>0</v>
      </c>
    </row>
    <row r="606" spans="1:53" ht="15" customHeight="1">
      <c r="A606" s="40"/>
      <c r="B606" s="1"/>
      <c r="C606" s="120" t="s">
        <v>5020</v>
      </c>
      <c r="D606" s="717" t="s">
        <v>5651</v>
      </c>
      <c r="E606" s="718"/>
      <c r="F606" s="718"/>
      <c r="G606" s="718"/>
      <c r="H606" s="718"/>
      <c r="I606" s="718"/>
      <c r="J606" s="718"/>
      <c r="K606" s="718"/>
      <c r="L606" s="719"/>
      <c r="M606" s="736"/>
      <c r="N606" s="737"/>
      <c r="O606" s="738"/>
      <c r="P606" s="733"/>
      <c r="Q606" s="734"/>
      <c r="R606" s="735"/>
      <c r="S606" s="733"/>
      <c r="T606" s="734"/>
      <c r="U606" s="735"/>
      <c r="V606" s="733"/>
      <c r="W606" s="734"/>
      <c r="X606" s="735"/>
      <c r="Y606" s="733"/>
      <c r="Z606" s="734"/>
      <c r="AA606" s="735"/>
      <c r="AB606" s="733"/>
      <c r="AC606" s="734"/>
      <c r="AD606" s="735"/>
      <c r="AE606" s="91"/>
      <c r="AG606" s="23">
        <f t="shared" si="367"/>
        <v>0</v>
      </c>
      <c r="AH606" s="89">
        <f t="shared" si="368"/>
        <v>0</v>
      </c>
      <c r="AI606" s="89">
        <f t="shared" si="369"/>
        <v>0</v>
      </c>
      <c r="AJ606" s="89">
        <f t="shared" si="370"/>
        <v>0</v>
      </c>
      <c r="AL606" s="23">
        <f t="shared" si="371"/>
        <v>0</v>
      </c>
      <c r="AN606" s="23">
        <f t="shared" si="372"/>
        <v>0</v>
      </c>
      <c r="AO606" s="23">
        <f t="shared" si="373"/>
        <v>0</v>
      </c>
      <c r="AS606" s="23">
        <f t="shared" si="374"/>
        <v>0</v>
      </c>
      <c r="AT606" s="23">
        <f t="shared" si="375"/>
        <v>0</v>
      </c>
      <c r="AU606" s="23">
        <f t="shared" si="376"/>
        <v>0</v>
      </c>
      <c r="AW606" s="23">
        <f t="shared" si="377"/>
        <v>0</v>
      </c>
      <c r="AY606">
        <f t="shared" si="378"/>
        <v>0</v>
      </c>
      <c r="AZ606">
        <f t="shared" si="379"/>
        <v>0</v>
      </c>
      <c r="BA606">
        <f t="shared" si="380"/>
        <v>0</v>
      </c>
    </row>
    <row r="607" spans="1:53" ht="24" customHeight="1">
      <c r="A607" s="40"/>
      <c r="B607" s="1"/>
      <c r="C607" s="120" t="s">
        <v>5022</v>
      </c>
      <c r="D607" s="572" t="s">
        <v>5652</v>
      </c>
      <c r="E607" s="573"/>
      <c r="F607" s="573"/>
      <c r="G607" s="573"/>
      <c r="H607" s="573"/>
      <c r="I607" s="573"/>
      <c r="J607" s="573"/>
      <c r="K607" s="573"/>
      <c r="L607" s="574"/>
      <c r="M607" s="736"/>
      <c r="N607" s="737"/>
      <c r="O607" s="738"/>
      <c r="P607" s="733"/>
      <c r="Q607" s="734"/>
      <c r="R607" s="735"/>
      <c r="S607" s="733"/>
      <c r="T607" s="734"/>
      <c r="U607" s="735"/>
      <c r="V607" s="733"/>
      <c r="W607" s="734"/>
      <c r="X607" s="735"/>
      <c r="Y607" s="733"/>
      <c r="Z607" s="734"/>
      <c r="AA607" s="735"/>
      <c r="AB607" s="733"/>
      <c r="AC607" s="734"/>
      <c r="AD607" s="735"/>
      <c r="AE607" s="91"/>
      <c r="AG607" s="23">
        <f t="shared" si="367"/>
        <v>0</v>
      </c>
      <c r="AH607" s="89">
        <f t="shared" si="368"/>
        <v>0</v>
      </c>
      <c r="AI607" s="89">
        <f t="shared" si="369"/>
        <v>0</v>
      </c>
      <c r="AJ607" s="89">
        <f t="shared" si="370"/>
        <v>0</v>
      </c>
      <c r="AL607" s="23">
        <f t="shared" si="371"/>
        <v>0</v>
      </c>
      <c r="AN607" s="23">
        <f t="shared" si="372"/>
        <v>0</v>
      </c>
      <c r="AO607" s="23">
        <f t="shared" si="373"/>
        <v>0</v>
      </c>
      <c r="AS607" s="23">
        <f t="shared" si="374"/>
        <v>0</v>
      </c>
      <c r="AT607" s="23">
        <f t="shared" si="375"/>
        <v>0</v>
      </c>
      <c r="AU607" s="23">
        <f t="shared" si="376"/>
        <v>0</v>
      </c>
      <c r="AW607" s="23">
        <f t="shared" si="377"/>
        <v>0</v>
      </c>
      <c r="AY607">
        <f t="shared" si="378"/>
        <v>0</v>
      </c>
      <c r="AZ607">
        <f t="shared" si="379"/>
        <v>0</v>
      </c>
      <c r="BA607">
        <f t="shared" si="380"/>
        <v>0</v>
      </c>
    </row>
    <row r="608" spans="1:53" ht="24" customHeight="1">
      <c r="A608" s="40"/>
      <c r="B608" s="1"/>
      <c r="C608" s="120" t="s">
        <v>5024</v>
      </c>
      <c r="D608" s="717" t="s">
        <v>5653</v>
      </c>
      <c r="E608" s="718"/>
      <c r="F608" s="718"/>
      <c r="G608" s="718"/>
      <c r="H608" s="718"/>
      <c r="I608" s="718"/>
      <c r="J608" s="718"/>
      <c r="K608" s="718"/>
      <c r="L608" s="719"/>
      <c r="M608" s="736"/>
      <c r="N608" s="737"/>
      <c r="O608" s="738"/>
      <c r="P608" s="733"/>
      <c r="Q608" s="734"/>
      <c r="R608" s="735"/>
      <c r="S608" s="733"/>
      <c r="T608" s="734"/>
      <c r="U608" s="735"/>
      <c r="V608" s="733"/>
      <c r="W608" s="734"/>
      <c r="X608" s="735"/>
      <c r="Y608" s="733"/>
      <c r="Z608" s="734"/>
      <c r="AA608" s="735"/>
      <c r="AB608" s="733"/>
      <c r="AC608" s="734"/>
      <c r="AD608" s="735"/>
      <c r="AE608" s="91"/>
      <c r="AG608" s="23">
        <f t="shared" si="367"/>
        <v>0</v>
      </c>
      <c r="AH608" s="89">
        <f t="shared" si="368"/>
        <v>0</v>
      </c>
      <c r="AI608" s="89">
        <f t="shared" si="369"/>
        <v>0</v>
      </c>
      <c r="AJ608" s="89">
        <f t="shared" si="370"/>
        <v>0</v>
      </c>
      <c r="AL608" s="23">
        <f t="shared" si="371"/>
        <v>0</v>
      </c>
      <c r="AN608" s="23">
        <f t="shared" si="372"/>
        <v>0</v>
      </c>
      <c r="AO608" s="23">
        <f t="shared" si="373"/>
        <v>0</v>
      </c>
      <c r="AS608" s="23">
        <f t="shared" si="374"/>
        <v>0</v>
      </c>
      <c r="AT608" s="23">
        <f t="shared" si="375"/>
        <v>0</v>
      </c>
      <c r="AU608" s="23">
        <f>IF(OR(AB608="NS",$AC$578="NS"),0,IF(OR(AB608="NA",$AC$578="NA"),0,IF(AB608&lt;=$AC$578,0,1)))</f>
        <v>0</v>
      </c>
      <c r="AW608" s="23">
        <f t="shared" si="377"/>
        <v>0</v>
      </c>
      <c r="AY608">
        <f t="shared" si="378"/>
        <v>0</v>
      </c>
      <c r="AZ608">
        <f t="shared" si="379"/>
        <v>0</v>
      </c>
      <c r="BA608">
        <f t="shared" si="380"/>
        <v>0</v>
      </c>
    </row>
    <row r="609" spans="1:53" ht="15" customHeight="1">
      <c r="A609" s="40"/>
      <c r="B609" s="1"/>
      <c r="C609" s="120" t="s">
        <v>5026</v>
      </c>
      <c r="D609" s="717" t="s">
        <v>5654</v>
      </c>
      <c r="E609" s="718"/>
      <c r="F609" s="718"/>
      <c r="G609" s="718"/>
      <c r="H609" s="718"/>
      <c r="I609" s="718"/>
      <c r="J609" s="718"/>
      <c r="K609" s="718"/>
      <c r="L609" s="719"/>
      <c r="M609" s="736"/>
      <c r="N609" s="737"/>
      <c r="O609" s="738"/>
      <c r="P609" s="733"/>
      <c r="Q609" s="734"/>
      <c r="R609" s="735"/>
      <c r="S609" s="733"/>
      <c r="T609" s="734"/>
      <c r="U609" s="735"/>
      <c r="V609" s="733"/>
      <c r="W609" s="734"/>
      <c r="X609" s="735"/>
      <c r="Y609" s="733"/>
      <c r="Z609" s="734"/>
      <c r="AA609" s="735"/>
      <c r="AB609" s="733"/>
      <c r="AC609" s="734"/>
      <c r="AD609" s="735"/>
      <c r="AE609" s="91"/>
      <c r="AG609" s="23">
        <f t="shared" si="367"/>
        <v>0</v>
      </c>
      <c r="AH609" s="89">
        <f t="shared" si="368"/>
        <v>0</v>
      </c>
      <c r="AI609" s="89">
        <f t="shared" si="369"/>
        <v>0</v>
      </c>
      <c r="AJ609" s="89">
        <f t="shared" si="370"/>
        <v>0</v>
      </c>
      <c r="AL609" s="23">
        <f t="shared" si="371"/>
        <v>0</v>
      </c>
      <c r="AN609" s="23">
        <f t="shared" si="372"/>
        <v>0</v>
      </c>
      <c r="AO609" s="23">
        <f t="shared" si="373"/>
        <v>0</v>
      </c>
      <c r="AS609" s="23">
        <f t="shared" si="374"/>
        <v>0</v>
      </c>
      <c r="AT609" s="23">
        <f t="shared" si="375"/>
        <v>0</v>
      </c>
      <c r="AU609" s="23">
        <f t="shared" si="376"/>
        <v>0</v>
      </c>
      <c r="AW609" s="23">
        <f t="shared" si="377"/>
        <v>0</v>
      </c>
      <c r="AY609">
        <f t="shared" si="378"/>
        <v>0</v>
      </c>
      <c r="AZ609">
        <f t="shared" si="379"/>
        <v>0</v>
      </c>
      <c r="BA609">
        <f t="shared" si="380"/>
        <v>0</v>
      </c>
    </row>
    <row r="610" spans="1:53" ht="24" customHeight="1">
      <c r="A610" s="40"/>
      <c r="B610" s="1"/>
      <c r="C610" s="120" t="s">
        <v>5028</v>
      </c>
      <c r="D610" s="572" t="s">
        <v>5655</v>
      </c>
      <c r="E610" s="573"/>
      <c r="F610" s="573"/>
      <c r="G610" s="573"/>
      <c r="H610" s="573"/>
      <c r="I610" s="573"/>
      <c r="J610" s="573"/>
      <c r="K610" s="573"/>
      <c r="L610" s="574"/>
      <c r="M610" s="736"/>
      <c r="N610" s="737"/>
      <c r="O610" s="738"/>
      <c r="P610" s="733"/>
      <c r="Q610" s="734"/>
      <c r="R610" s="735"/>
      <c r="S610" s="733"/>
      <c r="T610" s="734"/>
      <c r="U610" s="735"/>
      <c r="V610" s="733"/>
      <c r="W610" s="734"/>
      <c r="X610" s="735"/>
      <c r="Y610" s="733"/>
      <c r="Z610" s="734"/>
      <c r="AA610" s="735"/>
      <c r="AB610" s="733"/>
      <c r="AC610" s="734"/>
      <c r="AD610" s="735"/>
      <c r="AE610" s="91"/>
      <c r="AG610" s="23">
        <f t="shared" si="367"/>
        <v>0</v>
      </c>
      <c r="AH610" s="89">
        <f t="shared" si="368"/>
        <v>0</v>
      </c>
      <c r="AI610" s="89">
        <f t="shared" si="369"/>
        <v>0</v>
      </c>
      <c r="AJ610" s="89">
        <f t="shared" si="370"/>
        <v>0</v>
      </c>
      <c r="AL610" s="23">
        <f t="shared" si="371"/>
        <v>0</v>
      </c>
      <c r="AN610" s="23">
        <f t="shared" si="372"/>
        <v>0</v>
      </c>
      <c r="AO610" s="23">
        <f t="shared" si="373"/>
        <v>0</v>
      </c>
      <c r="AS610" s="23">
        <f t="shared" si="374"/>
        <v>0</v>
      </c>
      <c r="AT610" s="23">
        <f t="shared" si="375"/>
        <v>0</v>
      </c>
      <c r="AU610" s="23">
        <f t="shared" si="376"/>
        <v>0</v>
      </c>
      <c r="AW610" s="23">
        <f t="shared" si="377"/>
        <v>0</v>
      </c>
      <c r="AY610">
        <f t="shared" si="378"/>
        <v>0</v>
      </c>
      <c r="AZ610">
        <f t="shared" si="379"/>
        <v>0</v>
      </c>
      <c r="BA610">
        <f t="shared" si="380"/>
        <v>0</v>
      </c>
    </row>
    <row r="611" spans="1:53" ht="36" customHeight="1">
      <c r="A611" s="40"/>
      <c r="B611" s="1"/>
      <c r="C611" s="120" t="s">
        <v>5030</v>
      </c>
      <c r="D611" s="572" t="s">
        <v>5656</v>
      </c>
      <c r="E611" s="573"/>
      <c r="F611" s="573"/>
      <c r="G611" s="573"/>
      <c r="H611" s="573"/>
      <c r="I611" s="573"/>
      <c r="J611" s="573"/>
      <c r="K611" s="573"/>
      <c r="L611" s="574"/>
      <c r="M611" s="736"/>
      <c r="N611" s="737"/>
      <c r="O611" s="738"/>
      <c r="P611" s="733"/>
      <c r="Q611" s="734"/>
      <c r="R611" s="735"/>
      <c r="S611" s="733"/>
      <c r="T611" s="734"/>
      <c r="U611" s="735"/>
      <c r="V611" s="733"/>
      <c r="W611" s="734"/>
      <c r="X611" s="735"/>
      <c r="Y611" s="733"/>
      <c r="Z611" s="734"/>
      <c r="AA611" s="735"/>
      <c r="AB611" s="733"/>
      <c r="AC611" s="734"/>
      <c r="AD611" s="735"/>
      <c r="AE611" s="91"/>
      <c r="AG611" s="23">
        <f t="shared" si="367"/>
        <v>0</v>
      </c>
      <c r="AH611" s="89">
        <f t="shared" si="368"/>
        <v>0</v>
      </c>
      <c r="AI611" s="89">
        <f t="shared" si="369"/>
        <v>0</v>
      </c>
      <c r="AJ611" s="89">
        <f t="shared" si="370"/>
        <v>0</v>
      </c>
      <c r="AL611" s="23">
        <f t="shared" si="371"/>
        <v>0</v>
      </c>
      <c r="AN611" s="23">
        <f t="shared" si="372"/>
        <v>0</v>
      </c>
      <c r="AO611" s="23">
        <f t="shared" si="373"/>
        <v>0</v>
      </c>
      <c r="AS611" s="23">
        <f t="shared" si="374"/>
        <v>0</v>
      </c>
      <c r="AT611" s="23">
        <f t="shared" si="375"/>
        <v>0</v>
      </c>
      <c r="AU611" s="23">
        <f t="shared" si="376"/>
        <v>0</v>
      </c>
      <c r="AW611" s="23">
        <f t="shared" si="377"/>
        <v>0</v>
      </c>
      <c r="AY611">
        <f t="shared" si="378"/>
        <v>0</v>
      </c>
      <c r="AZ611">
        <f t="shared" si="379"/>
        <v>0</v>
      </c>
      <c r="BA611">
        <f t="shared" si="380"/>
        <v>0</v>
      </c>
    </row>
    <row r="612" spans="1:53" ht="15" customHeight="1">
      <c r="A612" s="40"/>
      <c r="B612" s="1"/>
      <c r="C612" s="120" t="s">
        <v>5031</v>
      </c>
      <c r="D612" s="717" t="s">
        <v>5657</v>
      </c>
      <c r="E612" s="718"/>
      <c r="F612" s="718"/>
      <c r="G612" s="718"/>
      <c r="H612" s="718"/>
      <c r="I612" s="718"/>
      <c r="J612" s="718"/>
      <c r="K612" s="718"/>
      <c r="L612" s="719"/>
      <c r="M612" s="736"/>
      <c r="N612" s="737"/>
      <c r="O612" s="738"/>
      <c r="P612" s="733"/>
      <c r="Q612" s="734"/>
      <c r="R612" s="735"/>
      <c r="S612" s="733"/>
      <c r="T612" s="734"/>
      <c r="U612" s="735"/>
      <c r="V612" s="733"/>
      <c r="W612" s="734"/>
      <c r="X612" s="735"/>
      <c r="Y612" s="733"/>
      <c r="Z612" s="734"/>
      <c r="AA612" s="735"/>
      <c r="AB612" s="733"/>
      <c r="AC612" s="734"/>
      <c r="AD612" s="735"/>
      <c r="AE612" s="91"/>
      <c r="AG612" s="23">
        <f t="shared" si="367"/>
        <v>0</v>
      </c>
      <c r="AH612" s="89">
        <f t="shared" si="368"/>
        <v>0</v>
      </c>
      <c r="AI612" s="89">
        <f t="shared" si="369"/>
        <v>0</v>
      </c>
      <c r="AJ612" s="89">
        <f t="shared" si="370"/>
        <v>0</v>
      </c>
      <c r="AL612" s="23">
        <f t="shared" si="371"/>
        <v>0</v>
      </c>
      <c r="AN612" s="23">
        <f t="shared" si="372"/>
        <v>0</v>
      </c>
      <c r="AO612" s="23">
        <f t="shared" si="373"/>
        <v>0</v>
      </c>
      <c r="AS612" s="23">
        <f t="shared" si="374"/>
        <v>0</v>
      </c>
      <c r="AT612" s="23">
        <f t="shared" si="375"/>
        <v>0</v>
      </c>
      <c r="AU612" s="23">
        <f t="shared" si="376"/>
        <v>0</v>
      </c>
      <c r="AW612" s="23">
        <f t="shared" si="377"/>
        <v>0</v>
      </c>
      <c r="AY612">
        <f t="shared" si="378"/>
        <v>0</v>
      </c>
      <c r="AZ612">
        <f t="shared" si="379"/>
        <v>0</v>
      </c>
      <c r="BA612">
        <f t="shared" si="380"/>
        <v>0</v>
      </c>
    </row>
    <row r="613" spans="1:53" ht="24" customHeight="1">
      <c r="A613" s="40"/>
      <c r="B613" s="1"/>
      <c r="C613" s="120" t="s">
        <v>5033</v>
      </c>
      <c r="D613" s="572" t="s">
        <v>5658</v>
      </c>
      <c r="E613" s="573"/>
      <c r="F613" s="573"/>
      <c r="G613" s="573"/>
      <c r="H613" s="573"/>
      <c r="I613" s="573"/>
      <c r="J613" s="573"/>
      <c r="K613" s="573"/>
      <c r="L613" s="574"/>
      <c r="M613" s="736"/>
      <c r="N613" s="737"/>
      <c r="O613" s="738"/>
      <c r="P613" s="733"/>
      <c r="Q613" s="734"/>
      <c r="R613" s="735"/>
      <c r="S613" s="733"/>
      <c r="T613" s="734"/>
      <c r="U613" s="735"/>
      <c r="V613" s="733"/>
      <c r="W613" s="734"/>
      <c r="X613" s="735"/>
      <c r="Y613" s="733"/>
      <c r="Z613" s="734"/>
      <c r="AA613" s="735"/>
      <c r="AB613" s="733"/>
      <c r="AC613" s="734"/>
      <c r="AD613" s="735"/>
      <c r="AE613" s="91"/>
      <c r="AG613" s="23">
        <f t="shared" si="367"/>
        <v>0</v>
      </c>
      <c r="AH613" s="89">
        <f t="shared" si="368"/>
        <v>0</v>
      </c>
      <c r="AI613" s="89">
        <f t="shared" si="369"/>
        <v>0</v>
      </c>
      <c r="AJ613" s="89">
        <f t="shared" si="370"/>
        <v>0</v>
      </c>
      <c r="AL613" s="23">
        <f t="shared" si="371"/>
        <v>0</v>
      </c>
      <c r="AN613" s="23">
        <f t="shared" si="372"/>
        <v>0</v>
      </c>
      <c r="AO613" s="23">
        <f t="shared" si="373"/>
        <v>0</v>
      </c>
      <c r="AS613" s="23">
        <f t="shared" si="374"/>
        <v>0</v>
      </c>
      <c r="AT613" s="23">
        <f t="shared" si="375"/>
        <v>0</v>
      </c>
      <c r="AU613" s="23">
        <f t="shared" si="376"/>
        <v>0</v>
      </c>
      <c r="AW613" s="23">
        <f t="shared" si="377"/>
        <v>0</v>
      </c>
      <c r="AY613">
        <f t="shared" si="378"/>
        <v>0</v>
      </c>
      <c r="AZ613">
        <f t="shared" si="379"/>
        <v>0</v>
      </c>
      <c r="BA613">
        <f t="shared" si="380"/>
        <v>0</v>
      </c>
    </row>
    <row r="614" spans="1:53" ht="15" customHeight="1">
      <c r="A614" s="40"/>
      <c r="B614" s="1"/>
      <c r="C614" s="120" t="s">
        <v>5034</v>
      </c>
      <c r="D614" s="717" t="s">
        <v>5659</v>
      </c>
      <c r="E614" s="718"/>
      <c r="F614" s="718"/>
      <c r="G614" s="718"/>
      <c r="H614" s="718"/>
      <c r="I614" s="718"/>
      <c r="J614" s="718"/>
      <c r="K614" s="718"/>
      <c r="L614" s="719"/>
      <c r="M614" s="736"/>
      <c r="N614" s="737"/>
      <c r="O614" s="738"/>
      <c r="P614" s="733"/>
      <c r="Q614" s="734"/>
      <c r="R614" s="735"/>
      <c r="S614" s="733"/>
      <c r="T614" s="734"/>
      <c r="U614" s="735"/>
      <c r="V614" s="733"/>
      <c r="W614" s="734"/>
      <c r="X614" s="735"/>
      <c r="Y614" s="733"/>
      <c r="Z614" s="734"/>
      <c r="AA614" s="735"/>
      <c r="AB614" s="733"/>
      <c r="AC614" s="734"/>
      <c r="AD614" s="735"/>
      <c r="AE614" s="91"/>
      <c r="AG614" s="23">
        <f t="shared" si="367"/>
        <v>0</v>
      </c>
      <c r="AH614" s="89">
        <f t="shared" si="368"/>
        <v>0</v>
      </c>
      <c r="AI614" s="89">
        <f t="shared" si="369"/>
        <v>0</v>
      </c>
      <c r="AJ614" s="89">
        <f t="shared" si="370"/>
        <v>0</v>
      </c>
      <c r="AL614" s="23">
        <f t="shared" si="371"/>
        <v>0</v>
      </c>
      <c r="AN614" s="23">
        <f t="shared" si="372"/>
        <v>0</v>
      </c>
      <c r="AO614" s="23">
        <f t="shared" si="373"/>
        <v>0</v>
      </c>
      <c r="AS614" s="23">
        <f t="shared" si="374"/>
        <v>0</v>
      </c>
      <c r="AT614" s="23">
        <f t="shared" si="375"/>
        <v>0</v>
      </c>
      <c r="AU614" s="23">
        <f t="shared" si="376"/>
        <v>0</v>
      </c>
      <c r="AW614" s="23">
        <f t="shared" si="377"/>
        <v>0</v>
      </c>
      <c r="AY614">
        <f t="shared" si="378"/>
        <v>0</v>
      </c>
      <c r="AZ614">
        <f t="shared" si="379"/>
        <v>0</v>
      </c>
      <c r="BA614">
        <f t="shared" si="380"/>
        <v>0</v>
      </c>
    </row>
    <row r="615" spans="1:53" ht="24" customHeight="1">
      <c r="A615" s="40"/>
      <c r="B615" s="1"/>
      <c r="C615" s="120" t="s">
        <v>5035</v>
      </c>
      <c r="D615" s="717" t="s">
        <v>5660</v>
      </c>
      <c r="E615" s="718"/>
      <c r="F615" s="718"/>
      <c r="G615" s="718"/>
      <c r="H615" s="718"/>
      <c r="I615" s="718"/>
      <c r="J615" s="718"/>
      <c r="K615" s="718"/>
      <c r="L615" s="719"/>
      <c r="M615" s="736"/>
      <c r="N615" s="737"/>
      <c r="O615" s="738"/>
      <c r="P615" s="733"/>
      <c r="Q615" s="734"/>
      <c r="R615" s="735"/>
      <c r="S615" s="733"/>
      <c r="T615" s="734"/>
      <c r="U615" s="735"/>
      <c r="V615" s="733"/>
      <c r="W615" s="734"/>
      <c r="X615" s="735"/>
      <c r="Y615" s="733"/>
      <c r="Z615" s="734"/>
      <c r="AA615" s="735"/>
      <c r="AB615" s="733"/>
      <c r="AC615" s="734"/>
      <c r="AD615" s="735"/>
      <c r="AE615" s="91"/>
      <c r="AG615" s="23">
        <f t="shared" si="367"/>
        <v>0</v>
      </c>
      <c r="AH615" s="89">
        <f t="shared" si="368"/>
        <v>0</v>
      </c>
      <c r="AI615" s="89">
        <f t="shared" si="369"/>
        <v>0</v>
      </c>
      <c r="AJ615" s="89">
        <f t="shared" si="370"/>
        <v>0</v>
      </c>
      <c r="AL615" s="23">
        <f t="shared" si="371"/>
        <v>0</v>
      </c>
      <c r="AN615" s="23">
        <f t="shared" si="372"/>
        <v>0</v>
      </c>
      <c r="AO615" s="23">
        <f t="shared" si="373"/>
        <v>0</v>
      </c>
      <c r="AS615" s="23">
        <f t="shared" si="374"/>
        <v>0</v>
      </c>
      <c r="AT615" s="23">
        <f t="shared" si="375"/>
        <v>0</v>
      </c>
      <c r="AU615" s="23">
        <f t="shared" si="376"/>
        <v>0</v>
      </c>
      <c r="AW615" s="23">
        <f t="shared" si="377"/>
        <v>0</v>
      </c>
      <c r="AY615">
        <f t="shared" si="378"/>
        <v>0</v>
      </c>
      <c r="AZ615">
        <f t="shared" si="379"/>
        <v>0</v>
      </c>
      <c r="BA615">
        <f t="shared" si="380"/>
        <v>0</v>
      </c>
    </row>
    <row r="616" spans="1:53" ht="15" customHeight="1">
      <c r="A616" s="40"/>
      <c r="B616" s="1"/>
      <c r="C616" s="120" t="s">
        <v>5036</v>
      </c>
      <c r="D616" s="717" t="s">
        <v>5661</v>
      </c>
      <c r="E616" s="718"/>
      <c r="F616" s="718"/>
      <c r="G616" s="718"/>
      <c r="H616" s="718"/>
      <c r="I616" s="718"/>
      <c r="J616" s="718"/>
      <c r="K616" s="718"/>
      <c r="L616" s="719"/>
      <c r="M616" s="736"/>
      <c r="N616" s="737"/>
      <c r="O616" s="738"/>
      <c r="P616" s="733"/>
      <c r="Q616" s="734"/>
      <c r="R616" s="735"/>
      <c r="S616" s="733"/>
      <c r="T616" s="734"/>
      <c r="U616" s="735"/>
      <c r="V616" s="733"/>
      <c r="W616" s="734"/>
      <c r="X616" s="735"/>
      <c r="Y616" s="733"/>
      <c r="Z616" s="734"/>
      <c r="AA616" s="735"/>
      <c r="AB616" s="733"/>
      <c r="AC616" s="734"/>
      <c r="AD616" s="735"/>
      <c r="AE616" s="91"/>
      <c r="AG616" s="23">
        <f t="shared" si="367"/>
        <v>0</v>
      </c>
      <c r="AH616" s="89">
        <f t="shared" si="368"/>
        <v>0</v>
      </c>
      <c r="AI616" s="89">
        <f t="shared" si="369"/>
        <v>0</v>
      </c>
      <c r="AJ616" s="89">
        <f t="shared" si="370"/>
        <v>0</v>
      </c>
      <c r="AL616" s="23">
        <f t="shared" si="371"/>
        <v>0</v>
      </c>
      <c r="AN616" s="23">
        <f t="shared" si="372"/>
        <v>0</v>
      </c>
      <c r="AO616" s="23">
        <f t="shared" si="373"/>
        <v>0</v>
      </c>
      <c r="AS616" s="23">
        <f t="shared" si="374"/>
        <v>0</v>
      </c>
      <c r="AT616" s="23">
        <f t="shared" si="375"/>
        <v>0</v>
      </c>
      <c r="AU616" s="23">
        <f t="shared" si="376"/>
        <v>0</v>
      </c>
      <c r="AW616" s="23">
        <f t="shared" si="377"/>
        <v>0</v>
      </c>
      <c r="AY616">
        <f t="shared" si="378"/>
        <v>0</v>
      </c>
      <c r="AZ616">
        <f t="shared" si="379"/>
        <v>0</v>
      </c>
      <c r="BA616">
        <f t="shared" si="380"/>
        <v>0</v>
      </c>
    </row>
    <row r="617" spans="1:53" ht="15" customHeight="1">
      <c r="A617" s="40"/>
      <c r="B617" s="1"/>
      <c r="C617" s="120" t="s">
        <v>5037</v>
      </c>
      <c r="D617" s="572" t="s">
        <v>5662</v>
      </c>
      <c r="E617" s="573"/>
      <c r="F617" s="573"/>
      <c r="G617" s="573"/>
      <c r="H617" s="573"/>
      <c r="I617" s="573"/>
      <c r="J617" s="573"/>
      <c r="K617" s="573"/>
      <c r="L617" s="574"/>
      <c r="M617" s="736"/>
      <c r="N617" s="737"/>
      <c r="O617" s="738"/>
      <c r="P617" s="733"/>
      <c r="Q617" s="734"/>
      <c r="R617" s="735"/>
      <c r="S617" s="733"/>
      <c r="T617" s="734"/>
      <c r="U617" s="735"/>
      <c r="V617" s="733"/>
      <c r="W617" s="734"/>
      <c r="X617" s="735"/>
      <c r="Y617" s="733"/>
      <c r="Z617" s="734"/>
      <c r="AA617" s="735"/>
      <c r="AB617" s="733"/>
      <c r="AC617" s="734"/>
      <c r="AD617" s="735"/>
      <c r="AE617" s="91"/>
      <c r="AG617" s="23">
        <f t="shared" si="367"/>
        <v>0</v>
      </c>
      <c r="AH617" s="89">
        <f t="shared" si="368"/>
        <v>0</v>
      </c>
      <c r="AI617" s="89">
        <f t="shared" si="369"/>
        <v>0</v>
      </c>
      <c r="AJ617" s="89">
        <f t="shared" si="370"/>
        <v>0</v>
      </c>
      <c r="AL617" s="23">
        <f t="shared" si="371"/>
        <v>0</v>
      </c>
      <c r="AN617" s="23">
        <f t="shared" si="372"/>
        <v>0</v>
      </c>
      <c r="AO617" s="23">
        <f t="shared" si="373"/>
        <v>0</v>
      </c>
      <c r="AS617" s="23">
        <f t="shared" si="374"/>
        <v>0</v>
      </c>
      <c r="AT617" s="23">
        <f t="shared" si="375"/>
        <v>0</v>
      </c>
      <c r="AU617" s="23">
        <f t="shared" si="376"/>
        <v>0</v>
      </c>
      <c r="AW617" s="23">
        <f t="shared" si="377"/>
        <v>0</v>
      </c>
      <c r="AY617">
        <f t="shared" si="378"/>
        <v>0</v>
      </c>
      <c r="AZ617">
        <f t="shared" si="379"/>
        <v>0</v>
      </c>
      <c r="BA617">
        <f t="shared" si="380"/>
        <v>0</v>
      </c>
    </row>
    <row r="618" spans="1:53" ht="15" customHeight="1">
      <c r="A618" s="40"/>
      <c r="B618" s="1"/>
      <c r="C618" s="121" t="s">
        <v>5038</v>
      </c>
      <c r="D618" s="572" t="s">
        <v>5663</v>
      </c>
      <c r="E618" s="573"/>
      <c r="F618" s="573"/>
      <c r="G618" s="573"/>
      <c r="H618" s="573"/>
      <c r="I618" s="573"/>
      <c r="J618" s="573"/>
      <c r="K618" s="573"/>
      <c r="L618" s="574"/>
      <c r="M618" s="736"/>
      <c r="N618" s="737"/>
      <c r="O618" s="738"/>
      <c r="P618" s="733"/>
      <c r="Q618" s="734"/>
      <c r="R618" s="735"/>
      <c r="S618" s="733"/>
      <c r="T618" s="734"/>
      <c r="U618" s="735"/>
      <c r="V618" s="733"/>
      <c r="W618" s="734"/>
      <c r="X618" s="735"/>
      <c r="Y618" s="733"/>
      <c r="Z618" s="734"/>
      <c r="AA618" s="735"/>
      <c r="AB618" s="733"/>
      <c r="AC618" s="734"/>
      <c r="AD618" s="735"/>
      <c r="AE618" s="91"/>
      <c r="AG618" s="23">
        <f t="shared" si="367"/>
        <v>0</v>
      </c>
      <c r="AH618" s="89">
        <f t="shared" si="368"/>
        <v>0</v>
      </c>
      <c r="AI618" s="89">
        <f t="shared" si="369"/>
        <v>0</v>
      </c>
      <c r="AJ618" s="89">
        <f t="shared" si="370"/>
        <v>0</v>
      </c>
      <c r="AL618" s="23">
        <f t="shared" si="371"/>
        <v>0</v>
      </c>
      <c r="AN618" s="23">
        <f t="shared" si="372"/>
        <v>0</v>
      </c>
      <c r="AO618" s="23">
        <f t="shared" si="373"/>
        <v>0</v>
      </c>
      <c r="AS618" s="23">
        <f t="shared" si="374"/>
        <v>0</v>
      </c>
      <c r="AT618" s="23">
        <f t="shared" si="375"/>
        <v>0</v>
      </c>
      <c r="AU618" s="23">
        <f t="shared" si="376"/>
        <v>0</v>
      </c>
      <c r="AW618" s="23">
        <f t="shared" si="377"/>
        <v>0</v>
      </c>
      <c r="AY618">
        <f t="shared" si="378"/>
        <v>0</v>
      </c>
      <c r="AZ618">
        <f t="shared" si="379"/>
        <v>0</v>
      </c>
      <c r="BA618">
        <f t="shared" si="380"/>
        <v>0</v>
      </c>
    </row>
    <row r="619" spans="1:53" ht="15" customHeight="1">
      <c r="A619" s="40"/>
      <c r="B619" s="1"/>
      <c r="C619" s="122" t="s">
        <v>5039</v>
      </c>
      <c r="D619" s="742" t="s">
        <v>5664</v>
      </c>
      <c r="E619" s="742"/>
      <c r="F619" s="742"/>
      <c r="G619" s="742"/>
      <c r="H619" s="742"/>
      <c r="I619" s="742"/>
      <c r="J619" s="742"/>
      <c r="K619" s="742"/>
      <c r="L619" s="742"/>
      <c r="M619" s="736"/>
      <c r="N619" s="737"/>
      <c r="O619" s="738"/>
      <c r="P619" s="733"/>
      <c r="Q619" s="734"/>
      <c r="R619" s="735"/>
      <c r="S619" s="733"/>
      <c r="T619" s="734"/>
      <c r="U619" s="735"/>
      <c r="V619" s="733"/>
      <c r="W619" s="734"/>
      <c r="X619" s="735"/>
      <c r="Y619" s="733"/>
      <c r="Z619" s="734"/>
      <c r="AA619" s="735"/>
      <c r="AB619" s="733"/>
      <c r="AC619" s="734"/>
      <c r="AD619" s="735"/>
      <c r="AE619" s="91"/>
      <c r="AG619" s="23">
        <f t="shared" si="367"/>
        <v>0</v>
      </c>
      <c r="AH619" s="89">
        <f t="shared" si="368"/>
        <v>0</v>
      </c>
      <c r="AI619" s="89">
        <f t="shared" si="369"/>
        <v>0</v>
      </c>
      <c r="AJ619" s="89">
        <f t="shared" si="370"/>
        <v>0</v>
      </c>
      <c r="AL619" s="23">
        <f t="shared" si="371"/>
        <v>0</v>
      </c>
      <c r="AN619" s="23">
        <f t="shared" si="372"/>
        <v>0</v>
      </c>
      <c r="AO619" s="23">
        <f t="shared" si="373"/>
        <v>0</v>
      </c>
      <c r="AS619" s="23">
        <f t="shared" si="374"/>
        <v>0</v>
      </c>
      <c r="AT619" s="23">
        <f t="shared" si="375"/>
        <v>0</v>
      </c>
      <c r="AU619" s="23">
        <f t="shared" si="376"/>
        <v>0</v>
      </c>
      <c r="AW619" s="23">
        <f t="shared" si="377"/>
        <v>0</v>
      </c>
      <c r="AY619">
        <f t="shared" si="378"/>
        <v>0</v>
      </c>
      <c r="AZ619">
        <f t="shared" si="379"/>
        <v>0</v>
      </c>
      <c r="BA619">
        <f t="shared" si="380"/>
        <v>0</v>
      </c>
    </row>
    <row r="620" spans="1:53" ht="15" customHeight="1">
      <c r="A620" s="40"/>
      <c r="B620" s="1"/>
      <c r="C620" s="120" t="s">
        <v>5040</v>
      </c>
      <c r="D620" s="717" t="s">
        <v>5665</v>
      </c>
      <c r="E620" s="718"/>
      <c r="F620" s="718"/>
      <c r="G620" s="718"/>
      <c r="H620" s="718"/>
      <c r="I620" s="718"/>
      <c r="J620" s="718"/>
      <c r="K620" s="718"/>
      <c r="L620" s="719"/>
      <c r="M620" s="736"/>
      <c r="N620" s="737"/>
      <c r="O620" s="738"/>
      <c r="P620" s="733"/>
      <c r="Q620" s="734"/>
      <c r="R620" s="735"/>
      <c r="S620" s="733"/>
      <c r="T620" s="734"/>
      <c r="U620" s="735"/>
      <c r="V620" s="733"/>
      <c r="W620" s="734"/>
      <c r="X620" s="735"/>
      <c r="Y620" s="733"/>
      <c r="Z620" s="734"/>
      <c r="AA620" s="735"/>
      <c r="AB620" s="733"/>
      <c r="AC620" s="734"/>
      <c r="AD620" s="735"/>
      <c r="AE620" s="91"/>
      <c r="AG620" s="23">
        <f t="shared" si="367"/>
        <v>0</v>
      </c>
      <c r="AH620" s="89">
        <f t="shared" si="368"/>
        <v>0</v>
      </c>
      <c r="AI620" s="89">
        <f t="shared" si="369"/>
        <v>0</v>
      </c>
      <c r="AJ620" s="89">
        <f t="shared" si="370"/>
        <v>0</v>
      </c>
      <c r="AL620" s="23">
        <f>IF(OR(P620="NS",$I$578="NS"),0,IF(OR(P620="NA",$I$578="NA"),0,IF(P620&lt;=$I$578,0,1)))</f>
        <v>0</v>
      </c>
      <c r="AN620" s="23">
        <f t="shared" si="372"/>
        <v>0</v>
      </c>
      <c r="AO620" s="23">
        <f t="shared" si="373"/>
        <v>0</v>
      </c>
      <c r="AS620" s="23">
        <f t="shared" si="374"/>
        <v>0</v>
      </c>
      <c r="AT620" s="23">
        <f t="shared" si="375"/>
        <v>0</v>
      </c>
      <c r="AU620" s="23">
        <f t="shared" si="376"/>
        <v>0</v>
      </c>
      <c r="AW620" s="23">
        <f t="shared" si="377"/>
        <v>0</v>
      </c>
      <c r="AY620">
        <f t="shared" si="378"/>
        <v>0</v>
      </c>
      <c r="AZ620">
        <f t="shared" si="379"/>
        <v>0</v>
      </c>
      <c r="BA620">
        <f t="shared" si="380"/>
        <v>0</v>
      </c>
    </row>
    <row r="621" spans="1:53" ht="15" customHeight="1">
      <c r="A621" s="40"/>
      <c r="B621" s="1"/>
      <c r="C621" s="26"/>
      <c r="D621" s="123"/>
      <c r="E621" s="123"/>
      <c r="F621" s="123"/>
      <c r="G621" s="123"/>
      <c r="H621" s="124"/>
      <c r="I621" s="21"/>
      <c r="J621" s="21"/>
      <c r="K621" s="21"/>
      <c r="L621" s="21"/>
      <c r="M621" s="21"/>
      <c r="N621" s="21"/>
      <c r="O621" s="125" t="s">
        <v>5189</v>
      </c>
      <c r="P621" s="739">
        <f>IF(AND(SUM(P603:R620)=0,COUNTIF(P603:R620,"NS")&gt;0),"NS",
IF(AND(SUM(P603:R620)=0,COUNTIF(P603:R620,0)&gt;0),0,
IF(AND(SUM(P603:R620)=0,COUNTIF(P603:R620,"NA")&gt;0),"NA",
SUM(P603:R620))))</f>
        <v>0</v>
      </c>
      <c r="Q621" s="740"/>
      <c r="R621" s="741"/>
      <c r="S621" s="739">
        <f t="shared" ref="S621" si="381">IF(AND(SUM(S603:U620)=0,COUNTIF(S603:U620,"NS")&gt;0),"NS",
IF(AND(SUM(S603:U620)=0,COUNTIF(S603:U620,0)&gt;0),0,
IF(AND(SUM(S603:U620)=0,COUNTIF(S603:U620,"NA")&gt;0),"NA",
SUM(S603:U620))))</f>
        <v>0</v>
      </c>
      <c r="T621" s="740"/>
      <c r="U621" s="741"/>
      <c r="V621" s="739">
        <f t="shared" ref="V621" si="382">IF(AND(SUM(V603:X620)=0,COUNTIF(V603:X620,"NS")&gt;0),"NS",
IF(AND(SUM(V603:X620)=0,COUNTIF(V603:X620,0)&gt;0),0,
IF(AND(SUM(V603:X620)=0,COUNTIF(V603:X620,"NA")&gt;0),"NA",
SUM(V603:X620))))</f>
        <v>0</v>
      </c>
      <c r="W621" s="740"/>
      <c r="X621" s="741"/>
      <c r="Y621" s="739">
        <f t="shared" ref="Y621" si="383">IF(AND(SUM(Y603:AA620)=0,COUNTIF(Y603:AA620,"NS")&gt;0),"NS",
IF(AND(SUM(Y603:AA620)=0,COUNTIF(Y603:AA620,0)&gt;0),0,
IF(AND(SUM(Y603:AA620)=0,COUNTIF(Y603:AA620,"NA")&gt;0),"NA",
SUM(Y603:AA620))))</f>
        <v>0</v>
      </c>
      <c r="Z621" s="740"/>
      <c r="AA621" s="741"/>
      <c r="AB621" s="739">
        <f t="shared" ref="AB621" si="384">IF(AND(SUM(AB603:AD620)=0,COUNTIF(AB603:AD620,"NS")&gt;0),"NS",
IF(AND(SUM(AB603:AD620)=0,COUNTIF(AB603:AD620,0)&gt;0),0,
IF(AND(SUM(AB603:AD620)=0,COUNTIF(AB603:AD620,"NA")&gt;0),"NA",
SUM(AB603:AD620))))</f>
        <v>0</v>
      </c>
      <c r="AC621" s="740"/>
      <c r="AD621" s="741"/>
      <c r="AE621" s="91"/>
      <c r="AG621" s="221">
        <f>SUM(AG603:AG620)</f>
        <v>0</v>
      </c>
      <c r="AH621" s="317">
        <f>SUM(AH603:AH620)</f>
        <v>0</v>
      </c>
      <c r="AI621" s="223">
        <f>SUM(AI603:AI620)</f>
        <v>0</v>
      </c>
      <c r="AJ621" s="224">
        <f>SUM(AJ603:AJ620)</f>
        <v>0</v>
      </c>
      <c r="AL621" s="323">
        <f>SUM(AL603:AL620)</f>
        <v>0</v>
      </c>
      <c r="AN621" s="324">
        <f>SUM(AN603:AN620)</f>
        <v>0</v>
      </c>
      <c r="AO621" s="325">
        <f>SUM(AO603:AO620)</f>
        <v>0</v>
      </c>
      <c r="AS621" s="330">
        <f>SUM(AS603:AS620)</f>
        <v>0</v>
      </c>
      <c r="AT621" s="331">
        <f>SUM(AT603:AT620)</f>
        <v>0</v>
      </c>
      <c r="AU621" s="332">
        <f>SUM(AU603:AU620)</f>
        <v>0</v>
      </c>
      <c r="AW621" s="336">
        <f>SUM(AW603:AW620)</f>
        <v>0</v>
      </c>
      <c r="AY621" s="338">
        <f>SUM(AY603:AY620)</f>
        <v>0</v>
      </c>
      <c r="AZ621" s="338">
        <f>SUM(AZ603:AZ620)</f>
        <v>0</v>
      </c>
      <c r="BA621" s="343">
        <f>SUM(BA603:BA620)</f>
        <v>0</v>
      </c>
    </row>
    <row r="622" spans="1:53" ht="15" customHeight="1">
      <c r="A622" s="40"/>
      <c r="B622" s="571" t="str">
        <f>IF(BA621&gt;0,"No puede ingresar cero en la col. Personal que se encontraba debido a que registró un número mayor a cero en la col. Acciones","")</f>
        <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S622" s="1"/>
      <c r="AT622" s="1"/>
      <c r="AU622" s="333">
        <f>SUM(AS621,AT621,AU621)</f>
        <v>0</v>
      </c>
    </row>
    <row r="623" spans="1:53" ht="45" customHeight="1">
      <c r="A623" s="40"/>
      <c r="B623" s="1"/>
      <c r="C623" s="678" t="s">
        <v>5666</v>
      </c>
      <c r="D623" s="678"/>
      <c r="E623" s="678"/>
      <c r="F623" s="527"/>
      <c r="G623" s="527"/>
      <c r="H623" s="527"/>
      <c r="I623" s="527"/>
      <c r="J623" s="527"/>
      <c r="K623" s="527"/>
      <c r="L623" s="527"/>
      <c r="M623" s="527"/>
      <c r="N623" s="527"/>
      <c r="O623" s="527"/>
      <c r="P623" s="527"/>
      <c r="Q623" s="527"/>
      <c r="R623" s="527"/>
      <c r="S623" s="527"/>
      <c r="T623" s="527"/>
      <c r="U623" s="527"/>
      <c r="V623" s="527"/>
      <c r="W623" s="527"/>
      <c r="X623" s="527"/>
      <c r="Y623" s="527"/>
      <c r="Z623" s="527"/>
      <c r="AA623" s="527"/>
      <c r="AB623" s="527"/>
      <c r="AC623" s="527"/>
      <c r="AD623" s="527"/>
      <c r="AE623" s="91"/>
      <c r="AG623" s="401" t="s">
        <v>5667</v>
      </c>
      <c r="AH623" s="442" t="s">
        <v>5668</v>
      </c>
      <c r="AI623" s="443" t="s">
        <v>5669</v>
      </c>
    </row>
    <row r="624" spans="1:53" ht="15" customHeight="1">
      <c r="A624" s="40"/>
      <c r="B624" s="636" t="str">
        <f>IF(AND($AV$603&gt;0,$F$623=""),"Ha registrado un valor mayor a cero en el numeral 18, debe anotar el nombre de dicho(s) tema(s)","")</f>
        <v/>
      </c>
      <c r="C624" s="636"/>
      <c r="D624" s="636"/>
      <c r="E624" s="636"/>
      <c r="F624" s="636"/>
      <c r="G624" s="636"/>
      <c r="H624" s="636"/>
      <c r="I624" s="636"/>
      <c r="J624" s="636"/>
      <c r="K624" s="636"/>
      <c r="L624" s="636"/>
      <c r="M624" s="636"/>
      <c r="N624" s="636"/>
      <c r="O624" s="636"/>
      <c r="P624" s="636"/>
      <c r="Q624" s="636"/>
      <c r="R624" s="636"/>
      <c r="S624" s="636"/>
      <c r="T624" s="636"/>
      <c r="U624" s="636"/>
      <c r="V624" s="636"/>
      <c r="W624" s="636"/>
      <c r="X624" s="636"/>
      <c r="Y624" s="636"/>
      <c r="Z624" s="636"/>
      <c r="AA624" s="636"/>
      <c r="AB624" s="636"/>
      <c r="AC624" s="636"/>
      <c r="AD624" s="636"/>
      <c r="AE624" s="636"/>
      <c r="AG624" s="192">
        <v>4</v>
      </c>
      <c r="AH624" s="1">
        <f>IF(AL621&gt;0,1,0)</f>
        <v>0</v>
      </c>
      <c r="AI624" s="441" t="str">
        <f>IF(AH624&gt;0,AG624,"")</f>
        <v/>
      </c>
    </row>
    <row r="625" spans="1:35" ht="24" customHeight="1">
      <c r="A625" s="40"/>
      <c r="B625" s="91"/>
      <c r="C625" s="531" t="s">
        <v>5147</v>
      </c>
      <c r="D625" s="531"/>
      <c r="E625" s="531"/>
      <c r="F625" s="531"/>
      <c r="G625" s="531"/>
      <c r="H625" s="531"/>
      <c r="I625" s="531"/>
      <c r="J625" s="531"/>
      <c r="K625" s="531"/>
      <c r="L625" s="531"/>
      <c r="M625" s="531"/>
      <c r="N625" s="531"/>
      <c r="O625" s="531"/>
      <c r="P625" s="531"/>
      <c r="Q625" s="531"/>
      <c r="R625" s="531"/>
      <c r="S625" s="531"/>
      <c r="T625" s="531"/>
      <c r="U625" s="531"/>
      <c r="V625" s="531"/>
      <c r="W625" s="531"/>
      <c r="X625" s="531"/>
      <c r="Y625" s="531"/>
      <c r="Z625" s="531"/>
      <c r="AA625" s="531"/>
      <c r="AB625" s="531"/>
      <c r="AC625" s="531"/>
      <c r="AD625" s="531"/>
      <c r="AE625" s="91"/>
      <c r="AG625" s="438">
        <v>6</v>
      </c>
      <c r="AH625" s="1">
        <f>IF(AN621&gt;0,1,0)</f>
        <v>0</v>
      </c>
      <c r="AI625" s="441" t="str">
        <f>IF(AH625&gt;0,AG625,"")</f>
        <v/>
      </c>
    </row>
    <row r="626" spans="1:35" ht="60" customHeight="1">
      <c r="A626" s="40"/>
      <c r="B626" s="91"/>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91"/>
      <c r="AG626" s="444">
        <v>10</v>
      </c>
      <c r="AH626" s="1">
        <f>IF(AU622&gt;0,1,0)</f>
        <v>0</v>
      </c>
      <c r="AI626" s="441" t="str">
        <f>IF(AH626&gt;0,AG626,"")</f>
        <v/>
      </c>
    </row>
    <row r="627" spans="1:35" ht="15" customHeight="1">
      <c r="B627" s="583" t="str">
        <f>IF(AG621&gt;0,"Favor de ingresar toda la información requerida en la pregunta y/o verifique que no tenga información en celdas sombreadas","")</f>
        <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row>
    <row r="628" spans="1:35" ht="15" customHeight="1">
      <c r="B628" s="568" t="str">
        <f>IF(OR(AH621&gt;0,AW621&gt;0),"Alerta: debido a que cuenta con registros NS, debe proporcionar una justificación en el area de comentarios al final de la pregunta","")</f>
        <v/>
      </c>
      <c r="C628" s="568"/>
      <c r="D628" s="568"/>
      <c r="E628" s="568"/>
      <c r="F628" s="568"/>
      <c r="G628" s="568"/>
      <c r="H628" s="568"/>
      <c r="I628" s="568"/>
      <c r="J628" s="568"/>
      <c r="K628" s="568"/>
      <c r="L628" s="568"/>
      <c r="M628" s="568"/>
      <c r="N628" s="568"/>
      <c r="O628" s="568"/>
      <c r="P628" s="568"/>
      <c r="Q628" s="568"/>
      <c r="R628" s="568"/>
      <c r="S628" s="568"/>
      <c r="T628" s="568"/>
      <c r="U628" s="568"/>
      <c r="V628" s="568"/>
      <c r="W628" s="568"/>
      <c r="X628" s="568"/>
      <c r="Y628" s="568"/>
      <c r="Z628" s="568"/>
      <c r="AA628" s="568"/>
      <c r="AB628" s="568"/>
      <c r="AC628" s="568"/>
      <c r="AD628" s="568"/>
    </row>
    <row r="629" spans="1:35" ht="15" customHeight="1">
      <c r="B629" s="636" t="str">
        <f>IF(AJ621&gt;0,"Favor de revisar la suma y consistencia de totales y/o subtotales por filas (numéricos y NS)","")</f>
        <v/>
      </c>
      <c r="C629" s="636"/>
      <c r="D629" s="636"/>
      <c r="E629" s="636"/>
      <c r="F629" s="636"/>
      <c r="G629" s="636"/>
      <c r="H629" s="636"/>
      <c r="I629" s="636"/>
      <c r="J629" s="636"/>
      <c r="K629" s="636"/>
      <c r="L629" s="636"/>
      <c r="M629" s="636"/>
      <c r="N629" s="636"/>
      <c r="O629" s="636"/>
      <c r="P629" s="636"/>
      <c r="Q629" s="636"/>
      <c r="R629" s="636"/>
      <c r="S629" s="636"/>
      <c r="T629" s="636"/>
      <c r="U629" s="636"/>
      <c r="V629" s="636"/>
      <c r="W629" s="636"/>
      <c r="X629" s="636"/>
      <c r="Y629" s="636"/>
      <c r="Z629" s="636"/>
      <c r="AA629" s="636"/>
      <c r="AB629" s="636"/>
      <c r="AC629" s="636"/>
      <c r="AD629" s="636"/>
    </row>
    <row r="630" spans="1:35" ht="15" customHeight="1">
      <c r="B630" s="583" t="str">
        <f>IF(AK603&gt;0,"Favor de revisar la instrucción 3, debido a que no se cumplen con los criterios mencionados",IF(AM603&gt;0,"Favor de revisar la instrucción 5, debido a que no se cumplen con los criterios mencionados",IF(AR604&gt;0,"Favor de revisar la instrucción 9, debido a que no se cumplen con los criterios mencionados","")))</f>
        <v/>
      </c>
      <c r="C630" s="583"/>
      <c r="D630" s="583"/>
      <c r="E630" s="583"/>
      <c r="F630" s="583"/>
      <c r="G630" s="583"/>
      <c r="H630" s="583"/>
      <c r="I630" s="583"/>
      <c r="J630" s="583"/>
      <c r="K630" s="583"/>
      <c r="L630" s="583"/>
      <c r="M630" s="583"/>
      <c r="N630" s="583"/>
      <c r="O630" s="583"/>
      <c r="P630" s="583"/>
      <c r="Q630" s="583"/>
      <c r="R630" s="583"/>
      <c r="S630" s="583"/>
      <c r="T630" s="583"/>
      <c r="U630" s="583"/>
      <c r="V630" s="583"/>
      <c r="W630" s="583"/>
      <c r="X630" s="583"/>
      <c r="Y630" s="583"/>
      <c r="Z630" s="583"/>
      <c r="AA630" s="583"/>
      <c r="AB630" s="583"/>
      <c r="AC630" s="583"/>
      <c r="AD630" s="583"/>
    </row>
    <row r="631" spans="1:35" ht="15" customHeight="1">
      <c r="B631" s="568" t="str">
        <f>IF(OR(AH624&gt;0,AH625&gt;0,AH626&gt;0),_xlfn.CONCAT("Alerta: debe de proporcionar una justificación de acuerdo a lo establecido en la(s) instrucción(es): ",_xlfn.TEXTJOIN(",",TRUE,AI624:AI626)),"")</f>
        <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row>
    <row r="632" spans="1:35" ht="15" customHeight="1" thickBot="1">
      <c r="B632" s="568" t="str">
        <f>IF(AO621&gt;0,"Alerta: debe de proporcionar una justificación de acuerdo a lo establecido en la instrucción 7","")</f>
        <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row>
    <row r="633" spans="1:35" ht="15" customHeight="1" thickBot="1">
      <c r="A633" s="82" t="s">
        <v>5069</v>
      </c>
      <c r="B633" s="599" t="s">
        <v>5670</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1"/>
      <c r="AE633" s="73"/>
    </row>
    <row r="634" spans="1:35" ht="15" customHeight="1"/>
    <row r="635" spans="1:35" ht="36" customHeight="1">
      <c r="A635" s="40" t="s">
        <v>5671</v>
      </c>
      <c r="B635" s="582" t="s">
        <v>5672</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row>
    <row r="636" spans="1:35" ht="36" customHeight="1">
      <c r="A636" s="40"/>
      <c r="B636" s="107"/>
      <c r="C636" s="531" t="s">
        <v>5673</v>
      </c>
      <c r="D636" s="531"/>
      <c r="E636" s="531"/>
      <c r="F636" s="531"/>
      <c r="G636" s="531"/>
      <c r="H636" s="531"/>
      <c r="I636" s="531"/>
      <c r="J636" s="531"/>
      <c r="K636" s="531"/>
      <c r="L636" s="531"/>
      <c r="M636" s="531"/>
      <c r="N636" s="531"/>
      <c r="O636" s="531"/>
      <c r="P636" s="531"/>
      <c r="Q636" s="531"/>
      <c r="R636" s="531"/>
      <c r="S636" s="531"/>
      <c r="T636" s="531"/>
      <c r="U636" s="531"/>
      <c r="V636" s="531"/>
      <c r="W636" s="531"/>
      <c r="X636" s="531"/>
      <c r="Y636" s="531"/>
      <c r="Z636" s="531"/>
      <c r="AA636" s="531"/>
      <c r="AB636" s="531"/>
      <c r="AC636" s="531"/>
      <c r="AD636" s="531"/>
    </row>
    <row r="637" spans="1:35" ht="36" customHeight="1">
      <c r="A637" s="40"/>
      <c r="B637" s="107"/>
      <c r="C637" s="531" t="s">
        <v>5674</v>
      </c>
      <c r="D637" s="531"/>
      <c r="E637" s="531"/>
      <c r="F637" s="531"/>
      <c r="G637" s="531"/>
      <c r="H637" s="531"/>
      <c r="I637" s="531"/>
      <c r="J637" s="531"/>
      <c r="K637" s="531"/>
      <c r="L637" s="531"/>
      <c r="M637" s="531"/>
      <c r="N637" s="531"/>
      <c r="O637" s="531"/>
      <c r="P637" s="531"/>
      <c r="Q637" s="531"/>
      <c r="R637" s="531"/>
      <c r="S637" s="531"/>
      <c r="T637" s="531"/>
      <c r="U637" s="531"/>
      <c r="V637" s="531"/>
      <c r="W637" s="531"/>
      <c r="X637" s="531"/>
      <c r="Y637" s="531"/>
      <c r="Z637" s="531"/>
      <c r="AA637" s="531"/>
      <c r="AB637" s="531"/>
      <c r="AC637" s="531"/>
      <c r="AD637" s="531"/>
    </row>
    <row r="638" spans="1:35" ht="24" customHeight="1">
      <c r="A638" s="40"/>
      <c r="B638" s="107"/>
      <c r="C638" s="651" t="s">
        <v>5675</v>
      </c>
      <c r="D638" s="65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651"/>
      <c r="AD638" s="651"/>
    </row>
    <row r="639" spans="1:35" ht="36" customHeight="1">
      <c r="A639" s="40"/>
      <c r="B639" s="107"/>
      <c r="C639" s="651" t="s">
        <v>5676</v>
      </c>
      <c r="D639" s="651"/>
      <c r="E639" s="651"/>
      <c r="F639" s="651"/>
      <c r="G639" s="651"/>
      <c r="H639" s="651"/>
      <c r="I639" s="651"/>
      <c r="J639" s="651"/>
      <c r="K639" s="651"/>
      <c r="L639" s="651"/>
      <c r="M639" s="651"/>
      <c r="N639" s="651"/>
      <c r="O639" s="651"/>
      <c r="P639" s="651"/>
      <c r="Q639" s="651"/>
      <c r="R639" s="651"/>
      <c r="S639" s="651"/>
      <c r="T639" s="651"/>
      <c r="U639" s="651"/>
      <c r="V639" s="651"/>
      <c r="W639" s="651"/>
      <c r="X639" s="651"/>
      <c r="Y639" s="651"/>
      <c r="Z639" s="651"/>
      <c r="AA639" s="651"/>
      <c r="AB639" s="651"/>
      <c r="AC639" s="651"/>
      <c r="AD639" s="651"/>
    </row>
    <row r="640" spans="1:35" ht="36" customHeight="1">
      <c r="A640" s="40"/>
      <c r="B640" s="107"/>
      <c r="C640" s="651" t="s">
        <v>5677</v>
      </c>
      <c r="D640" s="651"/>
      <c r="E640" s="651"/>
      <c r="F640" s="651"/>
      <c r="G640" s="651"/>
      <c r="H640" s="651"/>
      <c r="I640" s="651"/>
      <c r="J640" s="651"/>
      <c r="K640" s="651"/>
      <c r="L640" s="651"/>
      <c r="M640" s="651"/>
      <c r="N640" s="651"/>
      <c r="O640" s="651"/>
      <c r="P640" s="651"/>
      <c r="Q640" s="651"/>
      <c r="R640" s="651"/>
      <c r="S640" s="651"/>
      <c r="T640" s="651"/>
      <c r="U640" s="651"/>
      <c r="V640" s="651"/>
      <c r="W640" s="651"/>
      <c r="X640" s="651"/>
      <c r="Y640" s="651"/>
      <c r="Z640" s="651"/>
      <c r="AA640" s="651"/>
      <c r="AB640" s="651"/>
      <c r="AC640" s="651"/>
      <c r="AD640" s="651"/>
    </row>
    <row r="641" spans="1:55" ht="15" customHeight="1">
      <c r="A641" s="40"/>
      <c r="B641" s="107"/>
      <c r="C641" s="651" t="s">
        <v>5678</v>
      </c>
      <c r="D641" s="651"/>
      <c r="E641" s="651"/>
      <c r="F641" s="651"/>
      <c r="G641" s="651"/>
      <c r="H641" s="651"/>
      <c r="I641" s="651"/>
      <c r="J641" s="651"/>
      <c r="K641" s="651"/>
      <c r="L641" s="651"/>
      <c r="M641" s="651"/>
      <c r="N641" s="651"/>
      <c r="O641" s="651"/>
      <c r="P641" s="651"/>
      <c r="Q641" s="651"/>
      <c r="R641" s="651"/>
      <c r="S641" s="651"/>
      <c r="T641" s="651"/>
      <c r="U641" s="651"/>
      <c r="V641" s="651"/>
      <c r="W641" s="651"/>
      <c r="X641" s="651"/>
      <c r="Y641" s="651"/>
      <c r="Z641" s="651"/>
      <c r="AA641" s="651"/>
      <c r="AB641" s="651"/>
      <c r="AC641" s="651"/>
      <c r="AD641" s="651"/>
    </row>
    <row r="642" spans="1:55" ht="36" customHeight="1">
      <c r="A642" s="40"/>
      <c r="B642" s="23"/>
      <c r="C642" s="651" t="s">
        <v>5679</v>
      </c>
      <c r="D642" s="651"/>
      <c r="E642" s="651"/>
      <c r="F642" s="651"/>
      <c r="G642" s="651"/>
      <c r="H642" s="651"/>
      <c r="I642" s="651"/>
      <c r="J642" s="651"/>
      <c r="K642" s="651"/>
      <c r="L642" s="651"/>
      <c r="M642" s="651"/>
      <c r="N642" s="651"/>
      <c r="O642" s="651"/>
      <c r="P642" s="651"/>
      <c r="Q642" s="651"/>
      <c r="R642" s="651"/>
      <c r="S642" s="651"/>
      <c r="T642" s="651"/>
      <c r="U642" s="651"/>
      <c r="V642" s="651"/>
      <c r="W642" s="651"/>
      <c r="X642" s="651"/>
      <c r="Y642" s="651"/>
      <c r="Z642" s="651"/>
      <c r="AA642" s="651"/>
      <c r="AB642" s="651"/>
      <c r="AC642" s="651"/>
      <c r="AD642" s="651"/>
    </row>
    <row r="643" spans="1:55" ht="36" customHeight="1">
      <c r="A643" s="40"/>
      <c r="B643" s="23"/>
      <c r="C643" s="651" t="s">
        <v>5680</v>
      </c>
      <c r="D643" s="651"/>
      <c r="E643" s="651"/>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row>
    <row r="644" spans="1:55" ht="36" customHeight="1">
      <c r="A644" s="40"/>
      <c r="B644" s="23"/>
      <c r="C644" s="651" t="s">
        <v>5681</v>
      </c>
      <c r="D644" s="651"/>
      <c r="E644" s="651"/>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row>
    <row r="645" spans="1:55">
      <c r="A645" s="40"/>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R645" s="647" t="s">
        <v>5471</v>
      </c>
      <c r="AS645" s="647"/>
      <c r="AT645" s="647"/>
      <c r="AV645" s="648" t="s">
        <v>5472</v>
      </c>
      <c r="AW645" s="648"/>
      <c r="AX645" s="648"/>
      <c r="AZ645" s="570" t="s">
        <v>5682</v>
      </c>
      <c r="BA645" s="570" t="s">
        <v>5683</v>
      </c>
      <c r="BB645" s="634" t="s">
        <v>5579</v>
      </c>
      <c r="BC645" s="635" t="s">
        <v>5580</v>
      </c>
    </row>
    <row r="646" spans="1:55" ht="60" customHeight="1">
      <c r="A646" s="93"/>
      <c r="B646" s="56"/>
      <c r="C646" s="684" t="s">
        <v>5684</v>
      </c>
      <c r="D646" s="685"/>
      <c r="E646" s="685"/>
      <c r="F646" s="685"/>
      <c r="G646" s="685"/>
      <c r="H646" s="685"/>
      <c r="I646" s="685"/>
      <c r="J646" s="686"/>
      <c r="K646" s="684" t="s">
        <v>5685</v>
      </c>
      <c r="L646" s="685"/>
      <c r="M646" s="685"/>
      <c r="N646" s="686"/>
      <c r="O646" s="511" t="s">
        <v>5686</v>
      </c>
      <c r="P646" s="512"/>
      <c r="Q646" s="512"/>
      <c r="R646" s="512"/>
      <c r="S646" s="512"/>
      <c r="T646" s="513"/>
      <c r="U646" s="684" t="s">
        <v>5687</v>
      </c>
      <c r="V646" s="685"/>
      <c r="W646" s="685"/>
      <c r="X646" s="686"/>
      <c r="Y646" s="511" t="s">
        <v>5688</v>
      </c>
      <c r="Z646" s="512"/>
      <c r="AA646" s="512"/>
      <c r="AB646" s="512"/>
      <c r="AC646" s="512"/>
      <c r="AD646" s="513"/>
      <c r="AH646" s="645" t="s">
        <v>5545</v>
      </c>
      <c r="AI646" s="645"/>
      <c r="AJ646" s="645"/>
      <c r="AK646" s="646" t="s">
        <v>5546</v>
      </c>
      <c r="AL646" s="646"/>
      <c r="AM646" s="646"/>
      <c r="AR646" s="647"/>
      <c r="AS646" s="647"/>
      <c r="AT646" s="647"/>
      <c r="AV646" s="648"/>
      <c r="AW646" s="648"/>
      <c r="AX646" s="648"/>
      <c r="AZ646" s="570"/>
      <c r="BA646" s="570"/>
      <c r="BB646" s="634"/>
      <c r="BC646" s="635"/>
    </row>
    <row r="647" spans="1:55" ht="48">
      <c r="A647" s="93"/>
      <c r="B647" s="56"/>
      <c r="C647" s="687"/>
      <c r="D647" s="688"/>
      <c r="E647" s="688"/>
      <c r="F647" s="688"/>
      <c r="G647" s="688"/>
      <c r="H647" s="688"/>
      <c r="I647" s="688"/>
      <c r="J647" s="689"/>
      <c r="K647" s="687"/>
      <c r="L647" s="688"/>
      <c r="M647" s="688"/>
      <c r="N647" s="689"/>
      <c r="O647" s="511" t="s">
        <v>5161</v>
      </c>
      <c r="P647" s="513"/>
      <c r="Q647" s="682" t="s">
        <v>5338</v>
      </c>
      <c r="R647" s="683"/>
      <c r="S647" s="682" t="s">
        <v>5339</v>
      </c>
      <c r="T647" s="683"/>
      <c r="U647" s="687"/>
      <c r="V647" s="688"/>
      <c r="W647" s="688"/>
      <c r="X647" s="689"/>
      <c r="Y647" s="511" t="s">
        <v>5161</v>
      </c>
      <c r="Z647" s="513"/>
      <c r="AA647" s="682" t="s">
        <v>5338</v>
      </c>
      <c r="AB647" s="683"/>
      <c r="AC647" s="682" t="s">
        <v>5339</v>
      </c>
      <c r="AD647" s="683"/>
      <c r="AH647" s="222" t="s">
        <v>5107</v>
      </c>
      <c r="AI647" s="223" t="s">
        <v>5340</v>
      </c>
      <c r="AJ647" s="224" t="s">
        <v>5341</v>
      </c>
      <c r="AK647" s="222" t="s">
        <v>5107</v>
      </c>
      <c r="AL647" s="223" t="s">
        <v>5340</v>
      </c>
      <c r="AM647" s="224" t="s">
        <v>5341</v>
      </c>
      <c r="AN647" s="313" t="s">
        <v>5575</v>
      </c>
      <c r="AO647" s="314" t="s">
        <v>5576</v>
      </c>
      <c r="AP647" s="340" t="s">
        <v>5689</v>
      </c>
      <c r="AQ647" s="313" t="s">
        <v>5690</v>
      </c>
      <c r="AR647" s="289" t="s">
        <v>5382</v>
      </c>
      <c r="AS647" s="290" t="s">
        <v>5383</v>
      </c>
      <c r="AT647" s="291" t="s">
        <v>5384</v>
      </c>
      <c r="AV647" s="298" t="s">
        <v>5382</v>
      </c>
      <c r="AW647" s="269" t="s">
        <v>5383</v>
      </c>
      <c r="AX647" s="300" t="s">
        <v>5384</v>
      </c>
      <c r="AY647" s="341" t="s">
        <v>5691</v>
      </c>
      <c r="AZ647" s="570"/>
      <c r="BA647" s="570"/>
      <c r="BB647" s="634"/>
      <c r="BC647" s="635"/>
    </row>
    <row r="648" spans="1:55">
      <c r="A648" s="93"/>
      <c r="B648" s="56"/>
      <c r="C648" s="188" t="s">
        <v>5014</v>
      </c>
      <c r="D648" s="572" t="s">
        <v>5692</v>
      </c>
      <c r="E648" s="573"/>
      <c r="F648" s="573"/>
      <c r="G648" s="573"/>
      <c r="H648" s="573"/>
      <c r="I648" s="573"/>
      <c r="J648" s="574"/>
      <c r="K648" s="527"/>
      <c r="L648" s="527"/>
      <c r="M648" s="527"/>
      <c r="N648" s="527"/>
      <c r="O648" s="580"/>
      <c r="P648" s="580"/>
      <c r="Q648" s="580"/>
      <c r="R648" s="580"/>
      <c r="S648" s="580"/>
      <c r="T648" s="580"/>
      <c r="U648" s="527"/>
      <c r="V648" s="527"/>
      <c r="W648" s="527"/>
      <c r="X648" s="527"/>
      <c r="Y648" s="580"/>
      <c r="Z648" s="580"/>
      <c r="AA648" s="580"/>
      <c r="AB648" s="580"/>
      <c r="AC648" s="580"/>
      <c r="AD648" s="580"/>
      <c r="AH648" s="23">
        <f>COUNTIF(Q648:T648,"NS")</f>
        <v>0</v>
      </c>
      <c r="AI648" s="23">
        <f>SUM(Q648:T648)</f>
        <v>0</v>
      </c>
      <c r="AJ648" s="23">
        <f>IF(COUNTIF(O648:T648,"NA")=3,0,IF(OR(AND(O648=0,AH648&gt;0),AND(O648="ns",AI648&gt;0),AND(O648="ns",AH648=0,AI648=0)),1,IF(OR(AND(O648&gt;0,AH648=2),AND(O648="ns",AH648=2),AND(O648="ns",AI648=0,AH648&gt;0),O648=AI648),0,1)))</f>
        <v>0</v>
      </c>
      <c r="AK648" s="23">
        <f>COUNTIF(AA648:AD648,"NS")</f>
        <v>0</v>
      </c>
      <c r="AL648" s="23">
        <f>SUM(AA648:AD648)</f>
        <v>0</v>
      </c>
      <c r="AM648" s="23">
        <f>IF(COUNTIF(Y648:AD648,"NA")=3,0,IF(OR(AND(Y648=0,AK648&gt;0),AND(Y648="ns",AL648&gt;0),AND(Y648="ns",AK648=0,AL648=0)),1,IF(OR(AND(Y648&gt;0,AK648=2),AND(Y648="ns",AK648=2),AND(Y648="ns",AL648=0,AK648&gt;0),Y648=AL648),0,1)))</f>
        <v>0</v>
      </c>
      <c r="AN648" s="255">
        <f>IF(AND(SUM($M$106)=0,COUNTA(K648:T681)&gt;0),1,0)</f>
        <v>0</v>
      </c>
      <c r="AO648" s="255">
        <f>IF(AND(SUM($M$107)=0,COUNTA(U648:AD681)&gt;0),1,0)</f>
        <v>0</v>
      </c>
      <c r="AP648" s="255">
        <f>IF(AND($K648&lt;&gt;"",$K648&lt;&gt;1,COUNTA(O648:T648)&gt;0),1,0)</f>
        <v>0</v>
      </c>
      <c r="AQ648" s="255">
        <f>IF(AND($U648&lt;&gt;"",$U648&lt;&gt;1,COUNTA(Y648:AD648)&gt;0),1,0)</f>
        <v>0</v>
      </c>
      <c r="AR648">
        <f>IF(OR(O648="NS",$M$106="NS"),0,IF(OR(O648="NA",$M$106="NA"),0,IF(O648&lt;=$M$106,0,1)))</f>
        <v>0</v>
      </c>
      <c r="AS648">
        <f>IF(OR(Q648="NS",$S$106="NS"),0,IF(OR(Q648="NA",$S$106="NA"),0,IF(Q648&lt;=$S$106,0,1)))</f>
        <v>0</v>
      </c>
      <c r="AT648">
        <f>IF(OR(S648="NS",$Y$106="NS"),0,IF(OR(S648="NA",$Y$106="NA"),0,IF(S648&lt;=$Y$106,0,1)))</f>
        <v>0</v>
      </c>
      <c r="AV648">
        <f>IF(OR(Y648="NS",$M$107="NS"),0,IF(OR(Y648="NA",$M$107="NA"),0,IF(Y648&lt;=$M$107,0,1)))</f>
        <v>0</v>
      </c>
      <c r="AW648">
        <f>IF(OR(AA648="NS",$S$107="NS"),0,IF(OR(AA648="NA",$S$107="NA"),0,IF(AA648&lt;=$S$107,0,1)))</f>
        <v>0</v>
      </c>
      <c r="AX648">
        <f>IF(OR(AC648="NS",$Y$107="NS"),0,IF(OR(AC648="NA",$Y$107="NA"),0,IF(AC648&lt;=$Y$107,0,1)))</f>
        <v>0</v>
      </c>
      <c r="AY648">
        <f>IF(OR(K681=1,U681=1),1,0)</f>
        <v>0</v>
      </c>
      <c r="AZ648">
        <f>IF(AND(K648=1,O648&lt;&gt;"",Q648&lt;&gt;"",S648&lt;&gt;"",SUM(O648:T648)=0),1,0)</f>
        <v>0</v>
      </c>
      <c r="BA648">
        <f>IF(AND(U648=1,Y648&lt;&gt;"",AA648&lt;&gt;"",AC648&lt;&gt;"",SUM(Y648:AD649)=0),1,0)</f>
        <v>0</v>
      </c>
      <c r="BB648">
        <f>IF(AND(SUM($M$106)=0,COUNTA(K648:T648)=0),0,IF(AND(SUM($M$106)&gt;0,$K648&lt;&gt;"",$K648&lt;&gt;1,COUNTA(O648:T648)=0),0,IF(AND(SUM($M$106)&gt;0,$K648&lt;&gt;"",$K648=1,COUNTA(O648:T648)=3),0,1)))</f>
        <v>0</v>
      </c>
      <c r="BC648">
        <f>IF(AND(SUM($M$107)=0,COUNTA(U648:AD648)=0),0,IF(AND(SUM($M$107)&gt;0,$U648&lt;&gt;"",$U648&lt;&gt;1,COUNTA(Y648:AD648)=0),0,IF(AND(SUM($M$107)&gt;0,$U648&lt;&gt;"",$U648=1,COUNTA(Y648:AD648)=3),0,1)))</f>
        <v>0</v>
      </c>
    </row>
    <row r="649" spans="1:55">
      <c r="A649" s="93"/>
      <c r="B649" s="56"/>
      <c r="C649" s="214" t="s">
        <v>5016</v>
      </c>
      <c r="D649" s="677" t="s">
        <v>5693</v>
      </c>
      <c r="E649" s="573"/>
      <c r="F649" s="573"/>
      <c r="G649" s="573"/>
      <c r="H649" s="573"/>
      <c r="I649" s="573"/>
      <c r="J649" s="574"/>
      <c r="K649" s="527"/>
      <c r="L649" s="527"/>
      <c r="M649" s="527"/>
      <c r="N649" s="527"/>
      <c r="O649" s="580"/>
      <c r="P649" s="580"/>
      <c r="Q649" s="580"/>
      <c r="R649" s="580"/>
      <c r="S649" s="580"/>
      <c r="T649" s="580"/>
      <c r="U649" s="527"/>
      <c r="V649" s="527"/>
      <c r="W649" s="527"/>
      <c r="X649" s="527"/>
      <c r="Y649" s="580"/>
      <c r="Z649" s="580"/>
      <c r="AA649" s="580"/>
      <c r="AB649" s="580"/>
      <c r="AC649" s="580"/>
      <c r="AD649" s="580"/>
      <c r="AH649" s="23">
        <f t="shared" ref="AH649:AH681" si="385">COUNTIF(Q649:T649,"NS")</f>
        <v>0</v>
      </c>
      <c r="AI649" s="23">
        <f t="shared" ref="AI649:AI681" si="386">SUM(Q649:T649)</f>
        <v>0</v>
      </c>
      <c r="AJ649" s="23">
        <f t="shared" ref="AJ649:AJ681" si="387">IF(COUNTIF(O649:T649,"NA")=3,0,IF(OR(AND(O649=0,AH649&gt;0),AND(O649="ns",AI649&gt;0),AND(O649="ns",AH649=0,AI649=0)),1,IF(OR(AND(O649&gt;0,AH649=2),AND(O649="ns",AH649=2),AND(O649="ns",AI649=0,AH649&gt;0),O649=AI649),0,1)))</f>
        <v>0</v>
      </c>
      <c r="AK649" s="23">
        <f t="shared" ref="AK649:AK681" si="388">COUNTIF(AA649:AD649,"NS")</f>
        <v>0</v>
      </c>
      <c r="AL649" s="23">
        <f t="shared" ref="AL649:AL681" si="389">SUM(AA649:AD649)</f>
        <v>0</v>
      </c>
      <c r="AM649" s="23">
        <f t="shared" ref="AM649:AM681" si="390">IF(COUNTIF(Y649:AD649,"NA")=3,0,IF(OR(AND(Y649=0,AK649&gt;0),AND(Y649="ns",AL649&gt;0),AND(Y649="ns",AK649=0,AL649=0)),1,IF(OR(AND(Y649&gt;0,AK649=2),AND(Y649="ns",AK649=2),AND(Y649="ns",AL649=0,AK649&gt;0),Y649=AL649),0,1)))</f>
        <v>0</v>
      </c>
      <c r="AP649" s="255">
        <f t="shared" ref="AP649:AP681" si="391">IF(AND($K649&lt;&gt;"",$K649&lt;&gt;1,COUNTA(O649:T649)&gt;0),1,0)</f>
        <v>0</v>
      </c>
      <c r="AQ649" s="255">
        <f t="shared" ref="AQ649:AQ681" si="392">IF(AND($U649&lt;&gt;"",$U649&lt;&gt;1,COUNTA(Y649:AD649)&gt;0),1,0)</f>
        <v>0</v>
      </c>
      <c r="AR649">
        <f t="shared" ref="AR649:AR681" si="393">IF(OR(O649="NS",$M$106="NS"),0,IF(OR(O649="NA",$M$106="NA"),0,IF(O649&lt;=$M$106,0,1)))</f>
        <v>0</v>
      </c>
      <c r="AS649">
        <f t="shared" ref="AS649:AS681" si="394">IF(OR(Q649="NS",$S$106="NS"),0,IF(OR(Q649="NA",$S$106="NA"),0,IF(Q649&lt;=$S$106,0,1)))</f>
        <v>0</v>
      </c>
      <c r="AT649">
        <f t="shared" ref="AT649:AT681" si="395">IF(OR(S649="NS",$Y$106="NS"),0,IF(OR(S649="NA",$Y$106="NA"),0,IF(S649&lt;=$Y$106,0,1)))</f>
        <v>0</v>
      </c>
      <c r="AV649">
        <f t="shared" ref="AV649:AV681" si="396">IF(OR(Y649="NS",$M$107="NS"),0,IF(OR(Y649="NA",$M$107="NA"),0,IF(Y649&lt;=$M$107,0,1)))</f>
        <v>0</v>
      </c>
      <c r="AW649">
        <f t="shared" ref="AW649:AW681" si="397">IF(OR(AA649="NS",$S$107="NS"),0,IF(OR(AA649="NA",$S$107="NA"),0,IF(AA649&lt;=$S$107,0,1)))</f>
        <v>0</v>
      </c>
      <c r="AX649">
        <f t="shared" ref="AX649:AX681" si="398">IF(OR(AC649="NS",$Y$107="NS"),0,IF(OR(AC649="NA",$Y$107="NA"),0,IF(AC649&lt;=$Y$107,0,1)))</f>
        <v>0</v>
      </c>
      <c r="AZ649">
        <f t="shared" ref="AZ649:AZ681" si="399">IF(AND(K649=1,O649&lt;&gt;"",Q649&lt;&gt;"",S649&lt;&gt;"",SUM(O649:T649)=0),1,0)</f>
        <v>0</v>
      </c>
      <c r="BA649">
        <f t="shared" ref="BA649:BA681" si="400">IF(AND(U649=1,Y649&lt;&gt;"",AA649&lt;&gt;"",AC649&lt;&gt;"",SUM(Y649:AD650)=0),1,0)</f>
        <v>0</v>
      </c>
      <c r="BB649">
        <f t="shared" ref="BB649:BB681" si="401">IF(AND(SUM($M$106)=0,COUNTA(K649:T649)=0),0,IF(AND(SUM($M$106)&gt;0,$K649&lt;&gt;"",$K649&lt;&gt;1,COUNTA(O649:T649)=0),0,IF(AND(SUM($M$106)&gt;0,$K649&lt;&gt;"",$K649=1,COUNTA(O649:T649)=3),0,1)))</f>
        <v>0</v>
      </c>
      <c r="BC649">
        <f t="shared" ref="BC649:BC681" si="402">IF(AND(SUM($M$107)=0,COUNTA(U649:AD649)=0),0,IF(AND(SUM($M$107)&gt;0,$U649&lt;&gt;"",$U649&lt;&gt;1,COUNTA(Y649:AD649)=0),0,IF(AND(SUM($M$107)&gt;0,$U649&lt;&gt;"",$U649=1,COUNTA(Y649:AD649)=3),0,1)))</f>
        <v>0</v>
      </c>
    </row>
    <row r="650" spans="1:55" ht="36" customHeight="1">
      <c r="A650" s="93"/>
      <c r="B650" s="56"/>
      <c r="C650" s="214" t="s">
        <v>5018</v>
      </c>
      <c r="D650" s="677" t="s">
        <v>5694</v>
      </c>
      <c r="E650" s="573"/>
      <c r="F650" s="573"/>
      <c r="G650" s="573"/>
      <c r="H650" s="573"/>
      <c r="I650" s="573"/>
      <c r="J650" s="574"/>
      <c r="K650" s="527"/>
      <c r="L650" s="527"/>
      <c r="M650" s="527"/>
      <c r="N650" s="527"/>
      <c r="O650" s="580"/>
      <c r="P650" s="580"/>
      <c r="Q650" s="580"/>
      <c r="R650" s="580"/>
      <c r="S650" s="580"/>
      <c r="T650" s="580"/>
      <c r="U650" s="527"/>
      <c r="V650" s="527"/>
      <c r="W650" s="527"/>
      <c r="X650" s="527"/>
      <c r="Y650" s="580"/>
      <c r="Z650" s="580"/>
      <c r="AA650" s="580"/>
      <c r="AB650" s="580"/>
      <c r="AC650" s="580"/>
      <c r="AD650" s="580"/>
      <c r="AH650" s="23">
        <f t="shared" si="385"/>
        <v>0</v>
      </c>
      <c r="AI650" s="23">
        <f t="shared" si="386"/>
        <v>0</v>
      </c>
      <c r="AJ650" s="23">
        <f t="shared" si="387"/>
        <v>0</v>
      </c>
      <c r="AK650" s="23">
        <f t="shared" si="388"/>
        <v>0</v>
      </c>
      <c r="AL650" s="23">
        <f t="shared" si="389"/>
        <v>0</v>
      </c>
      <c r="AM650" s="23">
        <f t="shared" si="390"/>
        <v>0</v>
      </c>
      <c r="AN650" s="313" t="s">
        <v>5695</v>
      </c>
      <c r="AP650" s="255">
        <f t="shared" si="391"/>
        <v>0</v>
      </c>
      <c r="AQ650" s="255">
        <f t="shared" si="392"/>
        <v>0</v>
      </c>
      <c r="AR650">
        <f t="shared" si="393"/>
        <v>0</v>
      </c>
      <c r="AS650">
        <f t="shared" si="394"/>
        <v>0</v>
      </c>
      <c r="AT650">
        <f t="shared" si="395"/>
        <v>0</v>
      </c>
      <c r="AV650">
        <f t="shared" si="396"/>
        <v>0</v>
      </c>
      <c r="AW650">
        <f t="shared" si="397"/>
        <v>0</v>
      </c>
      <c r="AX650">
        <f t="shared" si="398"/>
        <v>0</v>
      </c>
      <c r="AZ650">
        <f t="shared" si="399"/>
        <v>0</v>
      </c>
      <c r="BA650">
        <f t="shared" si="400"/>
        <v>0</v>
      </c>
      <c r="BB650">
        <f t="shared" si="401"/>
        <v>0</v>
      </c>
      <c r="BC650">
        <f t="shared" si="402"/>
        <v>0</v>
      </c>
    </row>
    <row r="651" spans="1:55" ht="36" customHeight="1">
      <c r="A651" s="93"/>
      <c r="B651" s="56"/>
      <c r="C651" s="214" t="s">
        <v>5020</v>
      </c>
      <c r="D651" s="677" t="s">
        <v>5696</v>
      </c>
      <c r="E651" s="573"/>
      <c r="F651" s="573"/>
      <c r="G651" s="573"/>
      <c r="H651" s="573"/>
      <c r="I651" s="573"/>
      <c r="J651" s="574"/>
      <c r="K651" s="527"/>
      <c r="L651" s="527"/>
      <c r="M651" s="527"/>
      <c r="N651" s="527"/>
      <c r="O651" s="580"/>
      <c r="P651" s="580"/>
      <c r="Q651" s="580"/>
      <c r="R651" s="580"/>
      <c r="S651" s="580"/>
      <c r="T651" s="580"/>
      <c r="U651" s="527"/>
      <c r="V651" s="527"/>
      <c r="W651" s="527"/>
      <c r="X651" s="527"/>
      <c r="Y651" s="580"/>
      <c r="Z651" s="580"/>
      <c r="AA651" s="580"/>
      <c r="AB651" s="580"/>
      <c r="AC651" s="580"/>
      <c r="AD651" s="580"/>
      <c r="AH651" s="23">
        <f t="shared" si="385"/>
        <v>0</v>
      </c>
      <c r="AI651" s="23">
        <f t="shared" si="386"/>
        <v>0</v>
      </c>
      <c r="AJ651" s="23">
        <f t="shared" si="387"/>
        <v>0</v>
      </c>
      <c r="AK651" s="23">
        <f t="shared" si="388"/>
        <v>0</v>
      </c>
      <c r="AL651" s="23">
        <f t="shared" si="389"/>
        <v>0</v>
      </c>
      <c r="AM651" s="23">
        <f t="shared" si="390"/>
        <v>0</v>
      </c>
      <c r="AN651">
        <f>IF(OR(Q656&lt;&gt;"",AA656&lt;&gt;""),1,0)</f>
        <v>0</v>
      </c>
      <c r="AP651" s="255">
        <f t="shared" si="391"/>
        <v>0</v>
      </c>
      <c r="AQ651" s="255">
        <f t="shared" si="392"/>
        <v>0</v>
      </c>
      <c r="AR651">
        <f t="shared" si="393"/>
        <v>0</v>
      </c>
      <c r="AS651">
        <f t="shared" si="394"/>
        <v>0</v>
      </c>
      <c r="AT651">
        <f t="shared" si="395"/>
        <v>0</v>
      </c>
      <c r="AV651">
        <f t="shared" si="396"/>
        <v>0</v>
      </c>
      <c r="AW651">
        <f t="shared" si="397"/>
        <v>0</v>
      </c>
      <c r="AX651">
        <f t="shared" si="398"/>
        <v>0</v>
      </c>
      <c r="AZ651">
        <f t="shared" si="399"/>
        <v>0</v>
      </c>
      <c r="BA651">
        <f t="shared" si="400"/>
        <v>0</v>
      </c>
      <c r="BB651">
        <f t="shared" si="401"/>
        <v>0</v>
      </c>
      <c r="BC651">
        <f t="shared" si="402"/>
        <v>0</v>
      </c>
    </row>
    <row r="652" spans="1:55" ht="36" customHeight="1">
      <c r="A652" s="93"/>
      <c r="B652" s="56"/>
      <c r="C652" s="214" t="s">
        <v>5022</v>
      </c>
      <c r="D652" s="677" t="s">
        <v>5697</v>
      </c>
      <c r="E652" s="573"/>
      <c r="F652" s="573"/>
      <c r="G652" s="573"/>
      <c r="H652" s="573"/>
      <c r="I652" s="573"/>
      <c r="J652" s="574"/>
      <c r="K652" s="527"/>
      <c r="L652" s="527"/>
      <c r="M652" s="527"/>
      <c r="N652" s="527"/>
      <c r="O652" s="580"/>
      <c r="P652" s="580"/>
      <c r="Q652" s="580"/>
      <c r="R652" s="580"/>
      <c r="S652" s="580"/>
      <c r="T652" s="580"/>
      <c r="U652" s="527"/>
      <c r="V652" s="527"/>
      <c r="W652" s="527"/>
      <c r="X652" s="527"/>
      <c r="Y652" s="580"/>
      <c r="Z652" s="580"/>
      <c r="AA652" s="580"/>
      <c r="AB652" s="580"/>
      <c r="AC652" s="580"/>
      <c r="AD652" s="580"/>
      <c r="AH652" s="23">
        <f t="shared" si="385"/>
        <v>0</v>
      </c>
      <c r="AI652" s="23">
        <f t="shared" si="386"/>
        <v>0</v>
      </c>
      <c r="AJ652" s="23">
        <f t="shared" si="387"/>
        <v>0</v>
      </c>
      <c r="AK652" s="23">
        <f t="shared" si="388"/>
        <v>0</v>
      </c>
      <c r="AL652" s="23">
        <f t="shared" si="389"/>
        <v>0</v>
      </c>
      <c r="AM652" s="23">
        <f t="shared" si="390"/>
        <v>0</v>
      </c>
      <c r="AP652" s="255">
        <f t="shared" si="391"/>
        <v>0</v>
      </c>
      <c r="AQ652" s="255">
        <f t="shared" si="392"/>
        <v>0</v>
      </c>
      <c r="AR652">
        <f t="shared" si="393"/>
        <v>0</v>
      </c>
      <c r="AS652">
        <f t="shared" si="394"/>
        <v>0</v>
      </c>
      <c r="AT652">
        <f t="shared" si="395"/>
        <v>0</v>
      </c>
      <c r="AV652">
        <f t="shared" si="396"/>
        <v>0</v>
      </c>
      <c r="AW652">
        <f t="shared" si="397"/>
        <v>0</v>
      </c>
      <c r="AX652">
        <f t="shared" si="398"/>
        <v>0</v>
      </c>
      <c r="AZ652">
        <f t="shared" si="399"/>
        <v>0</v>
      </c>
      <c r="BA652">
        <f t="shared" si="400"/>
        <v>0</v>
      </c>
      <c r="BB652">
        <f t="shared" si="401"/>
        <v>0</v>
      </c>
      <c r="BC652">
        <f t="shared" si="402"/>
        <v>0</v>
      </c>
    </row>
    <row r="653" spans="1:55" ht="48" customHeight="1">
      <c r="A653" s="93"/>
      <c r="B653" s="56"/>
      <c r="C653" s="214" t="s">
        <v>5024</v>
      </c>
      <c r="D653" s="677" t="s">
        <v>5698</v>
      </c>
      <c r="E653" s="573"/>
      <c r="F653" s="573"/>
      <c r="G653" s="573"/>
      <c r="H653" s="573"/>
      <c r="I653" s="573"/>
      <c r="J653" s="574"/>
      <c r="K653" s="527"/>
      <c r="L653" s="527"/>
      <c r="M653" s="527"/>
      <c r="N653" s="527"/>
      <c r="O653" s="580"/>
      <c r="P653" s="580"/>
      <c r="Q653" s="580"/>
      <c r="R653" s="580"/>
      <c r="S653" s="580"/>
      <c r="T653" s="580"/>
      <c r="U653" s="527"/>
      <c r="V653" s="527"/>
      <c r="W653" s="527"/>
      <c r="X653" s="527"/>
      <c r="Y653" s="580"/>
      <c r="Z653" s="580"/>
      <c r="AA653" s="580"/>
      <c r="AB653" s="580"/>
      <c r="AC653" s="580"/>
      <c r="AD653" s="580"/>
      <c r="AH653" s="23">
        <f t="shared" si="385"/>
        <v>0</v>
      </c>
      <c r="AI653" s="23">
        <f t="shared" si="386"/>
        <v>0</v>
      </c>
      <c r="AJ653" s="23">
        <f t="shared" si="387"/>
        <v>0</v>
      </c>
      <c r="AK653" s="23">
        <f t="shared" si="388"/>
        <v>0</v>
      </c>
      <c r="AL653" s="23">
        <f t="shared" si="389"/>
        <v>0</v>
      </c>
      <c r="AM653" s="23">
        <f t="shared" si="390"/>
        <v>0</v>
      </c>
      <c r="AP653" s="255">
        <f t="shared" si="391"/>
        <v>0</v>
      </c>
      <c r="AQ653" s="255">
        <f t="shared" si="392"/>
        <v>0</v>
      </c>
      <c r="AR653">
        <f t="shared" si="393"/>
        <v>0</v>
      </c>
      <c r="AS653">
        <f t="shared" si="394"/>
        <v>0</v>
      </c>
      <c r="AT653">
        <f t="shared" si="395"/>
        <v>0</v>
      </c>
      <c r="AV653">
        <f t="shared" si="396"/>
        <v>0</v>
      </c>
      <c r="AW653">
        <f t="shared" si="397"/>
        <v>0</v>
      </c>
      <c r="AX653">
        <f t="shared" si="398"/>
        <v>0</v>
      </c>
      <c r="AZ653">
        <f t="shared" si="399"/>
        <v>0</v>
      </c>
      <c r="BA653">
        <f t="shared" si="400"/>
        <v>0</v>
      </c>
      <c r="BB653">
        <f t="shared" si="401"/>
        <v>0</v>
      </c>
      <c r="BC653">
        <f t="shared" si="402"/>
        <v>0</v>
      </c>
    </row>
    <row r="654" spans="1:55" ht="24" customHeight="1">
      <c r="A654" s="93"/>
      <c r="B654" s="56"/>
      <c r="C654" s="214" t="s">
        <v>5026</v>
      </c>
      <c r="D654" s="677" t="s">
        <v>5699</v>
      </c>
      <c r="E654" s="573"/>
      <c r="F654" s="573"/>
      <c r="G654" s="573"/>
      <c r="H654" s="573"/>
      <c r="I654" s="573"/>
      <c r="J654" s="574"/>
      <c r="K654" s="527"/>
      <c r="L654" s="527"/>
      <c r="M654" s="527"/>
      <c r="N654" s="527"/>
      <c r="O654" s="580"/>
      <c r="P654" s="580"/>
      <c r="Q654" s="580"/>
      <c r="R654" s="580"/>
      <c r="S654" s="580"/>
      <c r="T654" s="580"/>
      <c r="U654" s="527"/>
      <c r="V654" s="527"/>
      <c r="W654" s="527"/>
      <c r="X654" s="527"/>
      <c r="Y654" s="580"/>
      <c r="Z654" s="580"/>
      <c r="AA654" s="580"/>
      <c r="AB654" s="580"/>
      <c r="AC654" s="580"/>
      <c r="AD654" s="580"/>
      <c r="AH654" s="23">
        <f t="shared" si="385"/>
        <v>0</v>
      </c>
      <c r="AI654" s="23">
        <f t="shared" si="386"/>
        <v>0</v>
      </c>
      <c r="AJ654" s="23">
        <f t="shared" si="387"/>
        <v>0</v>
      </c>
      <c r="AK654" s="23">
        <f t="shared" si="388"/>
        <v>0</v>
      </c>
      <c r="AL654" s="23">
        <f t="shared" si="389"/>
        <v>0</v>
      </c>
      <c r="AM654" s="23">
        <f t="shared" si="390"/>
        <v>0</v>
      </c>
      <c r="AP654" s="255">
        <f t="shared" si="391"/>
        <v>0</v>
      </c>
      <c r="AQ654" s="255">
        <f t="shared" si="392"/>
        <v>0</v>
      </c>
      <c r="AR654">
        <f t="shared" si="393"/>
        <v>0</v>
      </c>
      <c r="AS654">
        <f t="shared" si="394"/>
        <v>0</v>
      </c>
      <c r="AT654">
        <f t="shared" si="395"/>
        <v>0</v>
      </c>
      <c r="AV654">
        <f t="shared" si="396"/>
        <v>0</v>
      </c>
      <c r="AW654">
        <f t="shared" si="397"/>
        <v>0</v>
      </c>
      <c r="AX654">
        <f t="shared" si="398"/>
        <v>0</v>
      </c>
      <c r="AZ654">
        <f t="shared" si="399"/>
        <v>0</v>
      </c>
      <c r="BA654">
        <f t="shared" si="400"/>
        <v>0</v>
      </c>
      <c r="BB654">
        <f t="shared" si="401"/>
        <v>0</v>
      </c>
      <c r="BC654">
        <f t="shared" si="402"/>
        <v>0</v>
      </c>
    </row>
    <row r="655" spans="1:55" ht="24" customHeight="1">
      <c r="A655" s="93"/>
      <c r="B655" s="56"/>
      <c r="C655" s="214" t="s">
        <v>5028</v>
      </c>
      <c r="D655" s="677" t="s">
        <v>5700</v>
      </c>
      <c r="E655" s="573"/>
      <c r="F655" s="573"/>
      <c r="G655" s="573"/>
      <c r="H655" s="573"/>
      <c r="I655" s="573"/>
      <c r="J655" s="574"/>
      <c r="K655" s="527"/>
      <c r="L655" s="527"/>
      <c r="M655" s="527"/>
      <c r="N655" s="527"/>
      <c r="O655" s="580"/>
      <c r="P655" s="580"/>
      <c r="Q655" s="580"/>
      <c r="R655" s="580"/>
      <c r="S655" s="580"/>
      <c r="T655" s="580"/>
      <c r="U655" s="527"/>
      <c r="V655" s="527"/>
      <c r="W655" s="527"/>
      <c r="X655" s="527"/>
      <c r="Y655" s="580"/>
      <c r="Z655" s="580"/>
      <c r="AA655" s="580"/>
      <c r="AB655" s="580"/>
      <c r="AC655" s="580"/>
      <c r="AD655" s="580"/>
      <c r="AH655" s="23">
        <f t="shared" si="385"/>
        <v>0</v>
      </c>
      <c r="AI655" s="23">
        <f t="shared" si="386"/>
        <v>0</v>
      </c>
      <c r="AJ655" s="23">
        <f t="shared" si="387"/>
        <v>0</v>
      </c>
      <c r="AK655" s="23">
        <f t="shared" si="388"/>
        <v>0</v>
      </c>
      <c r="AL655" s="23">
        <f t="shared" si="389"/>
        <v>0</v>
      </c>
      <c r="AM655" s="23">
        <f t="shared" si="390"/>
        <v>0</v>
      </c>
      <c r="AP655" s="255">
        <f t="shared" si="391"/>
        <v>0</v>
      </c>
      <c r="AQ655" s="255">
        <f t="shared" si="392"/>
        <v>0</v>
      </c>
      <c r="AR655">
        <f t="shared" si="393"/>
        <v>0</v>
      </c>
      <c r="AS655">
        <f t="shared" si="394"/>
        <v>0</v>
      </c>
      <c r="AT655">
        <f t="shared" si="395"/>
        <v>0</v>
      </c>
      <c r="AV655">
        <f t="shared" si="396"/>
        <v>0</v>
      </c>
      <c r="AW655">
        <f t="shared" si="397"/>
        <v>0</v>
      </c>
      <c r="AX655">
        <f t="shared" si="398"/>
        <v>0</v>
      </c>
      <c r="AZ655">
        <f t="shared" si="399"/>
        <v>0</v>
      </c>
      <c r="BA655">
        <f t="shared" si="400"/>
        <v>0</v>
      </c>
      <c r="BB655">
        <f t="shared" si="401"/>
        <v>0</v>
      </c>
      <c r="BC655">
        <f t="shared" si="402"/>
        <v>0</v>
      </c>
    </row>
    <row r="656" spans="1:55" ht="15" customHeight="1">
      <c r="A656" s="93"/>
      <c r="B656" s="56"/>
      <c r="C656" s="214" t="s">
        <v>5030</v>
      </c>
      <c r="D656" s="677" t="s">
        <v>5701</v>
      </c>
      <c r="E656" s="573"/>
      <c r="F656" s="573"/>
      <c r="G656" s="573"/>
      <c r="H656" s="573"/>
      <c r="I656" s="573"/>
      <c r="J656" s="574"/>
      <c r="K656" s="527"/>
      <c r="L656" s="527"/>
      <c r="M656" s="527"/>
      <c r="N656" s="527"/>
      <c r="O656" s="580"/>
      <c r="P656" s="580"/>
      <c r="Q656" s="580"/>
      <c r="R656" s="580"/>
      <c r="S656" s="580"/>
      <c r="T656" s="580"/>
      <c r="U656" s="527"/>
      <c r="V656" s="527"/>
      <c r="W656" s="527"/>
      <c r="X656" s="527"/>
      <c r="Y656" s="580"/>
      <c r="Z656" s="580"/>
      <c r="AA656" s="580"/>
      <c r="AB656" s="580"/>
      <c r="AC656" s="580"/>
      <c r="AD656" s="580"/>
      <c r="AH656" s="23">
        <f t="shared" si="385"/>
        <v>0</v>
      </c>
      <c r="AI656" s="23">
        <f t="shared" si="386"/>
        <v>0</v>
      </c>
      <c r="AJ656" s="23">
        <f t="shared" si="387"/>
        <v>0</v>
      </c>
      <c r="AK656" s="23">
        <f t="shared" si="388"/>
        <v>0</v>
      </c>
      <c r="AL656" s="23">
        <f t="shared" si="389"/>
        <v>0</v>
      </c>
      <c r="AM656" s="23">
        <f t="shared" si="390"/>
        <v>0</v>
      </c>
      <c r="AP656" s="255">
        <f t="shared" si="391"/>
        <v>0</v>
      </c>
      <c r="AQ656" s="255">
        <f t="shared" si="392"/>
        <v>0</v>
      </c>
      <c r="AR656">
        <f t="shared" si="393"/>
        <v>0</v>
      </c>
      <c r="AS656">
        <f t="shared" si="394"/>
        <v>0</v>
      </c>
      <c r="AT656">
        <f t="shared" si="395"/>
        <v>0</v>
      </c>
      <c r="AV656">
        <f t="shared" si="396"/>
        <v>0</v>
      </c>
      <c r="AW656">
        <f t="shared" si="397"/>
        <v>0</v>
      </c>
      <c r="AX656">
        <f t="shared" si="398"/>
        <v>0</v>
      </c>
      <c r="AZ656">
        <f>IF(AND(K656=1,O656&lt;&gt;"",Q656="",S656&lt;&gt;"",SUM(O656:T656)=0),1,0)</f>
        <v>0</v>
      </c>
      <c r="BA656">
        <f>IF(AND(U656=1,Y656&lt;&gt;"",AA656="",AC656&lt;&gt;"",SUM(Y656:AD656)=0),1,0)</f>
        <v>0</v>
      </c>
      <c r="BB656">
        <f>IF(AND(SUM($M$106)=0,COUNTA(K656:T656)=0),0,IF(AND(SUM($M$106)&gt;0,$K656&lt;&gt;"",$K656&lt;&gt;1,COUNTA(O656:T656)=0),0,IF(AND(SUM($M$106)&gt;0,$K656&lt;&gt;"",$K656=1,COUNTA(O656:T656)=2),0,1)))</f>
        <v>0</v>
      </c>
      <c r="BC656">
        <f>IF(AND(SUM($M$107)=0,COUNTA(U656:AD656)=0),0,IF(AND(SUM($M$107)&gt;0,$U656&lt;&gt;"",$U656&lt;&gt;1,COUNTA(Y656:AD656)=0),0,IF(AND(SUM($M$107)&gt;0,$U656&lt;&gt;"",$U656=1,COUNTA(Y656:AD656)=2),0,1)))</f>
        <v>0</v>
      </c>
    </row>
    <row r="657" spans="1:55" ht="24" customHeight="1">
      <c r="A657" s="93"/>
      <c r="B657" s="56"/>
      <c r="C657" s="214" t="s">
        <v>5031</v>
      </c>
      <c r="D657" s="677" t="s">
        <v>5702</v>
      </c>
      <c r="E657" s="573"/>
      <c r="F657" s="573"/>
      <c r="G657" s="573"/>
      <c r="H657" s="573"/>
      <c r="I657" s="573"/>
      <c r="J657" s="574"/>
      <c r="K657" s="527"/>
      <c r="L657" s="527"/>
      <c r="M657" s="527"/>
      <c r="N657" s="527"/>
      <c r="O657" s="580"/>
      <c r="P657" s="580"/>
      <c r="Q657" s="580"/>
      <c r="R657" s="580"/>
      <c r="S657" s="580"/>
      <c r="T657" s="580"/>
      <c r="U657" s="527"/>
      <c r="V657" s="527"/>
      <c r="W657" s="527"/>
      <c r="X657" s="527"/>
      <c r="Y657" s="580"/>
      <c r="Z657" s="580"/>
      <c r="AA657" s="580"/>
      <c r="AB657" s="580"/>
      <c r="AC657" s="580"/>
      <c r="AD657" s="580"/>
      <c r="AH657" s="23">
        <f t="shared" si="385"/>
        <v>0</v>
      </c>
      <c r="AI657" s="23">
        <f t="shared" si="386"/>
        <v>0</v>
      </c>
      <c r="AJ657" s="23">
        <f t="shared" si="387"/>
        <v>0</v>
      </c>
      <c r="AK657" s="23">
        <f t="shared" si="388"/>
        <v>0</v>
      </c>
      <c r="AL657" s="23">
        <f t="shared" si="389"/>
        <v>0</v>
      </c>
      <c r="AM657" s="23">
        <f t="shared" si="390"/>
        <v>0</v>
      </c>
      <c r="AP657" s="255">
        <f t="shared" si="391"/>
        <v>0</v>
      </c>
      <c r="AQ657" s="255">
        <f t="shared" si="392"/>
        <v>0</v>
      </c>
      <c r="AR657">
        <f t="shared" si="393"/>
        <v>0</v>
      </c>
      <c r="AS657">
        <f t="shared" si="394"/>
        <v>0</v>
      </c>
      <c r="AT657">
        <f t="shared" si="395"/>
        <v>0</v>
      </c>
      <c r="AV657">
        <f t="shared" si="396"/>
        <v>0</v>
      </c>
      <c r="AW657">
        <f t="shared" si="397"/>
        <v>0</v>
      </c>
      <c r="AX657">
        <f t="shared" si="398"/>
        <v>0</v>
      </c>
      <c r="AZ657">
        <f t="shared" si="399"/>
        <v>0</v>
      </c>
      <c r="BA657">
        <f t="shared" si="400"/>
        <v>0</v>
      </c>
      <c r="BB657">
        <f t="shared" si="401"/>
        <v>0</v>
      </c>
      <c r="BC657">
        <f t="shared" si="402"/>
        <v>0</v>
      </c>
    </row>
    <row r="658" spans="1:55" ht="15" customHeight="1">
      <c r="A658" s="93"/>
      <c r="B658" s="56"/>
      <c r="C658" s="214" t="s">
        <v>5033</v>
      </c>
      <c r="D658" s="677" t="s">
        <v>5703</v>
      </c>
      <c r="E658" s="573"/>
      <c r="F658" s="573"/>
      <c r="G658" s="573"/>
      <c r="H658" s="573"/>
      <c r="I658" s="573"/>
      <c r="J658" s="574"/>
      <c r="K658" s="527"/>
      <c r="L658" s="527"/>
      <c r="M658" s="527"/>
      <c r="N658" s="527"/>
      <c r="O658" s="580"/>
      <c r="P658" s="580"/>
      <c r="Q658" s="580"/>
      <c r="R658" s="580"/>
      <c r="S658" s="580"/>
      <c r="T658" s="580"/>
      <c r="U658" s="527"/>
      <c r="V658" s="527"/>
      <c r="W658" s="527"/>
      <c r="X658" s="527"/>
      <c r="Y658" s="580"/>
      <c r="Z658" s="580"/>
      <c r="AA658" s="580"/>
      <c r="AB658" s="580"/>
      <c r="AC658" s="580"/>
      <c r="AD658" s="580"/>
      <c r="AH658" s="23">
        <f t="shared" si="385"/>
        <v>0</v>
      </c>
      <c r="AI658" s="23">
        <f t="shared" si="386"/>
        <v>0</v>
      </c>
      <c r="AJ658" s="23">
        <f t="shared" si="387"/>
        <v>0</v>
      </c>
      <c r="AK658" s="23">
        <f t="shared" si="388"/>
        <v>0</v>
      </c>
      <c r="AL658" s="23">
        <f t="shared" si="389"/>
        <v>0</v>
      </c>
      <c r="AM658" s="23">
        <f t="shared" si="390"/>
        <v>0</v>
      </c>
      <c r="AP658" s="255">
        <f t="shared" si="391"/>
        <v>0</v>
      </c>
      <c r="AQ658" s="255">
        <f t="shared" si="392"/>
        <v>0</v>
      </c>
      <c r="AR658">
        <f t="shared" si="393"/>
        <v>0</v>
      </c>
      <c r="AS658">
        <f t="shared" si="394"/>
        <v>0</v>
      </c>
      <c r="AT658">
        <f t="shared" si="395"/>
        <v>0</v>
      </c>
      <c r="AV658">
        <f t="shared" si="396"/>
        <v>0</v>
      </c>
      <c r="AW658">
        <f t="shared" si="397"/>
        <v>0</v>
      </c>
      <c r="AX658">
        <f t="shared" si="398"/>
        <v>0</v>
      </c>
      <c r="AZ658">
        <f t="shared" si="399"/>
        <v>0</v>
      </c>
      <c r="BA658">
        <f t="shared" si="400"/>
        <v>0</v>
      </c>
      <c r="BB658">
        <f t="shared" si="401"/>
        <v>0</v>
      </c>
      <c r="BC658">
        <f t="shared" si="402"/>
        <v>0</v>
      </c>
    </row>
    <row r="659" spans="1:55" ht="15" customHeight="1">
      <c r="A659" s="93"/>
      <c r="B659" s="56"/>
      <c r="C659" s="214" t="s">
        <v>5034</v>
      </c>
      <c r="D659" s="677" t="s">
        <v>5704</v>
      </c>
      <c r="E659" s="573"/>
      <c r="F659" s="573"/>
      <c r="G659" s="573"/>
      <c r="H659" s="573"/>
      <c r="I659" s="573"/>
      <c r="J659" s="574"/>
      <c r="K659" s="527"/>
      <c r="L659" s="527"/>
      <c r="M659" s="527"/>
      <c r="N659" s="527"/>
      <c r="O659" s="580"/>
      <c r="P659" s="580"/>
      <c r="Q659" s="580"/>
      <c r="R659" s="580"/>
      <c r="S659" s="580"/>
      <c r="T659" s="580"/>
      <c r="U659" s="527"/>
      <c r="V659" s="527"/>
      <c r="W659" s="527"/>
      <c r="X659" s="527"/>
      <c r="Y659" s="580"/>
      <c r="Z659" s="580"/>
      <c r="AA659" s="580"/>
      <c r="AB659" s="580"/>
      <c r="AC659" s="580"/>
      <c r="AD659" s="580"/>
      <c r="AH659" s="23">
        <f t="shared" si="385"/>
        <v>0</v>
      </c>
      <c r="AI659" s="23">
        <f t="shared" si="386"/>
        <v>0</v>
      </c>
      <c r="AJ659" s="23">
        <f t="shared" si="387"/>
        <v>0</v>
      </c>
      <c r="AK659" s="23">
        <f t="shared" si="388"/>
        <v>0</v>
      </c>
      <c r="AL659" s="23">
        <f t="shared" si="389"/>
        <v>0</v>
      </c>
      <c r="AM659" s="23">
        <f t="shared" si="390"/>
        <v>0</v>
      </c>
      <c r="AP659" s="255">
        <f t="shared" si="391"/>
        <v>0</v>
      </c>
      <c r="AQ659" s="255">
        <f t="shared" si="392"/>
        <v>0</v>
      </c>
      <c r="AR659">
        <f t="shared" si="393"/>
        <v>0</v>
      </c>
      <c r="AS659">
        <f t="shared" si="394"/>
        <v>0</v>
      </c>
      <c r="AT659">
        <f t="shared" si="395"/>
        <v>0</v>
      </c>
      <c r="AV659">
        <f t="shared" si="396"/>
        <v>0</v>
      </c>
      <c r="AW659">
        <f t="shared" si="397"/>
        <v>0</v>
      </c>
      <c r="AX659">
        <f t="shared" si="398"/>
        <v>0</v>
      </c>
      <c r="AZ659">
        <f t="shared" si="399"/>
        <v>0</v>
      </c>
      <c r="BA659">
        <f t="shared" si="400"/>
        <v>0</v>
      </c>
      <c r="BB659">
        <f t="shared" si="401"/>
        <v>0</v>
      </c>
      <c r="BC659">
        <f t="shared" si="402"/>
        <v>0</v>
      </c>
    </row>
    <row r="660" spans="1:55" ht="15" customHeight="1">
      <c r="A660" s="93"/>
      <c r="B660" s="56"/>
      <c r="C660" s="214" t="s">
        <v>5035</v>
      </c>
      <c r="D660" s="677" t="s">
        <v>5705</v>
      </c>
      <c r="E660" s="573"/>
      <c r="F660" s="573"/>
      <c r="G660" s="573"/>
      <c r="H660" s="573"/>
      <c r="I660" s="573"/>
      <c r="J660" s="574"/>
      <c r="K660" s="527"/>
      <c r="L660" s="527"/>
      <c r="M660" s="527"/>
      <c r="N660" s="527"/>
      <c r="O660" s="580"/>
      <c r="P660" s="580"/>
      <c r="Q660" s="580"/>
      <c r="R660" s="580"/>
      <c r="S660" s="580"/>
      <c r="T660" s="580"/>
      <c r="U660" s="527"/>
      <c r="V660" s="527"/>
      <c r="W660" s="527"/>
      <c r="X660" s="527"/>
      <c r="Y660" s="580"/>
      <c r="Z660" s="580"/>
      <c r="AA660" s="580"/>
      <c r="AB660" s="580"/>
      <c r="AC660" s="580"/>
      <c r="AD660" s="580"/>
      <c r="AH660" s="23">
        <f t="shared" si="385"/>
        <v>0</v>
      </c>
      <c r="AI660" s="23">
        <f t="shared" si="386"/>
        <v>0</v>
      </c>
      <c r="AJ660" s="23">
        <f t="shared" si="387"/>
        <v>0</v>
      </c>
      <c r="AK660" s="23">
        <f t="shared" si="388"/>
        <v>0</v>
      </c>
      <c r="AL660" s="23">
        <f t="shared" si="389"/>
        <v>0</v>
      </c>
      <c r="AM660" s="23">
        <f t="shared" si="390"/>
        <v>0</v>
      </c>
      <c r="AP660" s="255">
        <f t="shared" si="391"/>
        <v>0</v>
      </c>
      <c r="AQ660" s="255">
        <f t="shared" si="392"/>
        <v>0</v>
      </c>
      <c r="AR660">
        <f t="shared" si="393"/>
        <v>0</v>
      </c>
      <c r="AS660">
        <f t="shared" si="394"/>
        <v>0</v>
      </c>
      <c r="AT660">
        <f t="shared" si="395"/>
        <v>0</v>
      </c>
      <c r="AV660">
        <f t="shared" si="396"/>
        <v>0</v>
      </c>
      <c r="AW660">
        <f t="shared" si="397"/>
        <v>0</v>
      </c>
      <c r="AX660">
        <f t="shared" si="398"/>
        <v>0</v>
      </c>
      <c r="AZ660">
        <f t="shared" si="399"/>
        <v>0</v>
      </c>
      <c r="BA660">
        <f t="shared" si="400"/>
        <v>0</v>
      </c>
      <c r="BB660">
        <f t="shared" si="401"/>
        <v>0</v>
      </c>
      <c r="BC660">
        <f t="shared" si="402"/>
        <v>0</v>
      </c>
    </row>
    <row r="661" spans="1:55" ht="24" customHeight="1">
      <c r="A661" s="93"/>
      <c r="B661" s="56"/>
      <c r="C661" s="214" t="s">
        <v>5036</v>
      </c>
      <c r="D661" s="677" t="s">
        <v>5706</v>
      </c>
      <c r="E661" s="573"/>
      <c r="F661" s="573"/>
      <c r="G661" s="573"/>
      <c r="H661" s="573"/>
      <c r="I661" s="573"/>
      <c r="J661" s="574"/>
      <c r="K661" s="527"/>
      <c r="L661" s="527"/>
      <c r="M661" s="527"/>
      <c r="N661" s="527"/>
      <c r="O661" s="580"/>
      <c r="P661" s="580"/>
      <c r="Q661" s="580"/>
      <c r="R661" s="580"/>
      <c r="S661" s="580"/>
      <c r="T661" s="580"/>
      <c r="U661" s="527"/>
      <c r="V661" s="527"/>
      <c r="W661" s="527"/>
      <c r="X661" s="527"/>
      <c r="Y661" s="580"/>
      <c r="Z661" s="580"/>
      <c r="AA661" s="580"/>
      <c r="AB661" s="580"/>
      <c r="AC661" s="580"/>
      <c r="AD661" s="580"/>
      <c r="AH661" s="23">
        <f t="shared" si="385"/>
        <v>0</v>
      </c>
      <c r="AI661" s="23">
        <f t="shared" si="386"/>
        <v>0</v>
      </c>
      <c r="AJ661" s="23">
        <f t="shared" si="387"/>
        <v>0</v>
      </c>
      <c r="AK661" s="23">
        <f t="shared" si="388"/>
        <v>0</v>
      </c>
      <c r="AL661" s="23">
        <f t="shared" si="389"/>
        <v>0</v>
      </c>
      <c r="AM661" s="23">
        <f t="shared" si="390"/>
        <v>0</v>
      </c>
      <c r="AP661" s="255">
        <f t="shared" si="391"/>
        <v>0</v>
      </c>
      <c r="AQ661" s="255">
        <f t="shared" si="392"/>
        <v>0</v>
      </c>
      <c r="AR661">
        <f t="shared" si="393"/>
        <v>0</v>
      </c>
      <c r="AS661">
        <f t="shared" si="394"/>
        <v>0</v>
      </c>
      <c r="AT661">
        <f t="shared" si="395"/>
        <v>0</v>
      </c>
      <c r="AV661">
        <f t="shared" si="396"/>
        <v>0</v>
      </c>
      <c r="AW661">
        <f t="shared" si="397"/>
        <v>0</v>
      </c>
      <c r="AX661">
        <f t="shared" si="398"/>
        <v>0</v>
      </c>
      <c r="AZ661">
        <f t="shared" si="399"/>
        <v>0</v>
      </c>
      <c r="BA661">
        <f t="shared" si="400"/>
        <v>0</v>
      </c>
      <c r="BB661">
        <f t="shared" si="401"/>
        <v>0</v>
      </c>
      <c r="BC661">
        <f t="shared" si="402"/>
        <v>0</v>
      </c>
    </row>
    <row r="662" spans="1:55" ht="24" customHeight="1">
      <c r="A662" s="93"/>
      <c r="B662" s="56"/>
      <c r="C662" s="214" t="s">
        <v>5037</v>
      </c>
      <c r="D662" s="677" t="s">
        <v>5707</v>
      </c>
      <c r="E662" s="573"/>
      <c r="F662" s="573"/>
      <c r="G662" s="573"/>
      <c r="H662" s="573"/>
      <c r="I662" s="573"/>
      <c r="J662" s="574"/>
      <c r="K662" s="527"/>
      <c r="L662" s="527"/>
      <c r="M662" s="527"/>
      <c r="N662" s="527"/>
      <c r="O662" s="580"/>
      <c r="P662" s="580"/>
      <c r="Q662" s="580"/>
      <c r="R662" s="580"/>
      <c r="S662" s="580"/>
      <c r="T662" s="580"/>
      <c r="U662" s="527"/>
      <c r="V662" s="527"/>
      <c r="W662" s="527"/>
      <c r="X662" s="527"/>
      <c r="Y662" s="580"/>
      <c r="Z662" s="580"/>
      <c r="AA662" s="580"/>
      <c r="AB662" s="580"/>
      <c r="AC662" s="580"/>
      <c r="AD662" s="580"/>
      <c r="AH662" s="23">
        <f t="shared" si="385"/>
        <v>0</v>
      </c>
      <c r="AI662" s="23">
        <f t="shared" si="386"/>
        <v>0</v>
      </c>
      <c r="AJ662" s="23">
        <f t="shared" si="387"/>
        <v>0</v>
      </c>
      <c r="AK662" s="23">
        <f t="shared" si="388"/>
        <v>0</v>
      </c>
      <c r="AL662" s="23">
        <f t="shared" si="389"/>
        <v>0</v>
      </c>
      <c r="AM662" s="23">
        <f t="shared" si="390"/>
        <v>0</v>
      </c>
      <c r="AP662" s="255">
        <f t="shared" si="391"/>
        <v>0</v>
      </c>
      <c r="AQ662" s="255">
        <f t="shared" si="392"/>
        <v>0</v>
      </c>
      <c r="AR662">
        <f t="shared" si="393"/>
        <v>0</v>
      </c>
      <c r="AS662">
        <f t="shared" si="394"/>
        <v>0</v>
      </c>
      <c r="AT662">
        <f t="shared" si="395"/>
        <v>0</v>
      </c>
      <c r="AV662">
        <f t="shared" si="396"/>
        <v>0</v>
      </c>
      <c r="AW662">
        <f t="shared" si="397"/>
        <v>0</v>
      </c>
      <c r="AX662">
        <f t="shared" si="398"/>
        <v>0</v>
      </c>
      <c r="AZ662">
        <f t="shared" si="399"/>
        <v>0</v>
      </c>
      <c r="BA662">
        <f t="shared" si="400"/>
        <v>0</v>
      </c>
      <c r="BB662">
        <f t="shared" si="401"/>
        <v>0</v>
      </c>
      <c r="BC662">
        <f t="shared" si="402"/>
        <v>0</v>
      </c>
    </row>
    <row r="663" spans="1:55" ht="15" customHeight="1">
      <c r="A663" s="93"/>
      <c r="B663" s="56"/>
      <c r="C663" s="214" t="s">
        <v>5038</v>
      </c>
      <c r="D663" s="677" t="s">
        <v>5708</v>
      </c>
      <c r="E663" s="573"/>
      <c r="F663" s="573"/>
      <c r="G663" s="573"/>
      <c r="H663" s="573"/>
      <c r="I663" s="573"/>
      <c r="J663" s="574"/>
      <c r="K663" s="527"/>
      <c r="L663" s="527"/>
      <c r="M663" s="527"/>
      <c r="N663" s="527"/>
      <c r="O663" s="580"/>
      <c r="P663" s="580"/>
      <c r="Q663" s="580"/>
      <c r="R663" s="580"/>
      <c r="S663" s="580"/>
      <c r="T663" s="580"/>
      <c r="U663" s="527"/>
      <c r="V663" s="527"/>
      <c r="W663" s="527"/>
      <c r="X663" s="527"/>
      <c r="Y663" s="580"/>
      <c r="Z663" s="580"/>
      <c r="AA663" s="580"/>
      <c r="AB663" s="580"/>
      <c r="AC663" s="580"/>
      <c r="AD663" s="580"/>
      <c r="AH663" s="23">
        <f t="shared" si="385"/>
        <v>0</v>
      </c>
      <c r="AI663" s="23">
        <f t="shared" si="386"/>
        <v>0</v>
      </c>
      <c r="AJ663" s="23">
        <f t="shared" si="387"/>
        <v>0</v>
      </c>
      <c r="AK663" s="23">
        <f t="shared" si="388"/>
        <v>0</v>
      </c>
      <c r="AL663" s="23">
        <f t="shared" si="389"/>
        <v>0</v>
      </c>
      <c r="AM663" s="23">
        <f t="shared" si="390"/>
        <v>0</v>
      </c>
      <c r="AP663" s="255">
        <f t="shared" si="391"/>
        <v>0</v>
      </c>
      <c r="AQ663" s="255">
        <f t="shared" si="392"/>
        <v>0</v>
      </c>
      <c r="AR663">
        <f t="shared" si="393"/>
        <v>0</v>
      </c>
      <c r="AS663">
        <f t="shared" si="394"/>
        <v>0</v>
      </c>
      <c r="AT663">
        <f t="shared" si="395"/>
        <v>0</v>
      </c>
      <c r="AV663">
        <f t="shared" si="396"/>
        <v>0</v>
      </c>
      <c r="AW663">
        <f t="shared" si="397"/>
        <v>0</v>
      </c>
      <c r="AX663">
        <f t="shared" si="398"/>
        <v>0</v>
      </c>
      <c r="AZ663">
        <f t="shared" si="399"/>
        <v>0</v>
      </c>
      <c r="BA663">
        <f t="shared" si="400"/>
        <v>0</v>
      </c>
      <c r="BB663">
        <f t="shared" si="401"/>
        <v>0</v>
      </c>
      <c r="BC663">
        <f t="shared" si="402"/>
        <v>0</v>
      </c>
    </row>
    <row r="664" spans="1:55" ht="15" customHeight="1">
      <c r="A664" s="93"/>
      <c r="B664" s="56"/>
      <c r="C664" s="214" t="s">
        <v>5039</v>
      </c>
      <c r="D664" s="677" t="s">
        <v>5709</v>
      </c>
      <c r="E664" s="573"/>
      <c r="F664" s="573"/>
      <c r="G664" s="573"/>
      <c r="H664" s="573"/>
      <c r="I664" s="573"/>
      <c r="J664" s="574"/>
      <c r="K664" s="527"/>
      <c r="L664" s="527"/>
      <c r="M664" s="527"/>
      <c r="N664" s="527"/>
      <c r="O664" s="580"/>
      <c r="P664" s="580"/>
      <c r="Q664" s="580"/>
      <c r="R664" s="580"/>
      <c r="S664" s="580"/>
      <c r="T664" s="580"/>
      <c r="U664" s="527"/>
      <c r="V664" s="527"/>
      <c r="W664" s="527"/>
      <c r="X664" s="527"/>
      <c r="Y664" s="580"/>
      <c r="Z664" s="580"/>
      <c r="AA664" s="580"/>
      <c r="AB664" s="580"/>
      <c r="AC664" s="580"/>
      <c r="AD664" s="580"/>
      <c r="AH664" s="23">
        <f t="shared" si="385"/>
        <v>0</v>
      </c>
      <c r="AI664" s="23">
        <f t="shared" si="386"/>
        <v>0</v>
      </c>
      <c r="AJ664" s="23">
        <f t="shared" si="387"/>
        <v>0</v>
      </c>
      <c r="AK664" s="23">
        <f t="shared" si="388"/>
        <v>0</v>
      </c>
      <c r="AL664" s="23">
        <f t="shared" si="389"/>
        <v>0</v>
      </c>
      <c r="AM664" s="23">
        <f t="shared" si="390"/>
        <v>0</v>
      </c>
      <c r="AP664" s="255">
        <f t="shared" si="391"/>
        <v>0</v>
      </c>
      <c r="AQ664" s="255">
        <f t="shared" si="392"/>
        <v>0</v>
      </c>
      <c r="AR664">
        <f t="shared" si="393"/>
        <v>0</v>
      </c>
      <c r="AS664">
        <f t="shared" si="394"/>
        <v>0</v>
      </c>
      <c r="AT664">
        <f t="shared" si="395"/>
        <v>0</v>
      </c>
      <c r="AV664">
        <f t="shared" si="396"/>
        <v>0</v>
      </c>
      <c r="AW664">
        <f t="shared" si="397"/>
        <v>0</v>
      </c>
      <c r="AX664">
        <f t="shared" si="398"/>
        <v>0</v>
      </c>
      <c r="AZ664">
        <f t="shared" si="399"/>
        <v>0</v>
      </c>
      <c r="BA664">
        <f t="shared" si="400"/>
        <v>0</v>
      </c>
      <c r="BB664">
        <f t="shared" si="401"/>
        <v>0</v>
      </c>
      <c r="BC664">
        <f t="shared" si="402"/>
        <v>0</v>
      </c>
    </row>
    <row r="665" spans="1:55" ht="36" customHeight="1">
      <c r="A665" s="93"/>
      <c r="B665" s="56"/>
      <c r="C665" s="214" t="s">
        <v>5040</v>
      </c>
      <c r="D665" s="677" t="s">
        <v>5710</v>
      </c>
      <c r="E665" s="573"/>
      <c r="F665" s="573"/>
      <c r="G665" s="573"/>
      <c r="H665" s="573"/>
      <c r="I665" s="573"/>
      <c r="J665" s="574"/>
      <c r="K665" s="527"/>
      <c r="L665" s="527"/>
      <c r="M665" s="527"/>
      <c r="N665" s="527"/>
      <c r="O665" s="580"/>
      <c r="P665" s="580"/>
      <c r="Q665" s="580"/>
      <c r="R665" s="580"/>
      <c r="S665" s="580"/>
      <c r="T665" s="580"/>
      <c r="U665" s="527"/>
      <c r="V665" s="527"/>
      <c r="W665" s="527"/>
      <c r="X665" s="527"/>
      <c r="Y665" s="580"/>
      <c r="Z665" s="580"/>
      <c r="AA665" s="580"/>
      <c r="AB665" s="580"/>
      <c r="AC665" s="580"/>
      <c r="AD665" s="580"/>
      <c r="AH665" s="23">
        <f t="shared" si="385"/>
        <v>0</v>
      </c>
      <c r="AI665" s="23">
        <f t="shared" si="386"/>
        <v>0</v>
      </c>
      <c r="AJ665" s="23">
        <f t="shared" si="387"/>
        <v>0</v>
      </c>
      <c r="AK665" s="23">
        <f t="shared" si="388"/>
        <v>0</v>
      </c>
      <c r="AL665" s="23">
        <f t="shared" si="389"/>
        <v>0</v>
      </c>
      <c r="AM665" s="23">
        <f t="shared" si="390"/>
        <v>0</v>
      </c>
      <c r="AP665" s="255">
        <f t="shared" si="391"/>
        <v>0</v>
      </c>
      <c r="AQ665" s="255">
        <f t="shared" si="392"/>
        <v>0</v>
      </c>
      <c r="AR665">
        <f t="shared" si="393"/>
        <v>0</v>
      </c>
      <c r="AS665">
        <f t="shared" si="394"/>
        <v>0</v>
      </c>
      <c r="AT665">
        <f t="shared" si="395"/>
        <v>0</v>
      </c>
      <c r="AV665">
        <f t="shared" si="396"/>
        <v>0</v>
      </c>
      <c r="AW665">
        <f t="shared" si="397"/>
        <v>0</v>
      </c>
      <c r="AX665">
        <f t="shared" si="398"/>
        <v>0</v>
      </c>
      <c r="AZ665">
        <f t="shared" si="399"/>
        <v>0</v>
      </c>
      <c r="BA665">
        <f t="shared" si="400"/>
        <v>0</v>
      </c>
      <c r="BB665">
        <f t="shared" si="401"/>
        <v>0</v>
      </c>
      <c r="BC665">
        <f t="shared" si="402"/>
        <v>0</v>
      </c>
    </row>
    <row r="666" spans="1:55" ht="15" customHeight="1">
      <c r="A666" s="93"/>
      <c r="B666" s="56"/>
      <c r="C666" s="214" t="s">
        <v>5041</v>
      </c>
      <c r="D666" s="677" t="s">
        <v>5711</v>
      </c>
      <c r="E666" s="573"/>
      <c r="F666" s="573"/>
      <c r="G666" s="573"/>
      <c r="H666" s="573"/>
      <c r="I666" s="573"/>
      <c r="J666" s="574"/>
      <c r="K666" s="527"/>
      <c r="L666" s="527"/>
      <c r="M666" s="527"/>
      <c r="N666" s="527"/>
      <c r="O666" s="580"/>
      <c r="P666" s="580"/>
      <c r="Q666" s="580"/>
      <c r="R666" s="580"/>
      <c r="S666" s="580"/>
      <c r="T666" s="580"/>
      <c r="U666" s="527"/>
      <c r="V666" s="527"/>
      <c r="W666" s="527"/>
      <c r="X666" s="527"/>
      <c r="Y666" s="580"/>
      <c r="Z666" s="580"/>
      <c r="AA666" s="580"/>
      <c r="AB666" s="580"/>
      <c r="AC666" s="580"/>
      <c r="AD666" s="580"/>
      <c r="AH666" s="23">
        <f t="shared" si="385"/>
        <v>0</v>
      </c>
      <c r="AI666" s="23">
        <f t="shared" si="386"/>
        <v>0</v>
      </c>
      <c r="AJ666" s="23">
        <f t="shared" si="387"/>
        <v>0</v>
      </c>
      <c r="AK666" s="23">
        <f t="shared" si="388"/>
        <v>0</v>
      </c>
      <c r="AL666" s="23">
        <f t="shared" si="389"/>
        <v>0</v>
      </c>
      <c r="AM666" s="23">
        <f t="shared" si="390"/>
        <v>0</v>
      </c>
      <c r="AP666" s="255">
        <f t="shared" si="391"/>
        <v>0</v>
      </c>
      <c r="AQ666" s="255">
        <f t="shared" si="392"/>
        <v>0</v>
      </c>
      <c r="AR666">
        <f t="shared" si="393"/>
        <v>0</v>
      </c>
      <c r="AS666">
        <f t="shared" si="394"/>
        <v>0</v>
      </c>
      <c r="AT666">
        <f t="shared" si="395"/>
        <v>0</v>
      </c>
      <c r="AV666">
        <f t="shared" si="396"/>
        <v>0</v>
      </c>
      <c r="AW666">
        <f t="shared" si="397"/>
        <v>0</v>
      </c>
      <c r="AX666">
        <f t="shared" si="398"/>
        <v>0</v>
      </c>
      <c r="AZ666">
        <f t="shared" si="399"/>
        <v>0</v>
      </c>
      <c r="BA666">
        <f t="shared" si="400"/>
        <v>0</v>
      </c>
      <c r="BB666">
        <f t="shared" si="401"/>
        <v>0</v>
      </c>
      <c r="BC666">
        <f t="shared" si="402"/>
        <v>0</v>
      </c>
    </row>
    <row r="667" spans="1:55" ht="15" customHeight="1">
      <c r="A667" s="93"/>
      <c r="B667" s="56"/>
      <c r="C667" s="214" t="s">
        <v>5042</v>
      </c>
      <c r="D667" s="677" t="s">
        <v>5712</v>
      </c>
      <c r="E667" s="573"/>
      <c r="F667" s="573"/>
      <c r="G667" s="573"/>
      <c r="H667" s="573"/>
      <c r="I667" s="573"/>
      <c r="J667" s="574"/>
      <c r="K667" s="527"/>
      <c r="L667" s="527"/>
      <c r="M667" s="527"/>
      <c r="N667" s="527"/>
      <c r="O667" s="580"/>
      <c r="P667" s="580"/>
      <c r="Q667" s="580"/>
      <c r="R667" s="580"/>
      <c r="S667" s="580"/>
      <c r="T667" s="580"/>
      <c r="U667" s="527"/>
      <c r="V667" s="527"/>
      <c r="W667" s="527"/>
      <c r="X667" s="527"/>
      <c r="Y667" s="580"/>
      <c r="Z667" s="580"/>
      <c r="AA667" s="580"/>
      <c r="AB667" s="580"/>
      <c r="AC667" s="580"/>
      <c r="AD667" s="580"/>
      <c r="AH667" s="23">
        <f t="shared" si="385"/>
        <v>0</v>
      </c>
      <c r="AI667" s="23">
        <f t="shared" si="386"/>
        <v>0</v>
      </c>
      <c r="AJ667" s="23">
        <f t="shared" si="387"/>
        <v>0</v>
      </c>
      <c r="AK667" s="23">
        <f t="shared" si="388"/>
        <v>0</v>
      </c>
      <c r="AL667" s="23">
        <f t="shared" si="389"/>
        <v>0</v>
      </c>
      <c r="AM667" s="23">
        <f t="shared" si="390"/>
        <v>0</v>
      </c>
      <c r="AP667" s="255">
        <f t="shared" si="391"/>
        <v>0</v>
      </c>
      <c r="AQ667" s="255">
        <f t="shared" si="392"/>
        <v>0</v>
      </c>
      <c r="AR667">
        <f t="shared" si="393"/>
        <v>0</v>
      </c>
      <c r="AS667">
        <f t="shared" si="394"/>
        <v>0</v>
      </c>
      <c r="AT667">
        <f t="shared" si="395"/>
        <v>0</v>
      </c>
      <c r="AV667">
        <f t="shared" si="396"/>
        <v>0</v>
      </c>
      <c r="AW667">
        <f t="shared" si="397"/>
        <v>0</v>
      </c>
      <c r="AX667">
        <f t="shared" si="398"/>
        <v>0</v>
      </c>
      <c r="AZ667">
        <f t="shared" si="399"/>
        <v>0</v>
      </c>
      <c r="BA667">
        <f t="shared" si="400"/>
        <v>0</v>
      </c>
      <c r="BB667">
        <f t="shared" si="401"/>
        <v>0</v>
      </c>
      <c r="BC667">
        <f t="shared" si="402"/>
        <v>0</v>
      </c>
    </row>
    <row r="668" spans="1:55" ht="15" customHeight="1">
      <c r="A668" s="93"/>
      <c r="B668" s="56"/>
      <c r="C668" s="214" t="s">
        <v>5043</v>
      </c>
      <c r="D668" s="677" t="s">
        <v>5713</v>
      </c>
      <c r="E668" s="573"/>
      <c r="F668" s="573"/>
      <c r="G668" s="573"/>
      <c r="H668" s="573"/>
      <c r="I668" s="573"/>
      <c r="J668" s="574"/>
      <c r="K668" s="527"/>
      <c r="L668" s="527"/>
      <c r="M668" s="527"/>
      <c r="N668" s="527"/>
      <c r="O668" s="580"/>
      <c r="P668" s="580"/>
      <c r="Q668" s="580"/>
      <c r="R668" s="580"/>
      <c r="S668" s="580"/>
      <c r="T668" s="580"/>
      <c r="U668" s="527"/>
      <c r="V668" s="527"/>
      <c r="W668" s="527"/>
      <c r="X668" s="527"/>
      <c r="Y668" s="580"/>
      <c r="Z668" s="580"/>
      <c r="AA668" s="580"/>
      <c r="AB668" s="580"/>
      <c r="AC668" s="580"/>
      <c r="AD668" s="580"/>
      <c r="AH668" s="23">
        <f t="shared" si="385"/>
        <v>0</v>
      </c>
      <c r="AI668" s="23">
        <f t="shared" si="386"/>
        <v>0</v>
      </c>
      <c r="AJ668" s="23">
        <f t="shared" si="387"/>
        <v>0</v>
      </c>
      <c r="AK668" s="23">
        <f t="shared" si="388"/>
        <v>0</v>
      </c>
      <c r="AL668" s="23">
        <f t="shared" si="389"/>
        <v>0</v>
      </c>
      <c r="AM668" s="23">
        <f t="shared" si="390"/>
        <v>0</v>
      </c>
      <c r="AP668" s="255">
        <f t="shared" si="391"/>
        <v>0</v>
      </c>
      <c r="AQ668" s="255">
        <f t="shared" si="392"/>
        <v>0</v>
      </c>
      <c r="AR668">
        <f t="shared" si="393"/>
        <v>0</v>
      </c>
      <c r="AS668">
        <f t="shared" si="394"/>
        <v>0</v>
      </c>
      <c r="AT668">
        <f t="shared" si="395"/>
        <v>0</v>
      </c>
      <c r="AV668">
        <f t="shared" si="396"/>
        <v>0</v>
      </c>
      <c r="AW668">
        <f t="shared" si="397"/>
        <v>0</v>
      </c>
      <c r="AX668">
        <f t="shared" si="398"/>
        <v>0</v>
      </c>
      <c r="AZ668">
        <f t="shared" si="399"/>
        <v>0</v>
      </c>
      <c r="BA668">
        <f t="shared" si="400"/>
        <v>0</v>
      </c>
      <c r="BB668">
        <f t="shared" si="401"/>
        <v>0</v>
      </c>
      <c r="BC668">
        <f t="shared" si="402"/>
        <v>0</v>
      </c>
    </row>
    <row r="669" spans="1:55" ht="24" customHeight="1">
      <c r="A669" s="93"/>
      <c r="B669" s="56"/>
      <c r="C669" s="214" t="s">
        <v>5044</v>
      </c>
      <c r="D669" s="677" t="s">
        <v>5714</v>
      </c>
      <c r="E669" s="573"/>
      <c r="F669" s="573"/>
      <c r="G669" s="573"/>
      <c r="H669" s="573"/>
      <c r="I669" s="573"/>
      <c r="J669" s="574"/>
      <c r="K669" s="527"/>
      <c r="L669" s="527"/>
      <c r="M669" s="527"/>
      <c r="N669" s="527"/>
      <c r="O669" s="580"/>
      <c r="P669" s="580"/>
      <c r="Q669" s="580"/>
      <c r="R669" s="580"/>
      <c r="S669" s="580"/>
      <c r="T669" s="580"/>
      <c r="U669" s="527"/>
      <c r="V669" s="527"/>
      <c r="W669" s="527"/>
      <c r="X669" s="527"/>
      <c r="Y669" s="580"/>
      <c r="Z669" s="580"/>
      <c r="AA669" s="580"/>
      <c r="AB669" s="580"/>
      <c r="AC669" s="580"/>
      <c r="AD669" s="580"/>
      <c r="AH669" s="23">
        <f t="shared" si="385"/>
        <v>0</v>
      </c>
      <c r="AI669" s="23">
        <f t="shared" si="386"/>
        <v>0</v>
      </c>
      <c r="AJ669" s="23">
        <f t="shared" si="387"/>
        <v>0</v>
      </c>
      <c r="AK669" s="23">
        <f t="shared" si="388"/>
        <v>0</v>
      </c>
      <c r="AL669" s="23">
        <f t="shared" si="389"/>
        <v>0</v>
      </c>
      <c r="AM669" s="23">
        <f t="shared" si="390"/>
        <v>0</v>
      </c>
      <c r="AP669" s="255">
        <f t="shared" si="391"/>
        <v>0</v>
      </c>
      <c r="AQ669" s="255">
        <f t="shared" si="392"/>
        <v>0</v>
      </c>
      <c r="AR669">
        <f t="shared" si="393"/>
        <v>0</v>
      </c>
      <c r="AS669">
        <f t="shared" si="394"/>
        <v>0</v>
      </c>
      <c r="AT669">
        <f t="shared" si="395"/>
        <v>0</v>
      </c>
      <c r="AV669">
        <f t="shared" si="396"/>
        <v>0</v>
      </c>
      <c r="AW669">
        <f t="shared" si="397"/>
        <v>0</v>
      </c>
      <c r="AX669">
        <f t="shared" si="398"/>
        <v>0</v>
      </c>
      <c r="AZ669">
        <f t="shared" si="399"/>
        <v>0</v>
      </c>
      <c r="BA669">
        <f t="shared" si="400"/>
        <v>0</v>
      </c>
      <c r="BB669">
        <f t="shared" si="401"/>
        <v>0</v>
      </c>
      <c r="BC669">
        <f t="shared" si="402"/>
        <v>0</v>
      </c>
    </row>
    <row r="670" spans="1:55" ht="15" customHeight="1">
      <c r="A670" s="93"/>
      <c r="B670" s="56"/>
      <c r="C670" s="214" t="s">
        <v>5045</v>
      </c>
      <c r="D670" s="677" t="s">
        <v>5715</v>
      </c>
      <c r="E670" s="573"/>
      <c r="F670" s="573"/>
      <c r="G670" s="573"/>
      <c r="H670" s="573"/>
      <c r="I670" s="573"/>
      <c r="J670" s="574"/>
      <c r="K670" s="527"/>
      <c r="L670" s="527"/>
      <c r="M670" s="527"/>
      <c r="N670" s="527"/>
      <c r="O670" s="580"/>
      <c r="P670" s="580"/>
      <c r="Q670" s="580"/>
      <c r="R670" s="580"/>
      <c r="S670" s="580"/>
      <c r="T670" s="580"/>
      <c r="U670" s="527"/>
      <c r="V670" s="527"/>
      <c r="W670" s="527"/>
      <c r="X670" s="527"/>
      <c r="Y670" s="580"/>
      <c r="Z670" s="580"/>
      <c r="AA670" s="580"/>
      <c r="AB670" s="580"/>
      <c r="AC670" s="580"/>
      <c r="AD670" s="580"/>
      <c r="AH670" s="23">
        <f t="shared" si="385"/>
        <v>0</v>
      </c>
      <c r="AI670" s="23">
        <f t="shared" si="386"/>
        <v>0</v>
      </c>
      <c r="AJ670" s="23">
        <f t="shared" si="387"/>
        <v>0</v>
      </c>
      <c r="AK670" s="23">
        <f t="shared" si="388"/>
        <v>0</v>
      </c>
      <c r="AL670" s="23">
        <f t="shared" si="389"/>
        <v>0</v>
      </c>
      <c r="AM670" s="23">
        <f t="shared" si="390"/>
        <v>0</v>
      </c>
      <c r="AP670" s="255">
        <f t="shared" si="391"/>
        <v>0</v>
      </c>
      <c r="AQ670" s="255">
        <f t="shared" si="392"/>
        <v>0</v>
      </c>
      <c r="AR670">
        <f t="shared" si="393"/>
        <v>0</v>
      </c>
      <c r="AS670">
        <f t="shared" si="394"/>
        <v>0</v>
      </c>
      <c r="AT670">
        <f t="shared" si="395"/>
        <v>0</v>
      </c>
      <c r="AV670">
        <f t="shared" si="396"/>
        <v>0</v>
      </c>
      <c r="AW670">
        <f t="shared" si="397"/>
        <v>0</v>
      </c>
      <c r="AX670">
        <f t="shared" si="398"/>
        <v>0</v>
      </c>
      <c r="AZ670">
        <f t="shared" si="399"/>
        <v>0</v>
      </c>
      <c r="BA670">
        <f t="shared" si="400"/>
        <v>0</v>
      </c>
      <c r="BB670">
        <f t="shared" si="401"/>
        <v>0</v>
      </c>
      <c r="BC670">
        <f t="shared" si="402"/>
        <v>0</v>
      </c>
    </row>
    <row r="671" spans="1:55" ht="24" customHeight="1">
      <c r="A671" s="93"/>
      <c r="B671" s="56"/>
      <c r="C671" s="214" t="s">
        <v>5046</v>
      </c>
      <c r="D671" s="677" t="s">
        <v>5716</v>
      </c>
      <c r="E671" s="573"/>
      <c r="F671" s="573"/>
      <c r="G671" s="573"/>
      <c r="H671" s="573"/>
      <c r="I671" s="573"/>
      <c r="J671" s="574"/>
      <c r="K671" s="527"/>
      <c r="L671" s="527"/>
      <c r="M671" s="527"/>
      <c r="N671" s="527"/>
      <c r="O671" s="580"/>
      <c r="P671" s="580"/>
      <c r="Q671" s="580"/>
      <c r="R671" s="580"/>
      <c r="S671" s="580"/>
      <c r="T671" s="580"/>
      <c r="U671" s="527"/>
      <c r="V671" s="527"/>
      <c r="W671" s="527"/>
      <c r="X671" s="527"/>
      <c r="Y671" s="580"/>
      <c r="Z671" s="580"/>
      <c r="AA671" s="580"/>
      <c r="AB671" s="580"/>
      <c r="AC671" s="580"/>
      <c r="AD671" s="580"/>
      <c r="AH671" s="23">
        <f t="shared" si="385"/>
        <v>0</v>
      </c>
      <c r="AI671" s="23">
        <f t="shared" si="386"/>
        <v>0</v>
      </c>
      <c r="AJ671" s="23">
        <f t="shared" si="387"/>
        <v>0</v>
      </c>
      <c r="AK671" s="23">
        <f t="shared" si="388"/>
        <v>0</v>
      </c>
      <c r="AL671" s="23">
        <f t="shared" si="389"/>
        <v>0</v>
      </c>
      <c r="AM671" s="23">
        <f t="shared" si="390"/>
        <v>0</v>
      </c>
      <c r="AP671" s="255">
        <f t="shared" si="391"/>
        <v>0</v>
      </c>
      <c r="AQ671" s="255">
        <f t="shared" si="392"/>
        <v>0</v>
      </c>
      <c r="AR671">
        <f t="shared" si="393"/>
        <v>0</v>
      </c>
      <c r="AS671">
        <f t="shared" si="394"/>
        <v>0</v>
      </c>
      <c r="AT671">
        <f t="shared" si="395"/>
        <v>0</v>
      </c>
      <c r="AV671">
        <f t="shared" si="396"/>
        <v>0</v>
      </c>
      <c r="AW671">
        <f t="shared" si="397"/>
        <v>0</v>
      </c>
      <c r="AX671">
        <f t="shared" si="398"/>
        <v>0</v>
      </c>
      <c r="AZ671">
        <f t="shared" si="399"/>
        <v>0</v>
      </c>
      <c r="BA671">
        <f t="shared" si="400"/>
        <v>0</v>
      </c>
      <c r="BB671">
        <f t="shared" si="401"/>
        <v>0</v>
      </c>
      <c r="BC671">
        <f t="shared" si="402"/>
        <v>0</v>
      </c>
    </row>
    <row r="672" spans="1:55" ht="15" customHeight="1">
      <c r="A672" s="93"/>
      <c r="B672" s="56"/>
      <c r="C672" s="214" t="s">
        <v>5047</v>
      </c>
      <c r="D672" s="677" t="s">
        <v>5717</v>
      </c>
      <c r="E672" s="573"/>
      <c r="F672" s="573"/>
      <c r="G672" s="573"/>
      <c r="H672" s="573"/>
      <c r="I672" s="573"/>
      <c r="J672" s="574"/>
      <c r="K672" s="527"/>
      <c r="L672" s="527"/>
      <c r="M672" s="527"/>
      <c r="N672" s="527"/>
      <c r="O672" s="580"/>
      <c r="P672" s="580"/>
      <c r="Q672" s="580"/>
      <c r="R672" s="580"/>
      <c r="S672" s="580"/>
      <c r="T672" s="580"/>
      <c r="U672" s="527"/>
      <c r="V672" s="527"/>
      <c r="W672" s="527"/>
      <c r="X672" s="527"/>
      <c r="Y672" s="580"/>
      <c r="Z672" s="580"/>
      <c r="AA672" s="580"/>
      <c r="AB672" s="580"/>
      <c r="AC672" s="580"/>
      <c r="AD672" s="580"/>
      <c r="AH672" s="23">
        <f t="shared" si="385"/>
        <v>0</v>
      </c>
      <c r="AI672" s="23">
        <f t="shared" si="386"/>
        <v>0</v>
      </c>
      <c r="AJ672" s="23">
        <f t="shared" si="387"/>
        <v>0</v>
      </c>
      <c r="AK672" s="23">
        <f t="shared" si="388"/>
        <v>0</v>
      </c>
      <c r="AL672" s="23">
        <f t="shared" si="389"/>
        <v>0</v>
      </c>
      <c r="AM672" s="23">
        <f t="shared" si="390"/>
        <v>0</v>
      </c>
      <c r="AP672" s="255">
        <f t="shared" si="391"/>
        <v>0</v>
      </c>
      <c r="AQ672" s="255">
        <f t="shared" si="392"/>
        <v>0</v>
      </c>
      <c r="AR672">
        <f t="shared" si="393"/>
        <v>0</v>
      </c>
      <c r="AS672">
        <f t="shared" si="394"/>
        <v>0</v>
      </c>
      <c r="AT672">
        <f t="shared" si="395"/>
        <v>0</v>
      </c>
      <c r="AV672">
        <f t="shared" si="396"/>
        <v>0</v>
      </c>
      <c r="AW672">
        <f t="shared" si="397"/>
        <v>0</v>
      </c>
      <c r="AX672">
        <f t="shared" si="398"/>
        <v>0</v>
      </c>
      <c r="AZ672">
        <f t="shared" si="399"/>
        <v>0</v>
      </c>
      <c r="BA672">
        <f t="shared" si="400"/>
        <v>0</v>
      </c>
      <c r="BB672">
        <f t="shared" si="401"/>
        <v>0</v>
      </c>
      <c r="BC672">
        <f t="shared" si="402"/>
        <v>0</v>
      </c>
    </row>
    <row r="673" spans="1:55" ht="15" customHeight="1">
      <c r="A673" s="93"/>
      <c r="B673" s="56"/>
      <c r="C673" s="214" t="s">
        <v>5048</v>
      </c>
      <c r="D673" s="677" t="s">
        <v>5718</v>
      </c>
      <c r="E673" s="573"/>
      <c r="F673" s="573"/>
      <c r="G673" s="573"/>
      <c r="H673" s="573"/>
      <c r="I673" s="573"/>
      <c r="J673" s="574"/>
      <c r="K673" s="527"/>
      <c r="L673" s="527"/>
      <c r="M673" s="527"/>
      <c r="N673" s="527"/>
      <c r="O673" s="580"/>
      <c r="P673" s="580"/>
      <c r="Q673" s="580"/>
      <c r="R673" s="580"/>
      <c r="S673" s="580"/>
      <c r="T673" s="580"/>
      <c r="U673" s="527"/>
      <c r="V673" s="527"/>
      <c r="W673" s="527"/>
      <c r="X673" s="527"/>
      <c r="Y673" s="580"/>
      <c r="Z673" s="580"/>
      <c r="AA673" s="580"/>
      <c r="AB673" s="580"/>
      <c r="AC673" s="580"/>
      <c r="AD673" s="580"/>
      <c r="AH673" s="23">
        <f t="shared" si="385"/>
        <v>0</v>
      </c>
      <c r="AI673" s="23">
        <f t="shared" si="386"/>
        <v>0</v>
      </c>
      <c r="AJ673" s="23">
        <f t="shared" si="387"/>
        <v>0</v>
      </c>
      <c r="AK673" s="23">
        <f t="shared" si="388"/>
        <v>0</v>
      </c>
      <c r="AL673" s="23">
        <f t="shared" si="389"/>
        <v>0</v>
      </c>
      <c r="AM673" s="23">
        <f t="shared" si="390"/>
        <v>0</v>
      </c>
      <c r="AP673" s="255">
        <f t="shared" si="391"/>
        <v>0</v>
      </c>
      <c r="AQ673" s="255">
        <f t="shared" si="392"/>
        <v>0</v>
      </c>
      <c r="AR673">
        <f t="shared" si="393"/>
        <v>0</v>
      </c>
      <c r="AS673">
        <f t="shared" si="394"/>
        <v>0</v>
      </c>
      <c r="AT673">
        <f t="shared" si="395"/>
        <v>0</v>
      </c>
      <c r="AV673">
        <f t="shared" si="396"/>
        <v>0</v>
      </c>
      <c r="AW673">
        <f t="shared" si="397"/>
        <v>0</v>
      </c>
      <c r="AX673">
        <f t="shared" si="398"/>
        <v>0</v>
      </c>
      <c r="AZ673">
        <f t="shared" si="399"/>
        <v>0</v>
      </c>
      <c r="BA673">
        <f t="shared" si="400"/>
        <v>0</v>
      </c>
      <c r="BB673">
        <f t="shared" si="401"/>
        <v>0</v>
      </c>
      <c r="BC673">
        <f t="shared" si="402"/>
        <v>0</v>
      </c>
    </row>
    <row r="674" spans="1:55" ht="24" customHeight="1">
      <c r="A674" s="93"/>
      <c r="B674" s="56"/>
      <c r="C674" s="214" t="s">
        <v>5049</v>
      </c>
      <c r="D674" s="677" t="s">
        <v>5719</v>
      </c>
      <c r="E674" s="573"/>
      <c r="F674" s="573"/>
      <c r="G674" s="573"/>
      <c r="H674" s="573"/>
      <c r="I674" s="573"/>
      <c r="J674" s="574"/>
      <c r="K674" s="527"/>
      <c r="L674" s="527"/>
      <c r="M674" s="527"/>
      <c r="N674" s="527"/>
      <c r="O674" s="580"/>
      <c r="P674" s="580"/>
      <c r="Q674" s="580"/>
      <c r="R674" s="580"/>
      <c r="S674" s="580"/>
      <c r="T674" s="580"/>
      <c r="U674" s="527"/>
      <c r="V674" s="527"/>
      <c r="W674" s="527"/>
      <c r="X674" s="527"/>
      <c r="Y674" s="580"/>
      <c r="Z674" s="580"/>
      <c r="AA674" s="580"/>
      <c r="AB674" s="580"/>
      <c r="AC674" s="580"/>
      <c r="AD674" s="580"/>
      <c r="AH674" s="23">
        <f t="shared" si="385"/>
        <v>0</v>
      </c>
      <c r="AI674" s="23">
        <f t="shared" si="386"/>
        <v>0</v>
      </c>
      <c r="AJ674" s="23">
        <f t="shared" si="387"/>
        <v>0</v>
      </c>
      <c r="AK674" s="23">
        <f t="shared" si="388"/>
        <v>0</v>
      </c>
      <c r="AL674" s="23">
        <f t="shared" si="389"/>
        <v>0</v>
      </c>
      <c r="AM674" s="23">
        <f t="shared" si="390"/>
        <v>0</v>
      </c>
      <c r="AP674" s="255">
        <f t="shared" si="391"/>
        <v>0</v>
      </c>
      <c r="AQ674" s="255">
        <f t="shared" si="392"/>
        <v>0</v>
      </c>
      <c r="AR674">
        <f t="shared" si="393"/>
        <v>0</v>
      </c>
      <c r="AS674">
        <f t="shared" si="394"/>
        <v>0</v>
      </c>
      <c r="AT674">
        <f t="shared" si="395"/>
        <v>0</v>
      </c>
      <c r="AV674">
        <f t="shared" si="396"/>
        <v>0</v>
      </c>
      <c r="AW674">
        <f t="shared" si="397"/>
        <v>0</v>
      </c>
      <c r="AX674">
        <f t="shared" si="398"/>
        <v>0</v>
      </c>
      <c r="AZ674">
        <f t="shared" si="399"/>
        <v>0</v>
      </c>
      <c r="BA674">
        <f t="shared" si="400"/>
        <v>0</v>
      </c>
      <c r="BB674">
        <f t="shared" si="401"/>
        <v>0</v>
      </c>
      <c r="BC674">
        <f t="shared" si="402"/>
        <v>0</v>
      </c>
    </row>
    <row r="675" spans="1:55" ht="24" customHeight="1">
      <c r="A675" s="93"/>
      <c r="B675" s="56"/>
      <c r="C675" s="214" t="s">
        <v>5050</v>
      </c>
      <c r="D675" s="677" t="s">
        <v>5720</v>
      </c>
      <c r="E675" s="573"/>
      <c r="F675" s="573"/>
      <c r="G675" s="573"/>
      <c r="H675" s="573"/>
      <c r="I675" s="573"/>
      <c r="J675" s="574"/>
      <c r="K675" s="527"/>
      <c r="L675" s="527"/>
      <c r="M675" s="527"/>
      <c r="N675" s="527"/>
      <c r="O675" s="580"/>
      <c r="P675" s="580"/>
      <c r="Q675" s="580"/>
      <c r="R675" s="580"/>
      <c r="S675" s="580"/>
      <c r="T675" s="580"/>
      <c r="U675" s="527"/>
      <c r="V675" s="527"/>
      <c r="W675" s="527"/>
      <c r="X675" s="527"/>
      <c r="Y675" s="580"/>
      <c r="Z675" s="580"/>
      <c r="AA675" s="580"/>
      <c r="AB675" s="580"/>
      <c r="AC675" s="580"/>
      <c r="AD675" s="580"/>
      <c r="AH675" s="23">
        <f t="shared" si="385"/>
        <v>0</v>
      </c>
      <c r="AI675" s="23">
        <f t="shared" si="386"/>
        <v>0</v>
      </c>
      <c r="AJ675" s="23">
        <f t="shared" si="387"/>
        <v>0</v>
      </c>
      <c r="AK675" s="23">
        <f t="shared" si="388"/>
        <v>0</v>
      </c>
      <c r="AL675" s="23">
        <f t="shared" si="389"/>
        <v>0</v>
      </c>
      <c r="AM675" s="23">
        <f t="shared" si="390"/>
        <v>0</v>
      </c>
      <c r="AP675" s="255">
        <f t="shared" si="391"/>
        <v>0</v>
      </c>
      <c r="AQ675" s="255">
        <f t="shared" si="392"/>
        <v>0</v>
      </c>
      <c r="AR675">
        <f t="shared" si="393"/>
        <v>0</v>
      </c>
      <c r="AS675">
        <f t="shared" si="394"/>
        <v>0</v>
      </c>
      <c r="AT675">
        <f>IF(OR(S675="NS",$Y$106="NS"),0,IF(OR(S675="NA",$Y$106="NA"),0,IF(S675&lt;=$Y$106,0,1)))</f>
        <v>0</v>
      </c>
      <c r="AV675">
        <f t="shared" si="396"/>
        <v>0</v>
      </c>
      <c r="AW675">
        <f t="shared" si="397"/>
        <v>0</v>
      </c>
      <c r="AX675">
        <f>IF(OR(AC675="NS",$Y$107="NS"),0,IF(OR(AC675="NA",$Y$107="NA"),0,IF(AC675&lt;=$Y$107,0,1)))</f>
        <v>0</v>
      </c>
      <c r="AZ675">
        <f t="shared" si="399"/>
        <v>0</v>
      </c>
      <c r="BA675">
        <f t="shared" si="400"/>
        <v>0</v>
      </c>
      <c r="BB675">
        <f t="shared" si="401"/>
        <v>0</v>
      </c>
      <c r="BC675">
        <f t="shared" si="402"/>
        <v>0</v>
      </c>
    </row>
    <row r="676" spans="1:55" ht="15" customHeight="1">
      <c r="A676" s="93"/>
      <c r="B676" s="56"/>
      <c r="C676" s="214" t="s">
        <v>5051</v>
      </c>
      <c r="D676" s="677" t="s">
        <v>5721</v>
      </c>
      <c r="E676" s="573"/>
      <c r="F676" s="573"/>
      <c r="G676" s="573"/>
      <c r="H676" s="573"/>
      <c r="I676" s="573"/>
      <c r="J676" s="574"/>
      <c r="K676" s="527"/>
      <c r="L676" s="527"/>
      <c r="M676" s="527"/>
      <c r="N676" s="527"/>
      <c r="O676" s="580"/>
      <c r="P676" s="580"/>
      <c r="Q676" s="580"/>
      <c r="R676" s="580"/>
      <c r="S676" s="580"/>
      <c r="T676" s="580"/>
      <c r="U676" s="527"/>
      <c r="V676" s="527"/>
      <c r="W676" s="527"/>
      <c r="X676" s="527"/>
      <c r="Y676" s="580"/>
      <c r="Z676" s="580"/>
      <c r="AA676" s="580"/>
      <c r="AB676" s="580"/>
      <c r="AC676" s="580"/>
      <c r="AD676" s="580"/>
      <c r="AH676" s="23">
        <f t="shared" si="385"/>
        <v>0</v>
      </c>
      <c r="AI676" s="23">
        <f t="shared" si="386"/>
        <v>0</v>
      </c>
      <c r="AJ676" s="23">
        <f t="shared" si="387"/>
        <v>0</v>
      </c>
      <c r="AK676" s="23">
        <f t="shared" si="388"/>
        <v>0</v>
      </c>
      <c r="AL676" s="23">
        <f t="shared" si="389"/>
        <v>0</v>
      </c>
      <c r="AM676" s="23">
        <f t="shared" si="390"/>
        <v>0</v>
      </c>
      <c r="AP676" s="255">
        <f t="shared" si="391"/>
        <v>0</v>
      </c>
      <c r="AQ676" s="255">
        <f t="shared" si="392"/>
        <v>0</v>
      </c>
      <c r="AR676">
        <f t="shared" si="393"/>
        <v>0</v>
      </c>
      <c r="AS676">
        <f t="shared" si="394"/>
        <v>0</v>
      </c>
      <c r="AT676">
        <f t="shared" si="395"/>
        <v>0</v>
      </c>
      <c r="AV676">
        <f t="shared" si="396"/>
        <v>0</v>
      </c>
      <c r="AW676">
        <f t="shared" si="397"/>
        <v>0</v>
      </c>
      <c r="AX676">
        <f t="shared" si="398"/>
        <v>0</v>
      </c>
      <c r="AZ676">
        <f t="shared" si="399"/>
        <v>0</v>
      </c>
      <c r="BA676">
        <f t="shared" si="400"/>
        <v>0</v>
      </c>
      <c r="BB676">
        <f t="shared" si="401"/>
        <v>0</v>
      </c>
      <c r="BC676">
        <f t="shared" si="402"/>
        <v>0</v>
      </c>
    </row>
    <row r="677" spans="1:55" ht="15" customHeight="1">
      <c r="A677" s="93"/>
      <c r="B677" s="56"/>
      <c r="C677" s="214" t="s">
        <v>5052</v>
      </c>
      <c r="D677" s="677" t="s">
        <v>5722</v>
      </c>
      <c r="E677" s="573"/>
      <c r="F677" s="573"/>
      <c r="G677" s="573"/>
      <c r="H677" s="573"/>
      <c r="I677" s="573"/>
      <c r="J677" s="574"/>
      <c r="K677" s="527"/>
      <c r="L677" s="527"/>
      <c r="M677" s="527"/>
      <c r="N677" s="527"/>
      <c r="O677" s="580"/>
      <c r="P677" s="580"/>
      <c r="Q677" s="580"/>
      <c r="R677" s="580"/>
      <c r="S677" s="580"/>
      <c r="T677" s="580"/>
      <c r="U677" s="527"/>
      <c r="V677" s="527"/>
      <c r="W677" s="527"/>
      <c r="X677" s="527"/>
      <c r="Y677" s="580"/>
      <c r="Z677" s="580"/>
      <c r="AA677" s="580"/>
      <c r="AB677" s="580"/>
      <c r="AC677" s="580"/>
      <c r="AD677" s="580"/>
      <c r="AH677" s="23">
        <f t="shared" si="385"/>
        <v>0</v>
      </c>
      <c r="AI677" s="23">
        <f t="shared" si="386"/>
        <v>0</v>
      </c>
      <c r="AJ677" s="23">
        <f t="shared" si="387"/>
        <v>0</v>
      </c>
      <c r="AK677" s="23">
        <f t="shared" si="388"/>
        <v>0</v>
      </c>
      <c r="AL677" s="23">
        <f t="shared" si="389"/>
        <v>0</v>
      </c>
      <c r="AM677" s="23">
        <f t="shared" si="390"/>
        <v>0</v>
      </c>
      <c r="AP677" s="255">
        <f t="shared" si="391"/>
        <v>0</v>
      </c>
      <c r="AQ677" s="255">
        <f t="shared" si="392"/>
        <v>0</v>
      </c>
      <c r="AR677">
        <f t="shared" si="393"/>
        <v>0</v>
      </c>
      <c r="AS677">
        <f t="shared" si="394"/>
        <v>0</v>
      </c>
      <c r="AT677">
        <f t="shared" si="395"/>
        <v>0</v>
      </c>
      <c r="AV677">
        <f t="shared" si="396"/>
        <v>0</v>
      </c>
      <c r="AW677">
        <f t="shared" si="397"/>
        <v>0</v>
      </c>
      <c r="AX677">
        <f t="shared" si="398"/>
        <v>0</v>
      </c>
      <c r="AZ677">
        <f t="shared" si="399"/>
        <v>0</v>
      </c>
      <c r="BA677">
        <f t="shared" si="400"/>
        <v>0</v>
      </c>
      <c r="BB677">
        <f t="shared" si="401"/>
        <v>0</v>
      </c>
      <c r="BC677">
        <f t="shared" si="402"/>
        <v>0</v>
      </c>
    </row>
    <row r="678" spans="1:55" ht="15" customHeight="1">
      <c r="A678" s="93"/>
      <c r="B678" s="56"/>
      <c r="C678" s="214" t="s">
        <v>5053</v>
      </c>
      <c r="D678" s="677" t="s">
        <v>5723</v>
      </c>
      <c r="E678" s="573"/>
      <c r="F678" s="573"/>
      <c r="G678" s="573"/>
      <c r="H678" s="573"/>
      <c r="I678" s="573"/>
      <c r="J678" s="574"/>
      <c r="K678" s="527"/>
      <c r="L678" s="527"/>
      <c r="M678" s="527"/>
      <c r="N678" s="527"/>
      <c r="O678" s="580"/>
      <c r="P678" s="580"/>
      <c r="Q678" s="580"/>
      <c r="R678" s="580"/>
      <c r="S678" s="580"/>
      <c r="T678" s="580"/>
      <c r="U678" s="527"/>
      <c r="V678" s="527"/>
      <c r="W678" s="527"/>
      <c r="X678" s="527"/>
      <c r="Y678" s="580"/>
      <c r="Z678" s="580"/>
      <c r="AA678" s="580"/>
      <c r="AB678" s="580"/>
      <c r="AC678" s="580"/>
      <c r="AD678" s="580"/>
      <c r="AH678" s="23">
        <f t="shared" si="385"/>
        <v>0</v>
      </c>
      <c r="AI678" s="23">
        <f t="shared" si="386"/>
        <v>0</v>
      </c>
      <c r="AJ678" s="23">
        <f t="shared" si="387"/>
        <v>0</v>
      </c>
      <c r="AK678" s="23">
        <f t="shared" si="388"/>
        <v>0</v>
      </c>
      <c r="AL678" s="23">
        <f t="shared" si="389"/>
        <v>0</v>
      </c>
      <c r="AM678" s="23">
        <f t="shared" si="390"/>
        <v>0</v>
      </c>
      <c r="AP678" s="255">
        <f t="shared" si="391"/>
        <v>0</v>
      </c>
      <c r="AQ678" s="255">
        <f t="shared" si="392"/>
        <v>0</v>
      </c>
      <c r="AR678">
        <f t="shared" si="393"/>
        <v>0</v>
      </c>
      <c r="AS678">
        <f t="shared" si="394"/>
        <v>0</v>
      </c>
      <c r="AT678">
        <f t="shared" si="395"/>
        <v>0</v>
      </c>
      <c r="AV678">
        <f t="shared" si="396"/>
        <v>0</v>
      </c>
      <c r="AW678">
        <f t="shared" si="397"/>
        <v>0</v>
      </c>
      <c r="AX678">
        <f t="shared" si="398"/>
        <v>0</v>
      </c>
      <c r="AZ678">
        <f t="shared" si="399"/>
        <v>0</v>
      </c>
      <c r="BA678">
        <f t="shared" si="400"/>
        <v>0</v>
      </c>
      <c r="BB678">
        <f t="shared" si="401"/>
        <v>0</v>
      </c>
      <c r="BC678">
        <f t="shared" si="402"/>
        <v>0</v>
      </c>
    </row>
    <row r="679" spans="1:55" ht="15" customHeight="1">
      <c r="A679" s="93"/>
      <c r="B679" s="56"/>
      <c r="C679" s="214" t="s">
        <v>5054</v>
      </c>
      <c r="D679" s="677" t="s">
        <v>5724</v>
      </c>
      <c r="E679" s="573"/>
      <c r="F679" s="573"/>
      <c r="G679" s="573"/>
      <c r="H679" s="573"/>
      <c r="I679" s="573"/>
      <c r="J679" s="574"/>
      <c r="K679" s="527"/>
      <c r="L679" s="527"/>
      <c r="M679" s="527"/>
      <c r="N679" s="527"/>
      <c r="O679" s="580"/>
      <c r="P679" s="580"/>
      <c r="Q679" s="580"/>
      <c r="R679" s="580"/>
      <c r="S679" s="580"/>
      <c r="T679" s="580"/>
      <c r="U679" s="527"/>
      <c r="V679" s="527"/>
      <c r="W679" s="527"/>
      <c r="X679" s="527"/>
      <c r="Y679" s="580"/>
      <c r="Z679" s="580"/>
      <c r="AA679" s="580"/>
      <c r="AB679" s="580"/>
      <c r="AC679" s="580"/>
      <c r="AD679" s="580"/>
      <c r="AH679" s="23">
        <f t="shared" si="385"/>
        <v>0</v>
      </c>
      <c r="AI679" s="23">
        <f t="shared" si="386"/>
        <v>0</v>
      </c>
      <c r="AJ679" s="23">
        <f t="shared" si="387"/>
        <v>0</v>
      </c>
      <c r="AK679" s="23">
        <f t="shared" si="388"/>
        <v>0</v>
      </c>
      <c r="AL679" s="23">
        <f t="shared" si="389"/>
        <v>0</v>
      </c>
      <c r="AM679" s="23">
        <f t="shared" si="390"/>
        <v>0</v>
      </c>
      <c r="AP679" s="255">
        <f t="shared" si="391"/>
        <v>0</v>
      </c>
      <c r="AQ679" s="255">
        <f t="shared" si="392"/>
        <v>0</v>
      </c>
      <c r="AR679">
        <f t="shared" si="393"/>
        <v>0</v>
      </c>
      <c r="AS679">
        <f t="shared" si="394"/>
        <v>0</v>
      </c>
      <c r="AT679">
        <f t="shared" si="395"/>
        <v>0</v>
      </c>
      <c r="AV679">
        <f t="shared" si="396"/>
        <v>0</v>
      </c>
      <c r="AW679">
        <f t="shared" si="397"/>
        <v>0</v>
      </c>
      <c r="AX679">
        <f t="shared" si="398"/>
        <v>0</v>
      </c>
      <c r="AZ679">
        <f t="shared" si="399"/>
        <v>0</v>
      </c>
      <c r="BA679">
        <f t="shared" si="400"/>
        <v>0</v>
      </c>
      <c r="BB679">
        <f t="shared" si="401"/>
        <v>0</v>
      </c>
      <c r="BC679">
        <f t="shared" si="402"/>
        <v>0</v>
      </c>
    </row>
    <row r="680" spans="1:55" ht="24" customHeight="1">
      <c r="A680" s="93"/>
      <c r="B680" s="56"/>
      <c r="C680" s="214" t="s">
        <v>5055</v>
      </c>
      <c r="D680" s="677" t="s">
        <v>5725</v>
      </c>
      <c r="E680" s="573"/>
      <c r="F680" s="573"/>
      <c r="G680" s="573"/>
      <c r="H680" s="573"/>
      <c r="I680" s="573"/>
      <c r="J680" s="574"/>
      <c r="K680" s="527"/>
      <c r="L680" s="527"/>
      <c r="M680" s="527"/>
      <c r="N680" s="527"/>
      <c r="O680" s="580"/>
      <c r="P680" s="580"/>
      <c r="Q680" s="580"/>
      <c r="R680" s="580"/>
      <c r="S680" s="580"/>
      <c r="T680" s="580"/>
      <c r="U680" s="527"/>
      <c r="V680" s="527"/>
      <c r="W680" s="527"/>
      <c r="X680" s="527"/>
      <c r="Y680" s="580"/>
      <c r="Z680" s="580"/>
      <c r="AA680" s="580"/>
      <c r="AB680" s="580"/>
      <c r="AC680" s="580"/>
      <c r="AD680" s="580"/>
      <c r="AH680" s="23">
        <f t="shared" si="385"/>
        <v>0</v>
      </c>
      <c r="AI680" s="23">
        <f t="shared" si="386"/>
        <v>0</v>
      </c>
      <c r="AJ680" s="23">
        <f t="shared" si="387"/>
        <v>0</v>
      </c>
      <c r="AK680" s="23">
        <f t="shared" si="388"/>
        <v>0</v>
      </c>
      <c r="AL680" s="23">
        <f t="shared" si="389"/>
        <v>0</v>
      </c>
      <c r="AM680" s="23">
        <f t="shared" si="390"/>
        <v>0</v>
      </c>
      <c r="AP680" s="255">
        <f t="shared" si="391"/>
        <v>0</v>
      </c>
      <c r="AQ680" s="255">
        <f t="shared" si="392"/>
        <v>0</v>
      </c>
      <c r="AR680">
        <f t="shared" si="393"/>
        <v>0</v>
      </c>
      <c r="AS680">
        <f t="shared" si="394"/>
        <v>0</v>
      </c>
      <c r="AT680">
        <f t="shared" si="395"/>
        <v>0</v>
      </c>
      <c r="AV680">
        <f t="shared" si="396"/>
        <v>0</v>
      </c>
      <c r="AW680">
        <f t="shared" si="397"/>
        <v>0</v>
      </c>
      <c r="AX680">
        <f t="shared" si="398"/>
        <v>0</v>
      </c>
      <c r="AZ680">
        <f t="shared" si="399"/>
        <v>0</v>
      </c>
      <c r="BA680">
        <f t="shared" si="400"/>
        <v>0</v>
      </c>
      <c r="BB680">
        <f t="shared" si="401"/>
        <v>0</v>
      </c>
      <c r="BC680">
        <f t="shared" si="402"/>
        <v>0</v>
      </c>
    </row>
    <row r="681" spans="1:55" ht="24" customHeight="1">
      <c r="A681" s="93"/>
      <c r="B681" s="56"/>
      <c r="C681" s="214" t="s">
        <v>5056</v>
      </c>
      <c r="D681" s="677" t="s">
        <v>5726</v>
      </c>
      <c r="E681" s="573"/>
      <c r="F681" s="573"/>
      <c r="G681" s="573"/>
      <c r="H681" s="573"/>
      <c r="I681" s="573"/>
      <c r="J681" s="574"/>
      <c r="K681" s="527"/>
      <c r="L681" s="527"/>
      <c r="M681" s="527"/>
      <c r="N681" s="527"/>
      <c r="O681" s="580"/>
      <c r="P681" s="580"/>
      <c r="Q681" s="580"/>
      <c r="R681" s="580"/>
      <c r="S681" s="580"/>
      <c r="T681" s="580"/>
      <c r="U681" s="527"/>
      <c r="V681" s="527"/>
      <c r="W681" s="527"/>
      <c r="X681" s="527"/>
      <c r="Y681" s="580"/>
      <c r="Z681" s="580"/>
      <c r="AA681" s="580"/>
      <c r="AB681" s="580"/>
      <c r="AC681" s="580"/>
      <c r="AD681" s="580"/>
      <c r="AH681" s="23">
        <f t="shared" si="385"/>
        <v>0</v>
      </c>
      <c r="AI681" s="23">
        <f t="shared" si="386"/>
        <v>0</v>
      </c>
      <c r="AJ681" s="23">
        <f t="shared" si="387"/>
        <v>0</v>
      </c>
      <c r="AK681" s="23">
        <f t="shared" si="388"/>
        <v>0</v>
      </c>
      <c r="AL681" s="23">
        <f t="shared" si="389"/>
        <v>0</v>
      </c>
      <c r="AM681" s="23">
        <f t="shared" si="390"/>
        <v>0</v>
      </c>
      <c r="AP681" s="255">
        <f t="shared" si="391"/>
        <v>0</v>
      </c>
      <c r="AQ681" s="255">
        <f t="shared" si="392"/>
        <v>0</v>
      </c>
      <c r="AR681">
        <f t="shared" si="393"/>
        <v>0</v>
      </c>
      <c r="AS681">
        <f t="shared" si="394"/>
        <v>0</v>
      </c>
      <c r="AT681">
        <f t="shared" si="395"/>
        <v>0</v>
      </c>
      <c r="AV681">
        <f t="shared" si="396"/>
        <v>0</v>
      </c>
      <c r="AW681">
        <f t="shared" si="397"/>
        <v>0</v>
      </c>
      <c r="AX681">
        <f t="shared" si="398"/>
        <v>0</v>
      </c>
      <c r="AZ681">
        <f t="shared" si="399"/>
        <v>0</v>
      </c>
      <c r="BA681">
        <f t="shared" si="400"/>
        <v>0</v>
      </c>
      <c r="BB681">
        <f t="shared" si="401"/>
        <v>0</v>
      </c>
      <c r="BC681">
        <f t="shared" si="402"/>
        <v>0</v>
      </c>
    </row>
    <row r="682" spans="1:55">
      <c r="A682" s="40"/>
      <c r="B682" s="203"/>
      <c r="C682" s="203"/>
      <c r="D682" s="203"/>
      <c r="E682" s="203"/>
      <c r="F682" s="203"/>
      <c r="G682" s="203"/>
      <c r="H682" s="203"/>
      <c r="I682" s="203"/>
      <c r="J682" s="203"/>
      <c r="K682" s="203"/>
      <c r="L682" s="203"/>
      <c r="M682" s="203"/>
      <c r="N682" s="203"/>
      <c r="O682" s="492"/>
      <c r="P682" s="492"/>
      <c r="Q682" s="492"/>
      <c r="R682" s="492"/>
      <c r="S682" s="492"/>
      <c r="T682" s="492"/>
      <c r="U682" s="203"/>
      <c r="V682" s="203"/>
      <c r="W682" s="203"/>
      <c r="X682" s="203"/>
      <c r="Y682" s="203"/>
      <c r="Z682" s="203"/>
      <c r="AA682" s="203"/>
      <c r="AB682" s="203"/>
      <c r="AC682" s="203"/>
      <c r="AD682" s="203"/>
      <c r="AH682" s="222">
        <f t="shared" ref="AH682:AM682" si="403">SUM(AH648:AH681)</f>
        <v>0</v>
      </c>
      <c r="AI682" s="223">
        <f t="shared" si="403"/>
        <v>0</v>
      </c>
      <c r="AJ682" s="224">
        <f t="shared" si="403"/>
        <v>0</v>
      </c>
      <c r="AK682" s="222">
        <f t="shared" si="403"/>
        <v>0</v>
      </c>
      <c r="AL682" s="223">
        <f t="shared" si="403"/>
        <v>0</v>
      </c>
      <c r="AM682" s="224">
        <f t="shared" si="403"/>
        <v>0</v>
      </c>
      <c r="AP682" s="338">
        <f>SUM(AP648:AP681)</f>
        <v>0</v>
      </c>
      <c r="AQ682" s="339">
        <f>SUM(AQ648:AQ681)</f>
        <v>0</v>
      </c>
      <c r="AR682" s="289">
        <f>SUM(AR648:AR681)</f>
        <v>0</v>
      </c>
      <c r="AS682" s="290">
        <f t="shared" ref="AS682" si="404">SUM(AS648:AS681)</f>
        <v>0</v>
      </c>
      <c r="AT682" s="291">
        <f>SUM(AT648:AT681)</f>
        <v>0</v>
      </c>
      <c r="AV682" s="298">
        <f>SUM(AV648:AV681)</f>
        <v>0</v>
      </c>
      <c r="AW682" s="269">
        <f t="shared" ref="AW682:AX682" si="405">SUM(AW648:AW681)</f>
        <v>0</v>
      </c>
      <c r="AX682" s="300">
        <f t="shared" si="405"/>
        <v>0</v>
      </c>
      <c r="AZ682" s="343">
        <f>SUM(AZ648:AZ681)</f>
        <v>0</v>
      </c>
      <c r="BA682" s="343">
        <f>SUM(BA648:BA681)</f>
        <v>0</v>
      </c>
      <c r="BB682" s="344">
        <f>SUM(BB648:BB681)</f>
        <v>0</v>
      </c>
      <c r="BC682" s="345">
        <f>SUM(BC648:BC681)</f>
        <v>0</v>
      </c>
    </row>
    <row r="683" spans="1:55" ht="45" customHeight="1">
      <c r="A683" s="40"/>
      <c r="B683" s="23"/>
      <c r="C683" s="678" t="s">
        <v>5727</v>
      </c>
      <c r="D683" s="678"/>
      <c r="E683" s="678"/>
      <c r="F683" s="575"/>
      <c r="G683" s="520"/>
      <c r="H683" s="520"/>
      <c r="I683" s="520"/>
      <c r="J683" s="520"/>
      <c r="K683" s="520"/>
      <c r="L683" s="520"/>
      <c r="M683" s="520"/>
      <c r="N683" s="520"/>
      <c r="O683" s="520"/>
      <c r="P683" s="520"/>
      <c r="Q683" s="520"/>
      <c r="R683" s="520"/>
      <c r="S683" s="520"/>
      <c r="T683" s="520"/>
      <c r="U683" s="520"/>
      <c r="V683" s="520"/>
      <c r="W683" s="520"/>
      <c r="X683" s="520"/>
      <c r="Y683" s="520"/>
      <c r="Z683" s="520"/>
      <c r="AA683" s="520"/>
      <c r="AB683" s="520"/>
      <c r="AC683" s="520"/>
      <c r="AD683" s="576"/>
      <c r="AH683" s="258" t="s">
        <v>5398</v>
      </c>
      <c r="AI683" s="1">
        <f>SUM(AJ682,AM682)</f>
        <v>0</v>
      </c>
      <c r="AJ683" s="258" t="s">
        <v>5399</v>
      </c>
      <c r="AK683" s="1">
        <f>SUM(AH682,AK682)</f>
        <v>0</v>
      </c>
      <c r="AT683" s="308">
        <f>SUM(AR682:AT682)</f>
        <v>0</v>
      </c>
      <c r="AX683" s="311">
        <f>SUM(AV682:AX682)</f>
        <v>0</v>
      </c>
    </row>
    <row r="684" spans="1:55">
      <c r="A684" s="40"/>
      <c r="B684" s="571" t="str">
        <f>IF(AND(AY648&gt;0,F683=""),"Debido a que ingresó el código 1 en el numeral 34, debe anotar el nombre de dicha(s) tipo(s) prestación(es) laboral(es) ","")</f>
        <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row>
    <row r="685" spans="1:55" ht="24" customHeight="1">
      <c r="A685" s="40"/>
      <c r="B685" s="203"/>
      <c r="C685" s="609" t="s">
        <v>5147</v>
      </c>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row>
    <row r="686" spans="1:55" ht="60" customHeight="1">
      <c r="A686" s="40"/>
      <c r="B686" s="203"/>
      <c r="C686" s="679"/>
      <c r="D686" s="680"/>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680"/>
      <c r="AD686" s="681"/>
    </row>
    <row r="687" spans="1:55">
      <c r="A687" s="40"/>
      <c r="B687" s="583" t="str">
        <f>IF(OR(BB682&gt;0,BC682&gt;0),"Favor de ingresar toda la información requerida en la pregunta y/o verifique que no tenga información en celdas sombreadas","")</f>
        <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row>
    <row r="688" spans="1:55">
      <c r="A688" s="40"/>
      <c r="B688" s="568" t="str">
        <f>IF(AK683&gt;0,"Alerta: debido a que cuenta con registros NS, debe proporcionar una justificación en el area de comentarios al final de la pregunta","")</f>
        <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row>
    <row r="689" spans="1:31">
      <c r="A689" s="40"/>
      <c r="B689" s="636" t="str">
        <f>IF(AI683&gt;0,"Favor de revisar la suma y consistencia de totales y/o subtotales por filas (numéricos y NS)","")</f>
        <v/>
      </c>
      <c r="C689" s="636"/>
      <c r="D689" s="636"/>
      <c r="E689" s="636"/>
      <c r="F689" s="636"/>
      <c r="G689" s="636"/>
      <c r="H689" s="636"/>
      <c r="I689" s="636"/>
      <c r="J689" s="636"/>
      <c r="K689" s="636"/>
      <c r="L689" s="636"/>
      <c r="M689" s="636"/>
      <c r="N689" s="636"/>
      <c r="O689" s="636"/>
      <c r="P689" s="636"/>
      <c r="Q689" s="636"/>
      <c r="R689" s="636"/>
      <c r="S689" s="636"/>
      <c r="T689" s="636"/>
      <c r="U689" s="636"/>
      <c r="V689" s="636"/>
      <c r="W689" s="636"/>
      <c r="X689" s="636"/>
      <c r="Y689" s="636"/>
      <c r="Z689" s="636"/>
      <c r="AA689" s="636"/>
      <c r="AB689" s="636"/>
      <c r="AC689" s="636"/>
      <c r="AD689" s="636"/>
    </row>
    <row r="690" spans="1:31">
      <c r="A690" s="40"/>
      <c r="B690" s="583" t="str">
        <f>IF(AT683&gt;0,"Favor de revisar la instrucción 7, debido a que no se cumple con los criterios mencionados","")</f>
        <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row>
    <row r="691" spans="1:31">
      <c r="A691" s="40"/>
      <c r="B691" s="583" t="str">
        <f>IF(AX683&gt;0,"Favor de revisar la instrucción 8, debido a que no se cumple con los criterios mencionados","")</f>
        <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row>
    <row r="692" spans="1:31">
      <c r="A692" s="40"/>
      <c r="B692" s="571"/>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row>
    <row r="693" spans="1:31" hidden="1">
      <c r="A693" s="40"/>
      <c r="B693" s="203"/>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row>
    <row r="694" spans="1:31" hidden="1">
      <c r="A694" s="40"/>
      <c r="B694" s="203"/>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row>
    <row r="695" spans="1:31" hidden="1">
      <c r="A695" s="40"/>
      <c r="B695" s="203"/>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row>
    <row r="696" spans="1:31" hidden="1">
      <c r="A696" s="40"/>
      <c r="B696" s="203"/>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row>
    <row r="697" spans="1:31" hidden="1">
      <c r="A697" s="40"/>
      <c r="B697" s="203"/>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row>
    <row r="698" spans="1:31" hidden="1">
      <c r="A698" s="40"/>
      <c r="B698" s="203"/>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row>
  </sheetData>
  <sheetProtection algorithmName="SHA-512" hashValue="koD8xE/T6EN8EcRY7ZmVonNvnAGINXfkIT0F5s2xR3Im363krDYX8ZqK4YATSsVZ5BXs6fUelwcDEeP9w6Pcxg==" saltValue="3OEC2rppmKaLonKBRLoOyA==" spinCount="100000" sheet="1" objects="1" scenarios="1"/>
  <mergeCells count="1700">
    <mergeCell ref="BG259:BH259"/>
    <mergeCell ref="BG260:BH260"/>
    <mergeCell ref="BG261:BH261"/>
    <mergeCell ref="BG262:BH262"/>
    <mergeCell ref="BG263:BH263"/>
    <mergeCell ref="BG264:BH264"/>
    <mergeCell ref="BG265:BH265"/>
    <mergeCell ref="B289:AD289"/>
    <mergeCell ref="B290:AD290"/>
    <mergeCell ref="B291:AD291"/>
    <mergeCell ref="B292:AD292"/>
    <mergeCell ref="BG232:BH233"/>
    <mergeCell ref="BI232:BK232"/>
    <mergeCell ref="BG234:BH234"/>
    <mergeCell ref="BG235:BH235"/>
    <mergeCell ref="BG236:BH236"/>
    <mergeCell ref="BG237:BH237"/>
    <mergeCell ref="BG238:BH238"/>
    <mergeCell ref="BG239:BH239"/>
    <mergeCell ref="BG240:BH240"/>
    <mergeCell ref="BG241:BH241"/>
    <mergeCell ref="B247:AD247"/>
    <mergeCell ref="B248:AD248"/>
    <mergeCell ref="B249:AD249"/>
    <mergeCell ref="B250:AD250"/>
    <mergeCell ref="BG256:BH257"/>
    <mergeCell ref="BI256:BK256"/>
    <mergeCell ref="BG258:BH258"/>
    <mergeCell ref="D284:F284"/>
    <mergeCell ref="C287:AD287"/>
    <mergeCell ref="C288:AD288"/>
    <mergeCell ref="D260:F260"/>
    <mergeCell ref="BG182:BH182"/>
    <mergeCell ref="B189:AD189"/>
    <mergeCell ref="B190:AD190"/>
    <mergeCell ref="B191:AD191"/>
    <mergeCell ref="B192:AD192"/>
    <mergeCell ref="BG199:BH200"/>
    <mergeCell ref="BI199:BK199"/>
    <mergeCell ref="BG201:BH201"/>
    <mergeCell ref="BG202:BH202"/>
    <mergeCell ref="BG203:BH203"/>
    <mergeCell ref="BG204:BH204"/>
    <mergeCell ref="BG205:BH205"/>
    <mergeCell ref="BG206:BH206"/>
    <mergeCell ref="BG207:BH207"/>
    <mergeCell ref="BG208:BH208"/>
    <mergeCell ref="B222:AD222"/>
    <mergeCell ref="B223:AD223"/>
    <mergeCell ref="D216:F216"/>
    <mergeCell ref="D217:F217"/>
    <mergeCell ref="C220:AD220"/>
    <mergeCell ref="C221:AD221"/>
    <mergeCell ref="C196:AD196"/>
    <mergeCell ref="D182:F182"/>
    <mergeCell ref="D183:F183"/>
    <mergeCell ref="D184:F184"/>
    <mergeCell ref="C187:AD187"/>
    <mergeCell ref="C188:AD188"/>
    <mergeCell ref="B195:AD195"/>
    <mergeCell ref="BG157:BH157"/>
    <mergeCell ref="BG158:BH158"/>
    <mergeCell ref="BG159:BH159"/>
    <mergeCell ref="BG160:BH160"/>
    <mergeCell ref="B163:AD163"/>
    <mergeCell ref="B164:AD164"/>
    <mergeCell ref="B165:AD165"/>
    <mergeCell ref="B166:AD166"/>
    <mergeCell ref="BG173:BH174"/>
    <mergeCell ref="BI173:BK173"/>
    <mergeCell ref="BG175:BH175"/>
    <mergeCell ref="BG176:BH176"/>
    <mergeCell ref="BG177:BH177"/>
    <mergeCell ref="BG178:BH178"/>
    <mergeCell ref="BG179:BH179"/>
    <mergeCell ref="BG180:BH180"/>
    <mergeCell ref="BG181:BH181"/>
    <mergeCell ref="D176:F176"/>
    <mergeCell ref="D177:F177"/>
    <mergeCell ref="D178:F178"/>
    <mergeCell ref="D179:F179"/>
    <mergeCell ref="D180:F180"/>
    <mergeCell ref="D181:F181"/>
    <mergeCell ref="P173:R173"/>
    <mergeCell ref="S173:U173"/>
    <mergeCell ref="V173:X173"/>
    <mergeCell ref="Y173:AA173"/>
    <mergeCell ref="AB173:AD173"/>
    <mergeCell ref="D175:F175"/>
    <mergeCell ref="C162:AD162"/>
    <mergeCell ref="B169:AD169"/>
    <mergeCell ref="C170:AD170"/>
    <mergeCell ref="BG128:BH129"/>
    <mergeCell ref="BI128:BK128"/>
    <mergeCell ref="BG130:BH130"/>
    <mergeCell ref="BG131:BH131"/>
    <mergeCell ref="BG132:BH132"/>
    <mergeCell ref="BG133:BH133"/>
    <mergeCell ref="BG134:BH134"/>
    <mergeCell ref="BG135:BH135"/>
    <mergeCell ref="BG136:BH136"/>
    <mergeCell ref="BG137:BH137"/>
    <mergeCell ref="BG151:BH152"/>
    <mergeCell ref="BI151:BK151"/>
    <mergeCell ref="BG153:BH153"/>
    <mergeCell ref="BG154:BH154"/>
    <mergeCell ref="BG155:BH155"/>
    <mergeCell ref="BG156:BH156"/>
    <mergeCell ref="B43:AD43"/>
    <mergeCell ref="C140:AD140"/>
    <mergeCell ref="C141:AD141"/>
    <mergeCell ref="B148:AD148"/>
    <mergeCell ref="B142:AD142"/>
    <mergeCell ref="B143:AD143"/>
    <mergeCell ref="B144:AD144"/>
    <mergeCell ref="B145:AD145"/>
    <mergeCell ref="D131:F131"/>
    <mergeCell ref="D132:F132"/>
    <mergeCell ref="D133:F133"/>
    <mergeCell ref="D134:F134"/>
    <mergeCell ref="D135:F135"/>
    <mergeCell ref="C138:E138"/>
    <mergeCell ref="F138:AD138"/>
    <mergeCell ref="P128:R128"/>
    <mergeCell ref="D508:L508"/>
    <mergeCell ref="F511:AD511"/>
    <mergeCell ref="B41:AD41"/>
    <mergeCell ref="B81:AD81"/>
    <mergeCell ref="B82:AD82"/>
    <mergeCell ref="B83:AD83"/>
    <mergeCell ref="B84:AD84"/>
    <mergeCell ref="B85:AD85"/>
    <mergeCell ref="B86:AD86"/>
    <mergeCell ref="AK101:AK104"/>
    <mergeCell ref="B115:AE115"/>
    <mergeCell ref="B118:AD118"/>
    <mergeCell ref="B119:AD119"/>
    <mergeCell ref="B120:AD120"/>
    <mergeCell ref="B139:AE139"/>
    <mergeCell ref="C513:AD513"/>
    <mergeCell ref="C514:AD514"/>
    <mergeCell ref="M502:O502"/>
    <mergeCell ref="P502:R502"/>
    <mergeCell ref="S502:U502"/>
    <mergeCell ref="V502:X502"/>
    <mergeCell ref="Y502:AA502"/>
    <mergeCell ref="AB502:AD502"/>
    <mergeCell ref="M503:O503"/>
    <mergeCell ref="P503:R503"/>
    <mergeCell ref="S503:U503"/>
    <mergeCell ref="V503:X503"/>
    <mergeCell ref="Y503:AA503"/>
    <mergeCell ref="AB503:AD503"/>
    <mergeCell ref="V506:X506"/>
    <mergeCell ref="Y506:AA506"/>
    <mergeCell ref="AB506:AD506"/>
    <mergeCell ref="M509:O509"/>
    <mergeCell ref="P509:R509"/>
    <mergeCell ref="S509:U509"/>
    <mergeCell ref="V509:X509"/>
    <mergeCell ref="AB509:AD509"/>
    <mergeCell ref="B521:AD521"/>
    <mergeCell ref="C524:AD524"/>
    <mergeCell ref="C531:AD531"/>
    <mergeCell ref="C532:AD532"/>
    <mergeCell ref="C522:AD522"/>
    <mergeCell ref="C526:AD526"/>
    <mergeCell ref="C528:I528"/>
    <mergeCell ref="C529:I529"/>
    <mergeCell ref="J528:P528"/>
    <mergeCell ref="J529:P529"/>
    <mergeCell ref="Q528:W528"/>
    <mergeCell ref="X528:AD528"/>
    <mergeCell ref="Q529:W529"/>
    <mergeCell ref="X529:AD529"/>
    <mergeCell ref="C525:AD525"/>
    <mergeCell ref="C523:AD523"/>
    <mergeCell ref="B518:AD518"/>
    <mergeCell ref="B520:AE520"/>
    <mergeCell ref="B510:AD510"/>
    <mergeCell ref="B519:AE519"/>
    <mergeCell ref="Y498:AA498"/>
    <mergeCell ref="AB498:AD498"/>
    <mergeCell ref="M499:O499"/>
    <mergeCell ref="P499:R499"/>
    <mergeCell ref="S499:U499"/>
    <mergeCell ref="V499:X499"/>
    <mergeCell ref="Y499:AA499"/>
    <mergeCell ref="AB499:AD499"/>
    <mergeCell ref="M500:O500"/>
    <mergeCell ref="P500:R500"/>
    <mergeCell ref="S500:U500"/>
    <mergeCell ref="V500:X500"/>
    <mergeCell ref="Y500:AA500"/>
    <mergeCell ref="AB500:AD500"/>
    <mergeCell ref="M501:O501"/>
    <mergeCell ref="P501:R501"/>
    <mergeCell ref="S501:U501"/>
    <mergeCell ref="V501:X501"/>
    <mergeCell ref="Y501:AA501"/>
    <mergeCell ref="AB501:AD501"/>
    <mergeCell ref="M498:O498"/>
    <mergeCell ref="P498:R498"/>
    <mergeCell ref="S498:U498"/>
    <mergeCell ref="V498:X498"/>
    <mergeCell ref="S496:U496"/>
    <mergeCell ref="V496:X496"/>
    <mergeCell ref="Y496:AA496"/>
    <mergeCell ref="AB496:AD496"/>
    <mergeCell ref="M455:O455"/>
    <mergeCell ref="P455:R455"/>
    <mergeCell ref="S455:U455"/>
    <mergeCell ref="V455:X455"/>
    <mergeCell ref="Y455:AA455"/>
    <mergeCell ref="AB455:AD455"/>
    <mergeCell ref="M493:O493"/>
    <mergeCell ref="P493:R493"/>
    <mergeCell ref="S493:U493"/>
    <mergeCell ref="V493:X493"/>
    <mergeCell ref="Y493:AA493"/>
    <mergeCell ref="AB493:AD493"/>
    <mergeCell ref="M494:O494"/>
    <mergeCell ref="P494:R494"/>
    <mergeCell ref="AA473:AD473"/>
    <mergeCell ref="C484:AD484"/>
    <mergeCell ref="D493:L493"/>
    <mergeCell ref="D494:L494"/>
    <mergeCell ref="C469:AD469"/>
    <mergeCell ref="C471:P471"/>
    <mergeCell ref="Q471:AD471"/>
    <mergeCell ref="S494:U494"/>
    <mergeCell ref="V494:X494"/>
    <mergeCell ref="Y494:AA494"/>
    <mergeCell ref="AB494:AD494"/>
    <mergeCell ref="C468:AD468"/>
    <mergeCell ref="C455:E455"/>
    <mergeCell ref="D495:L495"/>
    <mergeCell ref="C454:E454"/>
    <mergeCell ref="C453:E453"/>
    <mergeCell ref="B483:AD483"/>
    <mergeCell ref="C485:AD485"/>
    <mergeCell ref="C486:AD486"/>
    <mergeCell ref="C487:AD487"/>
    <mergeCell ref="C473:H473"/>
    <mergeCell ref="I473:L473"/>
    <mergeCell ref="M473:P473"/>
    <mergeCell ref="Q473:V473"/>
    <mergeCell ref="W473:Z473"/>
    <mergeCell ref="M451:O451"/>
    <mergeCell ref="P451:R451"/>
    <mergeCell ref="S451:U451"/>
    <mergeCell ref="V451:X451"/>
    <mergeCell ref="Y451:AA451"/>
    <mergeCell ref="AB451:AD451"/>
    <mergeCell ref="M453:O453"/>
    <mergeCell ref="P453:R453"/>
    <mergeCell ref="S453:U453"/>
    <mergeCell ref="V453:X453"/>
    <mergeCell ref="Y453:AA453"/>
    <mergeCell ref="AB453:AD453"/>
    <mergeCell ref="M454:O454"/>
    <mergeCell ref="P454:R454"/>
    <mergeCell ref="S454:U454"/>
    <mergeCell ref="V454:X454"/>
    <mergeCell ref="Y454:AA454"/>
    <mergeCell ref="AB454:AD454"/>
    <mergeCell ref="M449:O449"/>
    <mergeCell ref="P449:R449"/>
    <mergeCell ref="S449:U449"/>
    <mergeCell ref="V449:X449"/>
    <mergeCell ref="Y449:AA449"/>
    <mergeCell ref="AB449:AD449"/>
    <mergeCell ref="M450:O450"/>
    <mergeCell ref="P450:R450"/>
    <mergeCell ref="S450:U450"/>
    <mergeCell ref="V450:X450"/>
    <mergeCell ref="Y450:AA450"/>
    <mergeCell ref="AB450:AD450"/>
    <mergeCell ref="C491:L492"/>
    <mergeCell ref="M491:U491"/>
    <mergeCell ref="V491:AD491"/>
    <mergeCell ref="M492:O492"/>
    <mergeCell ref="P492:R492"/>
    <mergeCell ref="S492:U492"/>
    <mergeCell ref="V492:X492"/>
    <mergeCell ref="Y492:AA492"/>
    <mergeCell ref="AB492:AD492"/>
    <mergeCell ref="C472:H472"/>
    <mergeCell ref="I472:L472"/>
    <mergeCell ref="M472:P472"/>
    <mergeCell ref="Q472:V472"/>
    <mergeCell ref="W472:Z472"/>
    <mergeCell ref="AA472:AD472"/>
    <mergeCell ref="C457:E457"/>
    <mergeCell ref="F457:AD457"/>
    <mergeCell ref="C459:AD459"/>
    <mergeCell ref="C460:AD460"/>
    <mergeCell ref="B467:AD467"/>
    <mergeCell ref="Y443:AA443"/>
    <mergeCell ref="M446:O446"/>
    <mergeCell ref="P446:R446"/>
    <mergeCell ref="S446:U446"/>
    <mergeCell ref="V446:X446"/>
    <mergeCell ref="Y446:AA446"/>
    <mergeCell ref="AB446:AD446"/>
    <mergeCell ref="M447:O447"/>
    <mergeCell ref="P447:R447"/>
    <mergeCell ref="S447:U447"/>
    <mergeCell ref="V447:X447"/>
    <mergeCell ref="Y447:AA447"/>
    <mergeCell ref="AB447:AD447"/>
    <mergeCell ref="M448:O448"/>
    <mergeCell ref="P448:R448"/>
    <mergeCell ref="S448:U448"/>
    <mergeCell ref="V448:X448"/>
    <mergeCell ref="Y448:AA448"/>
    <mergeCell ref="AB448:AD448"/>
    <mergeCell ref="C545:P545"/>
    <mergeCell ref="C543:AD543"/>
    <mergeCell ref="C542:AD542"/>
    <mergeCell ref="D422:L422"/>
    <mergeCell ref="M422:O422"/>
    <mergeCell ref="P422:R422"/>
    <mergeCell ref="S422:U422"/>
    <mergeCell ref="V422:X422"/>
    <mergeCell ref="Y422:AA422"/>
    <mergeCell ref="AB422:AD422"/>
    <mergeCell ref="F440:L440"/>
    <mergeCell ref="F441:L441"/>
    <mergeCell ref="F442:L442"/>
    <mergeCell ref="F443:L443"/>
    <mergeCell ref="D500:L500"/>
    <mergeCell ref="D501:L501"/>
    <mergeCell ref="D502:L502"/>
    <mergeCell ref="D503:L503"/>
    <mergeCell ref="F444:L444"/>
    <mergeCell ref="F445:L445"/>
    <mergeCell ref="F446:L446"/>
    <mergeCell ref="F447:L447"/>
    <mergeCell ref="F448:L448"/>
    <mergeCell ref="F449:L449"/>
    <mergeCell ref="F450:L450"/>
    <mergeCell ref="F451:L451"/>
    <mergeCell ref="F453:L453"/>
    <mergeCell ref="F454:L454"/>
    <mergeCell ref="F455:L455"/>
    <mergeCell ref="M443:O443"/>
    <mergeCell ref="P443:R443"/>
    <mergeCell ref="V443:X443"/>
    <mergeCell ref="M418:O418"/>
    <mergeCell ref="P418:R418"/>
    <mergeCell ref="S418:U418"/>
    <mergeCell ref="V418:X418"/>
    <mergeCell ref="Y418:AA418"/>
    <mergeCell ref="AB418:AD418"/>
    <mergeCell ref="Y417:AA417"/>
    <mergeCell ref="AB417:AD417"/>
    <mergeCell ref="M416:O416"/>
    <mergeCell ref="P416:R416"/>
    <mergeCell ref="V420:X420"/>
    <mergeCell ref="Y420:AA420"/>
    <mergeCell ref="AB420:AD420"/>
    <mergeCell ref="M421:O421"/>
    <mergeCell ref="P421:R421"/>
    <mergeCell ref="S421:U421"/>
    <mergeCell ref="V421:X421"/>
    <mergeCell ref="Y421:AA421"/>
    <mergeCell ref="AB421:AD421"/>
    <mergeCell ref="S416:U416"/>
    <mergeCell ref="AB412:AD412"/>
    <mergeCell ref="M413:O413"/>
    <mergeCell ref="P413:R413"/>
    <mergeCell ref="S413:U413"/>
    <mergeCell ref="V413:X413"/>
    <mergeCell ref="Y413:AA413"/>
    <mergeCell ref="AB413:AD413"/>
    <mergeCell ref="M414:O414"/>
    <mergeCell ref="P414:R414"/>
    <mergeCell ref="S414:U414"/>
    <mergeCell ref="V414:X414"/>
    <mergeCell ref="M415:O415"/>
    <mergeCell ref="P415:R415"/>
    <mergeCell ref="S415:U415"/>
    <mergeCell ref="V415:X415"/>
    <mergeCell ref="Y415:AA415"/>
    <mergeCell ref="AB415:AD415"/>
    <mergeCell ref="Y414:AA414"/>
    <mergeCell ref="AB414:AD414"/>
    <mergeCell ref="C623:E623"/>
    <mergeCell ref="F623:AD623"/>
    <mergeCell ref="C625:AD625"/>
    <mergeCell ref="C626:AD626"/>
    <mergeCell ref="AB620:AD620"/>
    <mergeCell ref="P621:R621"/>
    <mergeCell ref="S621:U621"/>
    <mergeCell ref="V621:X621"/>
    <mergeCell ref="Y621:AA621"/>
    <mergeCell ref="AB621:AD621"/>
    <mergeCell ref="D620:L620"/>
    <mergeCell ref="M620:O620"/>
    <mergeCell ref="P620:R620"/>
    <mergeCell ref="S620:U620"/>
    <mergeCell ref="V620:X620"/>
    <mergeCell ref="Y620:AA620"/>
    <mergeCell ref="AB618:AD618"/>
    <mergeCell ref="D619:L619"/>
    <mergeCell ref="M619:O619"/>
    <mergeCell ref="P619:R619"/>
    <mergeCell ref="S619:U619"/>
    <mergeCell ref="V619:X619"/>
    <mergeCell ref="Y619:AA619"/>
    <mergeCell ref="AB619:AD619"/>
    <mergeCell ref="D618:L618"/>
    <mergeCell ref="M618:O618"/>
    <mergeCell ref="P618:R618"/>
    <mergeCell ref="S618:U618"/>
    <mergeCell ref="V618:X618"/>
    <mergeCell ref="Y618:AA618"/>
    <mergeCell ref="AB616:AD616"/>
    <mergeCell ref="D617:L617"/>
    <mergeCell ref="M617:O617"/>
    <mergeCell ref="P617:R617"/>
    <mergeCell ref="S617:U617"/>
    <mergeCell ref="V617:X617"/>
    <mergeCell ref="Y617:AA617"/>
    <mergeCell ref="AB617:AD617"/>
    <mergeCell ref="D616:L616"/>
    <mergeCell ref="M616:O616"/>
    <mergeCell ref="P616:R616"/>
    <mergeCell ref="S616:U616"/>
    <mergeCell ref="V616:X616"/>
    <mergeCell ref="Y616:AA616"/>
    <mergeCell ref="AB614:AD614"/>
    <mergeCell ref="D615:L615"/>
    <mergeCell ref="M615:O615"/>
    <mergeCell ref="P615:R615"/>
    <mergeCell ref="S615:U615"/>
    <mergeCell ref="V615:X615"/>
    <mergeCell ref="Y615:AA615"/>
    <mergeCell ref="AB615:AD615"/>
    <mergeCell ref="D614:L614"/>
    <mergeCell ref="M614:O614"/>
    <mergeCell ref="P614:R614"/>
    <mergeCell ref="S614:U614"/>
    <mergeCell ref="V614:X614"/>
    <mergeCell ref="Y614:AA614"/>
    <mergeCell ref="AB612:AD612"/>
    <mergeCell ref="D613:L613"/>
    <mergeCell ref="M613:O613"/>
    <mergeCell ref="P613:R613"/>
    <mergeCell ref="S613:U613"/>
    <mergeCell ref="V613:X613"/>
    <mergeCell ref="Y613:AA613"/>
    <mergeCell ref="AB613:AD613"/>
    <mergeCell ref="D612:L612"/>
    <mergeCell ref="M612:O612"/>
    <mergeCell ref="P612:R612"/>
    <mergeCell ref="S612:U612"/>
    <mergeCell ref="V612:X612"/>
    <mergeCell ref="Y612:AA612"/>
    <mergeCell ref="AB610:AD610"/>
    <mergeCell ref="D611:L611"/>
    <mergeCell ref="M611:O611"/>
    <mergeCell ref="P611:R611"/>
    <mergeCell ref="S611:U611"/>
    <mergeCell ref="V611:X611"/>
    <mergeCell ref="Y611:AA611"/>
    <mergeCell ref="AB611:AD611"/>
    <mergeCell ref="D610:L610"/>
    <mergeCell ref="M610:O610"/>
    <mergeCell ref="P610:R610"/>
    <mergeCell ref="S610:U610"/>
    <mergeCell ref="V610:X610"/>
    <mergeCell ref="Y610:AA610"/>
    <mergeCell ref="AB608:AD608"/>
    <mergeCell ref="D609:L609"/>
    <mergeCell ref="M609:O609"/>
    <mergeCell ref="P609:R609"/>
    <mergeCell ref="S609:U609"/>
    <mergeCell ref="V609:X609"/>
    <mergeCell ref="Y609:AA609"/>
    <mergeCell ref="AB609:AD609"/>
    <mergeCell ref="D608:L608"/>
    <mergeCell ref="M608:O608"/>
    <mergeCell ref="P608:R608"/>
    <mergeCell ref="S608:U608"/>
    <mergeCell ref="V608:X608"/>
    <mergeCell ref="Y608:AA608"/>
    <mergeCell ref="AB606:AD606"/>
    <mergeCell ref="D607:L607"/>
    <mergeCell ref="M607:O607"/>
    <mergeCell ref="P607:R607"/>
    <mergeCell ref="S607:U607"/>
    <mergeCell ref="V607:X607"/>
    <mergeCell ref="Y607:AA607"/>
    <mergeCell ref="AB607:AD607"/>
    <mergeCell ref="D606:L606"/>
    <mergeCell ref="M606:O606"/>
    <mergeCell ref="P606:R606"/>
    <mergeCell ref="S606:U606"/>
    <mergeCell ref="V606:X606"/>
    <mergeCell ref="Y606:AA606"/>
    <mergeCell ref="AB604:AD604"/>
    <mergeCell ref="D605:L605"/>
    <mergeCell ref="M605:O605"/>
    <mergeCell ref="P605:R605"/>
    <mergeCell ref="S605:U605"/>
    <mergeCell ref="V605:X605"/>
    <mergeCell ref="Y605:AA605"/>
    <mergeCell ref="AB605:AD605"/>
    <mergeCell ref="D604:L604"/>
    <mergeCell ref="M604:O604"/>
    <mergeCell ref="P604:R604"/>
    <mergeCell ref="S604:U604"/>
    <mergeCell ref="V604:X604"/>
    <mergeCell ref="Y604:AA604"/>
    <mergeCell ref="AB602:AD602"/>
    <mergeCell ref="D603:L603"/>
    <mergeCell ref="M603:O603"/>
    <mergeCell ref="P603:R603"/>
    <mergeCell ref="S603:U603"/>
    <mergeCell ref="V603:X603"/>
    <mergeCell ref="Y603:AA603"/>
    <mergeCell ref="AB603:AD603"/>
    <mergeCell ref="C597:AD597"/>
    <mergeCell ref="C598:AD598"/>
    <mergeCell ref="C599:AD599"/>
    <mergeCell ref="C601:L602"/>
    <mergeCell ref="M601:O602"/>
    <mergeCell ref="P601:R602"/>
    <mergeCell ref="S601:U602"/>
    <mergeCell ref="V601:AD601"/>
    <mergeCell ref="V602:X602"/>
    <mergeCell ref="Y602:AA602"/>
    <mergeCell ref="C593:AD593"/>
    <mergeCell ref="C592:AD592"/>
    <mergeCell ref="C594:AD594"/>
    <mergeCell ref="C595:AD595"/>
    <mergeCell ref="C580:AD580"/>
    <mergeCell ref="C581:AD581"/>
    <mergeCell ref="B588:AD588"/>
    <mergeCell ref="C589:AD589"/>
    <mergeCell ref="C590:AD590"/>
    <mergeCell ref="C591:AD591"/>
    <mergeCell ref="C596:AD596"/>
    <mergeCell ref="B585:AD585"/>
    <mergeCell ref="B539:AD539"/>
    <mergeCell ref="C540:AD540"/>
    <mergeCell ref="B512:AE512"/>
    <mergeCell ref="B515:AD515"/>
    <mergeCell ref="B516:AD516"/>
    <mergeCell ref="B517:AD517"/>
    <mergeCell ref="Y578:Z578"/>
    <mergeCell ref="AA578:AB578"/>
    <mergeCell ref="AC578:AD578"/>
    <mergeCell ref="C578:H578"/>
    <mergeCell ref="I578:J578"/>
    <mergeCell ref="K578:L578"/>
    <mergeCell ref="M578:N578"/>
    <mergeCell ref="O578:P578"/>
    <mergeCell ref="Q578:R578"/>
    <mergeCell ref="S577:T577"/>
    <mergeCell ref="U577:V577"/>
    <mergeCell ref="W577:X577"/>
    <mergeCell ref="Y577:Z577"/>
    <mergeCell ref="AA577:AB577"/>
    <mergeCell ref="AC577:AD577"/>
    <mergeCell ref="C576:H577"/>
    <mergeCell ref="I576:P576"/>
    <mergeCell ref="Q576:X576"/>
    <mergeCell ref="Y576:AD576"/>
    <mergeCell ref="I577:J577"/>
    <mergeCell ref="K577:L577"/>
    <mergeCell ref="M577:N577"/>
    <mergeCell ref="O577:P577"/>
    <mergeCell ref="Q577:R577"/>
    <mergeCell ref="C546:H546"/>
    <mergeCell ref="Q545:AD545"/>
    <mergeCell ref="M508:O508"/>
    <mergeCell ref="P508:R508"/>
    <mergeCell ref="S508:U508"/>
    <mergeCell ref="V508:X508"/>
    <mergeCell ref="Y508:AA508"/>
    <mergeCell ref="AB508:AD508"/>
    <mergeCell ref="C541:AD541"/>
    <mergeCell ref="Y509:AA509"/>
    <mergeCell ref="D565:AD565"/>
    <mergeCell ref="B567:AD567"/>
    <mergeCell ref="C568:AD568"/>
    <mergeCell ref="C569:AD569"/>
    <mergeCell ref="C570:AD570"/>
    <mergeCell ref="C573:AD573"/>
    <mergeCell ref="C559:AD559"/>
    <mergeCell ref="C560:AD560"/>
    <mergeCell ref="B561:AD561"/>
    <mergeCell ref="C562:AD562"/>
    <mergeCell ref="I547:L547"/>
    <mergeCell ref="M547:P547"/>
    <mergeCell ref="Q547:V547"/>
    <mergeCell ref="W547:Z547"/>
    <mergeCell ref="AA547:AD547"/>
    <mergeCell ref="C549:AD549"/>
    <mergeCell ref="C550:AD550"/>
    <mergeCell ref="B558:AD558"/>
    <mergeCell ref="B557:AD557"/>
    <mergeCell ref="C547:H547"/>
    <mergeCell ref="D563:AD563"/>
    <mergeCell ref="D564:AD564"/>
    <mergeCell ref="C571:AD571"/>
    <mergeCell ref="C572:AD572"/>
    <mergeCell ref="C488:AD488"/>
    <mergeCell ref="C489:AD489"/>
    <mergeCell ref="C475:AD475"/>
    <mergeCell ref="C476:AD476"/>
    <mergeCell ref="M496:O496"/>
    <mergeCell ref="P496:R496"/>
    <mergeCell ref="D504:L504"/>
    <mergeCell ref="D505:L505"/>
    <mergeCell ref="D506:L506"/>
    <mergeCell ref="D507:L507"/>
    <mergeCell ref="C511:E511"/>
    <mergeCell ref="M505:O505"/>
    <mergeCell ref="P505:R505"/>
    <mergeCell ref="S505:U505"/>
    <mergeCell ref="V505:X505"/>
    <mergeCell ref="Y505:AA505"/>
    <mergeCell ref="AB505:AD505"/>
    <mergeCell ref="M506:O506"/>
    <mergeCell ref="P506:R506"/>
    <mergeCell ref="S506:U506"/>
    <mergeCell ref="M504:O504"/>
    <mergeCell ref="P504:R504"/>
    <mergeCell ref="S504:U504"/>
    <mergeCell ref="V504:X504"/>
    <mergeCell ref="Y504:AA504"/>
    <mergeCell ref="AB504:AD504"/>
    <mergeCell ref="M507:O507"/>
    <mergeCell ref="P507:R507"/>
    <mergeCell ref="S507:U507"/>
    <mergeCell ref="V507:X507"/>
    <mergeCell ref="Y507:AA507"/>
    <mergeCell ref="AB507:AD507"/>
    <mergeCell ref="V442:X442"/>
    <mergeCell ref="Y442:AA442"/>
    <mergeCell ref="AB442:AD442"/>
    <mergeCell ref="C438:L439"/>
    <mergeCell ref="M438:U438"/>
    <mergeCell ref="M439:O439"/>
    <mergeCell ref="P439:R439"/>
    <mergeCell ref="S439:U439"/>
    <mergeCell ref="M440:O440"/>
    <mergeCell ref="P440:R440"/>
    <mergeCell ref="S440:U440"/>
    <mergeCell ref="M441:O441"/>
    <mergeCell ref="P441:R441"/>
    <mergeCell ref="S441:U441"/>
    <mergeCell ref="M442:O442"/>
    <mergeCell ref="P442:R442"/>
    <mergeCell ref="S442:U442"/>
    <mergeCell ref="C440:D451"/>
    <mergeCell ref="S443:U443"/>
    <mergeCell ref="AB443:AD443"/>
    <mergeCell ref="M444:O444"/>
    <mergeCell ref="P444:R444"/>
    <mergeCell ref="S444:U444"/>
    <mergeCell ref="V444:X444"/>
    <mergeCell ref="Y444:AA444"/>
    <mergeCell ref="AB444:AD444"/>
    <mergeCell ref="M445:O445"/>
    <mergeCell ref="P445:R445"/>
    <mergeCell ref="S445:U445"/>
    <mergeCell ref="V445:X445"/>
    <mergeCell ref="Y445:AA445"/>
    <mergeCell ref="AB445:AD445"/>
    <mergeCell ref="C436:AD436"/>
    <mergeCell ref="C424:AD424"/>
    <mergeCell ref="C425:AD425"/>
    <mergeCell ref="B432:AD432"/>
    <mergeCell ref="C433:AD433"/>
    <mergeCell ref="V438:AD438"/>
    <mergeCell ref="V439:X439"/>
    <mergeCell ref="Y439:AA439"/>
    <mergeCell ref="AB439:AD439"/>
    <mergeCell ref="V440:X440"/>
    <mergeCell ref="Y440:AA440"/>
    <mergeCell ref="AB440:AD440"/>
    <mergeCell ref="V441:X441"/>
    <mergeCell ref="Y441:AA441"/>
    <mergeCell ref="AB441:AD441"/>
    <mergeCell ref="D420:L420"/>
    <mergeCell ref="D421:L421"/>
    <mergeCell ref="C434:AD434"/>
    <mergeCell ref="C435:AD435"/>
    <mergeCell ref="D418:L418"/>
    <mergeCell ref="D419:L419"/>
    <mergeCell ref="M419:O419"/>
    <mergeCell ref="P419:R419"/>
    <mergeCell ref="S419:U419"/>
    <mergeCell ref="V419:X419"/>
    <mergeCell ref="Y419:AA419"/>
    <mergeCell ref="AB419:AD419"/>
    <mergeCell ref="M420:O420"/>
    <mergeCell ref="P420:R420"/>
    <mergeCell ref="S420:U420"/>
    <mergeCell ref="D391:F391"/>
    <mergeCell ref="D392:F392"/>
    <mergeCell ref="D393:F393"/>
    <mergeCell ref="C396:AD396"/>
    <mergeCell ref="D383:F383"/>
    <mergeCell ref="D384:F384"/>
    <mergeCell ref="D385:F385"/>
    <mergeCell ref="D386:F386"/>
    <mergeCell ref="D387:F387"/>
    <mergeCell ref="D388:F388"/>
    <mergeCell ref="M411:O411"/>
    <mergeCell ref="P411:R411"/>
    <mergeCell ref="S411:U411"/>
    <mergeCell ref="V411:X411"/>
    <mergeCell ref="Y411:AA411"/>
    <mergeCell ref="AB411:AD411"/>
    <mergeCell ref="M412:O412"/>
    <mergeCell ref="P412:R412"/>
    <mergeCell ref="S412:U412"/>
    <mergeCell ref="V412:X412"/>
    <mergeCell ref="Y412:AA412"/>
    <mergeCell ref="D389:F389"/>
    <mergeCell ref="D390:F390"/>
    <mergeCell ref="D377:F377"/>
    <mergeCell ref="D378:F378"/>
    <mergeCell ref="D379:F379"/>
    <mergeCell ref="D380:F380"/>
    <mergeCell ref="D381:F381"/>
    <mergeCell ref="D382:F382"/>
    <mergeCell ref="C409:L410"/>
    <mergeCell ref="AB410:AD410"/>
    <mergeCell ref="Y410:AA410"/>
    <mergeCell ref="V410:X410"/>
    <mergeCell ref="V409:AD409"/>
    <mergeCell ref="M410:O410"/>
    <mergeCell ref="P410:R410"/>
    <mergeCell ref="S410:U410"/>
    <mergeCell ref="M409:U409"/>
    <mergeCell ref="C397:AD397"/>
    <mergeCell ref="B404:AD404"/>
    <mergeCell ref="C405:AD405"/>
    <mergeCell ref="C406:AD406"/>
    <mergeCell ref="C407:AD407"/>
    <mergeCell ref="B399:AD399"/>
    <mergeCell ref="B400:AD400"/>
    <mergeCell ref="B401:AD401"/>
    <mergeCell ref="B402:AE402"/>
    <mergeCell ref="D341:F341"/>
    <mergeCell ref="D342:F342"/>
    <mergeCell ref="D343:F343"/>
    <mergeCell ref="D344:F344"/>
    <mergeCell ref="D345:F345"/>
    <mergeCell ref="D346:F346"/>
    <mergeCell ref="D371:F371"/>
    <mergeCell ref="D372:F372"/>
    <mergeCell ref="D373:F373"/>
    <mergeCell ref="D374:F374"/>
    <mergeCell ref="D375:F375"/>
    <mergeCell ref="D376:F376"/>
    <mergeCell ref="D365:F365"/>
    <mergeCell ref="D366:F366"/>
    <mergeCell ref="D367:F367"/>
    <mergeCell ref="D368:F368"/>
    <mergeCell ref="D369:F369"/>
    <mergeCell ref="D370:F370"/>
    <mergeCell ref="D359:F359"/>
    <mergeCell ref="D360:F360"/>
    <mergeCell ref="D361:F361"/>
    <mergeCell ref="D362:F362"/>
    <mergeCell ref="D363:F363"/>
    <mergeCell ref="D364:F364"/>
    <mergeCell ref="D302:F302"/>
    <mergeCell ref="D303:F303"/>
    <mergeCell ref="D304:F304"/>
    <mergeCell ref="D305:F305"/>
    <mergeCell ref="C299:F301"/>
    <mergeCell ref="G299:AD299"/>
    <mergeCell ref="G300:G301"/>
    <mergeCell ref="H300:H301"/>
    <mergeCell ref="I300:I301"/>
    <mergeCell ref="J300:L300"/>
    <mergeCell ref="M300:O300"/>
    <mergeCell ref="P300:R300"/>
    <mergeCell ref="S300:U300"/>
    <mergeCell ref="V300:X300"/>
    <mergeCell ref="AB331:AD331"/>
    <mergeCell ref="D333:F333"/>
    <mergeCell ref="D334:F334"/>
    <mergeCell ref="C327:AD327"/>
    <mergeCell ref="C328:AD328"/>
    <mergeCell ref="C330:F332"/>
    <mergeCell ref="G330:AD330"/>
    <mergeCell ref="G331:G332"/>
    <mergeCell ref="H331:H332"/>
    <mergeCell ref="I331:I332"/>
    <mergeCell ref="J331:L331"/>
    <mergeCell ref="M331:O331"/>
    <mergeCell ref="P331:R331"/>
    <mergeCell ref="B295:AD295"/>
    <mergeCell ref="C296:AD296"/>
    <mergeCell ref="C297:AD297"/>
    <mergeCell ref="D278:F278"/>
    <mergeCell ref="D279:F279"/>
    <mergeCell ref="D280:F280"/>
    <mergeCell ref="D281:F281"/>
    <mergeCell ref="D282:F282"/>
    <mergeCell ref="D283:F283"/>
    <mergeCell ref="D272:F272"/>
    <mergeCell ref="D273:F273"/>
    <mergeCell ref="D274:F274"/>
    <mergeCell ref="D275:F275"/>
    <mergeCell ref="D276:F276"/>
    <mergeCell ref="D277:F277"/>
    <mergeCell ref="D266:F266"/>
    <mergeCell ref="D267:F267"/>
    <mergeCell ref="D268:F268"/>
    <mergeCell ref="D269:F269"/>
    <mergeCell ref="D270:F270"/>
    <mergeCell ref="D271:F271"/>
    <mergeCell ref="D261:F261"/>
    <mergeCell ref="D262:F262"/>
    <mergeCell ref="D263:F263"/>
    <mergeCell ref="D264:F264"/>
    <mergeCell ref="D265:F265"/>
    <mergeCell ref="S256:U256"/>
    <mergeCell ref="V256:X256"/>
    <mergeCell ref="Y256:AA256"/>
    <mergeCell ref="AB256:AD256"/>
    <mergeCell ref="D258:F258"/>
    <mergeCell ref="D259:F259"/>
    <mergeCell ref="C246:AD246"/>
    <mergeCell ref="B253:AD253"/>
    <mergeCell ref="C255:F257"/>
    <mergeCell ref="G255:AD255"/>
    <mergeCell ref="G256:G257"/>
    <mergeCell ref="H256:H257"/>
    <mergeCell ref="I256:I257"/>
    <mergeCell ref="J256:L256"/>
    <mergeCell ref="M256:O256"/>
    <mergeCell ref="P256:R256"/>
    <mergeCell ref="D238:F238"/>
    <mergeCell ref="D239:F239"/>
    <mergeCell ref="D240:F240"/>
    <mergeCell ref="D241:F241"/>
    <mergeCell ref="D242:F242"/>
    <mergeCell ref="C245:AD245"/>
    <mergeCell ref="Y232:AA232"/>
    <mergeCell ref="AB232:AD232"/>
    <mergeCell ref="D234:F234"/>
    <mergeCell ref="D235:F235"/>
    <mergeCell ref="D236:F236"/>
    <mergeCell ref="D237:F237"/>
    <mergeCell ref="C231:F233"/>
    <mergeCell ref="G231:AD231"/>
    <mergeCell ref="G232:G233"/>
    <mergeCell ref="H232:H233"/>
    <mergeCell ref="I232:I233"/>
    <mergeCell ref="J232:L232"/>
    <mergeCell ref="M232:O232"/>
    <mergeCell ref="P232:R232"/>
    <mergeCell ref="S232:U232"/>
    <mergeCell ref="V232:X232"/>
    <mergeCell ref="B228:AD228"/>
    <mergeCell ref="C229:AD229"/>
    <mergeCell ref="D210:F210"/>
    <mergeCell ref="D211:F211"/>
    <mergeCell ref="D212:F212"/>
    <mergeCell ref="D213:F213"/>
    <mergeCell ref="D214:F214"/>
    <mergeCell ref="D215:F215"/>
    <mergeCell ref="D204:F204"/>
    <mergeCell ref="D205:F205"/>
    <mergeCell ref="D206:F206"/>
    <mergeCell ref="D207:F207"/>
    <mergeCell ref="D208:F208"/>
    <mergeCell ref="D209:F209"/>
    <mergeCell ref="B224:AD224"/>
    <mergeCell ref="B225:AD225"/>
    <mergeCell ref="V199:X199"/>
    <mergeCell ref="Y199:AA199"/>
    <mergeCell ref="AB199:AD199"/>
    <mergeCell ref="D201:F201"/>
    <mergeCell ref="D202:F202"/>
    <mergeCell ref="D203:F203"/>
    <mergeCell ref="C198:F200"/>
    <mergeCell ref="G198:AD198"/>
    <mergeCell ref="G199:G200"/>
    <mergeCell ref="H199:H200"/>
    <mergeCell ref="I199:I200"/>
    <mergeCell ref="J199:L199"/>
    <mergeCell ref="M199:O199"/>
    <mergeCell ref="P199:R199"/>
    <mergeCell ref="S199:U199"/>
    <mergeCell ref="C172:F174"/>
    <mergeCell ref="G172:AD172"/>
    <mergeCell ref="G173:G174"/>
    <mergeCell ref="H173:H174"/>
    <mergeCell ref="I173:I174"/>
    <mergeCell ref="J173:L173"/>
    <mergeCell ref="M173:O173"/>
    <mergeCell ref="D154:F154"/>
    <mergeCell ref="D155:F155"/>
    <mergeCell ref="D156:F156"/>
    <mergeCell ref="D157:F157"/>
    <mergeCell ref="D158:F158"/>
    <mergeCell ref="C161:AD161"/>
    <mergeCell ref="P151:R151"/>
    <mergeCell ref="S151:U151"/>
    <mergeCell ref="V151:X151"/>
    <mergeCell ref="Y151:AA151"/>
    <mergeCell ref="AB151:AD151"/>
    <mergeCell ref="D153:F153"/>
    <mergeCell ref="C150:F152"/>
    <mergeCell ref="G150:AD150"/>
    <mergeCell ref="G151:G152"/>
    <mergeCell ref="H151:H152"/>
    <mergeCell ref="I151:I152"/>
    <mergeCell ref="J151:L151"/>
    <mergeCell ref="M151:O151"/>
    <mergeCell ref="S128:U128"/>
    <mergeCell ref="V128:X128"/>
    <mergeCell ref="Y128:AA128"/>
    <mergeCell ref="AB128:AD128"/>
    <mergeCell ref="D130:F130"/>
    <mergeCell ref="C117:AD117"/>
    <mergeCell ref="B124:AD124"/>
    <mergeCell ref="C125:AD125"/>
    <mergeCell ref="C127:F129"/>
    <mergeCell ref="G127:AD127"/>
    <mergeCell ref="G128:G129"/>
    <mergeCell ref="H128:H129"/>
    <mergeCell ref="I128:I129"/>
    <mergeCell ref="J128:L128"/>
    <mergeCell ref="M128:O128"/>
    <mergeCell ref="M104:R104"/>
    <mergeCell ref="S104:X104"/>
    <mergeCell ref="Y104:AD104"/>
    <mergeCell ref="D105:L105"/>
    <mergeCell ref="M105:R105"/>
    <mergeCell ref="S105:X105"/>
    <mergeCell ref="Y105:AD105"/>
    <mergeCell ref="M112:R112"/>
    <mergeCell ref="S112:X112"/>
    <mergeCell ref="Y112:AD112"/>
    <mergeCell ref="C114:F114"/>
    <mergeCell ref="G114:AD114"/>
    <mergeCell ref="C116:AD116"/>
    <mergeCell ref="D110:L110"/>
    <mergeCell ref="M110:R110"/>
    <mergeCell ref="S110:X110"/>
    <mergeCell ref="Y110:AD110"/>
    <mergeCell ref="D111:L111"/>
    <mergeCell ref="M111:R111"/>
    <mergeCell ref="S111:X111"/>
    <mergeCell ref="Y111:AD111"/>
    <mergeCell ref="D108:L108"/>
    <mergeCell ref="M108:R108"/>
    <mergeCell ref="S108:X108"/>
    <mergeCell ref="Y108:AD108"/>
    <mergeCell ref="D109:L109"/>
    <mergeCell ref="M109:R109"/>
    <mergeCell ref="S109:X109"/>
    <mergeCell ref="Y109:AD109"/>
    <mergeCell ref="C94:AD94"/>
    <mergeCell ref="C95:AD95"/>
    <mergeCell ref="C96:AD96"/>
    <mergeCell ref="C97:AD97"/>
    <mergeCell ref="B100:AD100"/>
    <mergeCell ref="C101:AD101"/>
    <mergeCell ref="D106:L106"/>
    <mergeCell ref="M106:R106"/>
    <mergeCell ref="S106:X106"/>
    <mergeCell ref="Y106:AD106"/>
    <mergeCell ref="D107:L107"/>
    <mergeCell ref="M107:R107"/>
    <mergeCell ref="S107:X107"/>
    <mergeCell ref="Y107:AD107"/>
    <mergeCell ref="C103:L104"/>
    <mergeCell ref="M103:AD103"/>
    <mergeCell ref="B88:AD88"/>
    <mergeCell ref="C89:AD89"/>
    <mergeCell ref="C90:AD90"/>
    <mergeCell ref="B91:AD91"/>
    <mergeCell ref="C92:AD92"/>
    <mergeCell ref="C93:AD93"/>
    <mergeCell ref="D77:J77"/>
    <mergeCell ref="M75:U75"/>
    <mergeCell ref="M76:U76"/>
    <mergeCell ref="C79:AD79"/>
    <mergeCell ref="C80:AD80"/>
    <mergeCell ref="B87:AD87"/>
    <mergeCell ref="C98:AD98"/>
    <mergeCell ref="D73:J73"/>
    <mergeCell ref="M72:U72"/>
    <mergeCell ref="D76:J76"/>
    <mergeCell ref="M73:U73"/>
    <mergeCell ref="M74:U74"/>
    <mergeCell ref="D74:J74"/>
    <mergeCell ref="D75:J75"/>
    <mergeCell ref="D72:J72"/>
    <mergeCell ref="D70:J70"/>
    <mergeCell ref="M70:U70"/>
    <mergeCell ref="X70:AD70"/>
    <mergeCell ref="D71:J71"/>
    <mergeCell ref="M71:U71"/>
    <mergeCell ref="X71:AD71"/>
    <mergeCell ref="D67:J67"/>
    <mergeCell ref="M67:U67"/>
    <mergeCell ref="X67:AD67"/>
    <mergeCell ref="M68:U68"/>
    <mergeCell ref="X68:AD68"/>
    <mergeCell ref="C69:J69"/>
    <mergeCell ref="M69:U69"/>
    <mergeCell ref="X69:AD69"/>
    <mergeCell ref="D65:J65"/>
    <mergeCell ref="M65:U65"/>
    <mergeCell ref="X65:AD65"/>
    <mergeCell ref="D66:J66"/>
    <mergeCell ref="M66:U66"/>
    <mergeCell ref="X66:AD66"/>
    <mergeCell ref="D62:J62"/>
    <mergeCell ref="X62:AD62"/>
    <mergeCell ref="D63:J63"/>
    <mergeCell ref="L63:U63"/>
    <mergeCell ref="X63:AD63"/>
    <mergeCell ref="D64:J64"/>
    <mergeCell ref="M64:U64"/>
    <mergeCell ref="X64:AD64"/>
    <mergeCell ref="D59:J59"/>
    <mergeCell ref="M59:U59"/>
    <mergeCell ref="X59:AD59"/>
    <mergeCell ref="M60:U60"/>
    <mergeCell ref="X60:AD60"/>
    <mergeCell ref="C61:J61"/>
    <mergeCell ref="M61:U61"/>
    <mergeCell ref="X61:AD61"/>
    <mergeCell ref="M38:N39"/>
    <mergeCell ref="D57:J57"/>
    <mergeCell ref="M57:U57"/>
    <mergeCell ref="X57:AD57"/>
    <mergeCell ref="D58:J58"/>
    <mergeCell ref="M58:U58"/>
    <mergeCell ref="X58:AD58"/>
    <mergeCell ref="D55:J55"/>
    <mergeCell ref="M55:U55"/>
    <mergeCell ref="X55:AD55"/>
    <mergeCell ref="D56:J56"/>
    <mergeCell ref="M56:U56"/>
    <mergeCell ref="X56:AD56"/>
    <mergeCell ref="D53:J53"/>
    <mergeCell ref="M53:U53"/>
    <mergeCell ref="X53:AD53"/>
    <mergeCell ref="D54:J54"/>
    <mergeCell ref="M54:U54"/>
    <mergeCell ref="X54:AD54"/>
    <mergeCell ref="D51:J51"/>
    <mergeCell ref="M51:U51"/>
    <mergeCell ref="X51:AD51"/>
    <mergeCell ref="D52:J52"/>
    <mergeCell ref="M52:U52"/>
    <mergeCell ref="X52:AD52"/>
    <mergeCell ref="D48:J48"/>
    <mergeCell ref="M48:U48"/>
    <mergeCell ref="X48:AD48"/>
    <mergeCell ref="M49:U49"/>
    <mergeCell ref="X49:AD49"/>
    <mergeCell ref="C50:J50"/>
    <mergeCell ref="M50:U50"/>
    <mergeCell ref="X50:AD50"/>
    <mergeCell ref="D46:J46"/>
    <mergeCell ref="M46:U46"/>
    <mergeCell ref="X46:AD46"/>
    <mergeCell ref="D47:J47"/>
    <mergeCell ref="M47:U47"/>
    <mergeCell ref="X47:AD47"/>
    <mergeCell ref="C22:AD22"/>
    <mergeCell ref="C23:AD23"/>
    <mergeCell ref="C24:AD24"/>
    <mergeCell ref="C44:J44"/>
    <mergeCell ref="L44:U44"/>
    <mergeCell ref="W44:AD44"/>
    <mergeCell ref="D45:J45"/>
    <mergeCell ref="M45:U45"/>
    <mergeCell ref="X45:AD45"/>
    <mergeCell ref="U40:V40"/>
    <mergeCell ref="W40:X40"/>
    <mergeCell ref="Y40:Z40"/>
    <mergeCell ref="AA40:AB40"/>
    <mergeCell ref="AC40:AD40"/>
    <mergeCell ref="C42:E42"/>
    <mergeCell ref="F42:AD42"/>
    <mergeCell ref="AC38:AD39"/>
    <mergeCell ref="O39:P39"/>
    <mergeCell ref="Q39:R39"/>
    <mergeCell ref="D40:H40"/>
    <mergeCell ref="I40:J40"/>
    <mergeCell ref="K40:L40"/>
    <mergeCell ref="M40:N40"/>
    <mergeCell ref="O40:P40"/>
    <mergeCell ref="Q40:R40"/>
    <mergeCell ref="S40:T40"/>
    <mergeCell ref="O38:R38"/>
    <mergeCell ref="S38:T39"/>
    <mergeCell ref="U38:V39"/>
    <mergeCell ref="W38:X39"/>
    <mergeCell ref="Y38:Z39"/>
    <mergeCell ref="AA38:AB39"/>
    <mergeCell ref="C15:AD15"/>
    <mergeCell ref="C16:AD16"/>
    <mergeCell ref="C17:AD17"/>
    <mergeCell ref="B10:AD10"/>
    <mergeCell ref="C11:AD11"/>
    <mergeCell ref="C12:AD12"/>
    <mergeCell ref="C13:AD13"/>
    <mergeCell ref="C14:AD14"/>
    <mergeCell ref="B1:AD1"/>
    <mergeCell ref="B3:AD3"/>
    <mergeCell ref="B5:AD5"/>
    <mergeCell ref="AA7:AD7"/>
    <mergeCell ref="B8:L8"/>
    <mergeCell ref="N8:O8"/>
    <mergeCell ref="C31:AD31"/>
    <mergeCell ref="C32:AD32"/>
    <mergeCell ref="C33:AD33"/>
    <mergeCell ref="C34:AD34"/>
    <mergeCell ref="C35:AD35"/>
    <mergeCell ref="C37:H39"/>
    <mergeCell ref="I37:AD37"/>
    <mergeCell ref="I38:J39"/>
    <mergeCell ref="K38:L39"/>
    <mergeCell ref="C25:AD25"/>
    <mergeCell ref="C26:AD26"/>
    <mergeCell ref="C27:AD27"/>
    <mergeCell ref="C28:AD28"/>
    <mergeCell ref="C29:AD29"/>
    <mergeCell ref="C30:AD30"/>
    <mergeCell ref="B19:AD19"/>
    <mergeCell ref="B21:AD21"/>
    <mergeCell ref="C644:AD644"/>
    <mergeCell ref="AA678:AB678"/>
    <mergeCell ref="AC678:AD678"/>
    <mergeCell ref="AA670:AB670"/>
    <mergeCell ref="AC670:AD670"/>
    <mergeCell ref="D663:J663"/>
    <mergeCell ref="D664:J664"/>
    <mergeCell ref="AC655:AD655"/>
    <mergeCell ref="K656:N656"/>
    <mergeCell ref="O656:P656"/>
    <mergeCell ref="Q656:R656"/>
    <mergeCell ref="S656:T656"/>
    <mergeCell ref="U656:X656"/>
    <mergeCell ref="Y656:Z656"/>
    <mergeCell ref="B633:AD633"/>
    <mergeCell ref="C452:E452"/>
    <mergeCell ref="F452:L452"/>
    <mergeCell ref="M452:O452"/>
    <mergeCell ref="P452:R452"/>
    <mergeCell ref="S452:U452"/>
    <mergeCell ref="V452:X452"/>
    <mergeCell ref="Y452:AA452"/>
    <mergeCell ref="AB452:AD452"/>
    <mergeCell ref="D496:L496"/>
    <mergeCell ref="D497:L497"/>
    <mergeCell ref="D498:L498"/>
    <mergeCell ref="D499:L499"/>
    <mergeCell ref="K654:N654"/>
    <mergeCell ref="O654:P654"/>
    <mergeCell ref="Q654:R654"/>
    <mergeCell ref="S654:T654"/>
    <mergeCell ref="U654:X654"/>
    <mergeCell ref="Y654:Z654"/>
    <mergeCell ref="AA654:AB654"/>
    <mergeCell ref="AC654:AD654"/>
    <mergeCell ref="K655:N655"/>
    <mergeCell ref="O655:P655"/>
    <mergeCell ref="Q655:R655"/>
    <mergeCell ref="S655:T655"/>
    <mergeCell ref="U655:X655"/>
    <mergeCell ref="Y655:Z655"/>
    <mergeCell ref="AA655:AB655"/>
    <mergeCell ref="AA656:AB656"/>
    <mergeCell ref="AC656:AD656"/>
    <mergeCell ref="S670:T670"/>
    <mergeCell ref="U670:X670"/>
    <mergeCell ref="Y670:Z670"/>
    <mergeCell ref="Q677:R677"/>
    <mergeCell ref="S677:T677"/>
    <mergeCell ref="U677:X677"/>
    <mergeCell ref="Y672:Z672"/>
    <mergeCell ref="AA672:AB672"/>
    <mergeCell ref="AC672:AD672"/>
    <mergeCell ref="K673:N673"/>
    <mergeCell ref="O673:P673"/>
    <mergeCell ref="Q673:R673"/>
    <mergeCell ref="U671:X671"/>
    <mergeCell ref="Y671:Z671"/>
    <mergeCell ref="AA671:AB671"/>
    <mergeCell ref="D660:J660"/>
    <mergeCell ref="D661:J661"/>
    <mergeCell ref="D662:J662"/>
    <mergeCell ref="K660:N660"/>
    <mergeCell ref="O660:P660"/>
    <mergeCell ref="Q660:R660"/>
    <mergeCell ref="D665:J665"/>
    <mergeCell ref="D666:J666"/>
    <mergeCell ref="D667:J667"/>
    <mergeCell ref="D668:J668"/>
    <mergeCell ref="D669:J669"/>
    <mergeCell ref="D670:J670"/>
    <mergeCell ref="D671:J671"/>
    <mergeCell ref="D672:J672"/>
    <mergeCell ref="D673:J673"/>
    <mergeCell ref="D674:J674"/>
    <mergeCell ref="D675:J675"/>
    <mergeCell ref="C683:E683"/>
    <mergeCell ref="F683:AD683"/>
    <mergeCell ref="C685:AD685"/>
    <mergeCell ref="C686:AD686"/>
    <mergeCell ref="Y646:AD646"/>
    <mergeCell ref="AC647:AD647"/>
    <mergeCell ref="AA647:AB647"/>
    <mergeCell ref="Y647:Z647"/>
    <mergeCell ref="U646:X647"/>
    <mergeCell ref="K646:N647"/>
    <mergeCell ref="O646:T646"/>
    <mergeCell ref="O647:P647"/>
    <mergeCell ref="Q647:R647"/>
    <mergeCell ref="S647:T647"/>
    <mergeCell ref="C646:J647"/>
    <mergeCell ref="D648:J648"/>
    <mergeCell ref="D649:J649"/>
    <mergeCell ref="D650:J650"/>
    <mergeCell ref="D651:J651"/>
    <mergeCell ref="D652:J652"/>
    <mergeCell ref="D653:J653"/>
    <mergeCell ref="D654:J654"/>
    <mergeCell ref="D655:J655"/>
    <mergeCell ref="D656:J656"/>
    <mergeCell ref="D657:J657"/>
    <mergeCell ref="D658:J658"/>
    <mergeCell ref="D659:J659"/>
    <mergeCell ref="K677:N677"/>
    <mergeCell ref="O677:P677"/>
    <mergeCell ref="Y677:Z677"/>
    <mergeCell ref="AA677:AB677"/>
    <mergeCell ref="AC677:AD677"/>
    <mergeCell ref="D676:J676"/>
    <mergeCell ref="D677:J677"/>
    <mergeCell ref="D678:J678"/>
    <mergeCell ref="D679:J679"/>
    <mergeCell ref="D680:J680"/>
    <mergeCell ref="D681:J681"/>
    <mergeCell ref="K648:N648"/>
    <mergeCell ref="O648:P648"/>
    <mergeCell ref="Q648:R648"/>
    <mergeCell ref="S648:T648"/>
    <mergeCell ref="U648:X648"/>
    <mergeCell ref="Y648:Z648"/>
    <mergeCell ref="AA648:AB648"/>
    <mergeCell ref="AC648:AD648"/>
    <mergeCell ref="K649:N649"/>
    <mergeCell ref="O649:P649"/>
    <mergeCell ref="Q649:R649"/>
    <mergeCell ref="S649:T649"/>
    <mergeCell ref="U649:X649"/>
    <mergeCell ref="Y649:Z649"/>
    <mergeCell ref="AA649:AB649"/>
    <mergeCell ref="AC649:AD649"/>
    <mergeCell ref="K650:N650"/>
    <mergeCell ref="O650:P650"/>
    <mergeCell ref="Q650:R650"/>
    <mergeCell ref="S650:T650"/>
    <mergeCell ref="U650:X650"/>
    <mergeCell ref="Y650:Z650"/>
    <mergeCell ref="AA650:AB650"/>
    <mergeCell ref="AC650:AD650"/>
    <mergeCell ref="K651:N651"/>
    <mergeCell ref="O651:P651"/>
    <mergeCell ref="Q651:R651"/>
    <mergeCell ref="S651:T651"/>
    <mergeCell ref="U651:X651"/>
    <mergeCell ref="Y651:Z651"/>
    <mergeCell ref="AA651:AB651"/>
    <mergeCell ref="AC651:AD651"/>
    <mergeCell ref="K652:N652"/>
    <mergeCell ref="O652:P652"/>
    <mergeCell ref="Q652:R652"/>
    <mergeCell ref="S652:T652"/>
    <mergeCell ref="U652:X652"/>
    <mergeCell ref="Y652:Z652"/>
    <mergeCell ref="AA652:AB652"/>
    <mergeCell ref="AC652:AD652"/>
    <mergeCell ref="K653:N653"/>
    <mergeCell ref="O653:P653"/>
    <mergeCell ref="Q653:R653"/>
    <mergeCell ref="S653:T653"/>
    <mergeCell ref="U653:X653"/>
    <mergeCell ref="Y653:Z653"/>
    <mergeCell ref="AA653:AB653"/>
    <mergeCell ref="AC653:AD653"/>
    <mergeCell ref="U657:X657"/>
    <mergeCell ref="Y657:Z657"/>
    <mergeCell ref="AA657:AB657"/>
    <mergeCell ref="AC657:AD657"/>
    <mergeCell ref="K658:N658"/>
    <mergeCell ref="O658:P658"/>
    <mergeCell ref="Q658:R658"/>
    <mergeCell ref="S658:T658"/>
    <mergeCell ref="U658:X658"/>
    <mergeCell ref="Y658:Z658"/>
    <mergeCell ref="AA658:AB658"/>
    <mergeCell ref="AC658:AD658"/>
    <mergeCell ref="S660:T660"/>
    <mergeCell ref="U660:X660"/>
    <mergeCell ref="Y660:Z660"/>
    <mergeCell ref="AA660:AB660"/>
    <mergeCell ref="AC660:AD660"/>
    <mergeCell ref="O657:P657"/>
    <mergeCell ref="Q657:R657"/>
    <mergeCell ref="S657:T657"/>
    <mergeCell ref="K659:N659"/>
    <mergeCell ref="O659:P659"/>
    <mergeCell ref="Q659:R659"/>
    <mergeCell ref="S659:T659"/>
    <mergeCell ref="U659:X659"/>
    <mergeCell ref="Y659:Z659"/>
    <mergeCell ref="AA659:AB659"/>
    <mergeCell ref="AC659:AD659"/>
    <mergeCell ref="K657:N657"/>
    <mergeCell ref="K661:N661"/>
    <mergeCell ref="O661:P661"/>
    <mergeCell ref="Q661:R661"/>
    <mergeCell ref="S661:T661"/>
    <mergeCell ref="U661:X661"/>
    <mergeCell ref="Y661:Z661"/>
    <mergeCell ref="AA661:AB661"/>
    <mergeCell ref="AC661:AD661"/>
    <mergeCell ref="K662:N662"/>
    <mergeCell ref="O662:P662"/>
    <mergeCell ref="Q662:R662"/>
    <mergeCell ref="S662:T662"/>
    <mergeCell ref="U662:X662"/>
    <mergeCell ref="Y662:Z662"/>
    <mergeCell ref="AA662:AB662"/>
    <mergeCell ref="AC662:AD662"/>
    <mergeCell ref="K663:N663"/>
    <mergeCell ref="O663:P663"/>
    <mergeCell ref="Q663:R663"/>
    <mergeCell ref="S663:T663"/>
    <mergeCell ref="U663:X663"/>
    <mergeCell ref="Y663:Z663"/>
    <mergeCell ref="AA663:AB663"/>
    <mergeCell ref="AC663:AD663"/>
    <mergeCell ref="K664:N664"/>
    <mergeCell ref="O664:P664"/>
    <mergeCell ref="Q664:R664"/>
    <mergeCell ref="S664:T664"/>
    <mergeCell ref="U664:X664"/>
    <mergeCell ref="Y664:Z664"/>
    <mergeCell ref="AA664:AB664"/>
    <mergeCell ref="AC664:AD664"/>
    <mergeCell ref="K665:N665"/>
    <mergeCell ref="O665:P665"/>
    <mergeCell ref="Q665:R665"/>
    <mergeCell ref="S665:T665"/>
    <mergeCell ref="U665:X665"/>
    <mergeCell ref="Y665:Z665"/>
    <mergeCell ref="AA665:AB665"/>
    <mergeCell ref="AC665:AD665"/>
    <mergeCell ref="K666:N666"/>
    <mergeCell ref="O666:P666"/>
    <mergeCell ref="Q666:R666"/>
    <mergeCell ref="S666:T666"/>
    <mergeCell ref="U666:X666"/>
    <mergeCell ref="Y666:Z666"/>
    <mergeCell ref="AA666:AB666"/>
    <mergeCell ref="AC666:AD666"/>
    <mergeCell ref="K667:N667"/>
    <mergeCell ref="O667:P667"/>
    <mergeCell ref="Q667:R667"/>
    <mergeCell ref="S667:T667"/>
    <mergeCell ref="U667:X667"/>
    <mergeCell ref="Y667:Z667"/>
    <mergeCell ref="AA667:AB667"/>
    <mergeCell ref="AC667:AD667"/>
    <mergeCell ref="K668:N668"/>
    <mergeCell ref="O668:P668"/>
    <mergeCell ref="Q668:R668"/>
    <mergeCell ref="S668:T668"/>
    <mergeCell ref="U668:X668"/>
    <mergeCell ref="Y668:Z668"/>
    <mergeCell ref="AA668:AB668"/>
    <mergeCell ref="AC668:AD668"/>
    <mergeCell ref="K671:N671"/>
    <mergeCell ref="O671:P671"/>
    <mergeCell ref="Q671:R671"/>
    <mergeCell ref="S671:T671"/>
    <mergeCell ref="AC671:AD671"/>
    <mergeCell ref="K669:N669"/>
    <mergeCell ref="O669:P669"/>
    <mergeCell ref="Q669:R669"/>
    <mergeCell ref="S669:T669"/>
    <mergeCell ref="U669:X669"/>
    <mergeCell ref="Y669:Z669"/>
    <mergeCell ref="AA669:AB669"/>
    <mergeCell ref="AC669:AD669"/>
    <mergeCell ref="K670:N670"/>
    <mergeCell ref="O670:P670"/>
    <mergeCell ref="Q670:R670"/>
    <mergeCell ref="AC674:AD674"/>
    <mergeCell ref="K681:N681"/>
    <mergeCell ref="O681:P681"/>
    <mergeCell ref="Q681:R681"/>
    <mergeCell ref="S681:T681"/>
    <mergeCell ref="U681:X681"/>
    <mergeCell ref="Y681:Z681"/>
    <mergeCell ref="AA681:AB681"/>
    <mergeCell ref="AC681:AD681"/>
    <mergeCell ref="K679:N679"/>
    <mergeCell ref="O679:P679"/>
    <mergeCell ref="Q679:R679"/>
    <mergeCell ref="S679:T679"/>
    <mergeCell ref="K678:N678"/>
    <mergeCell ref="O678:P678"/>
    <mergeCell ref="Q678:R678"/>
    <mergeCell ref="S678:T678"/>
    <mergeCell ref="U678:X678"/>
    <mergeCell ref="Y678:Z678"/>
    <mergeCell ref="K680:N680"/>
    <mergeCell ref="O680:P680"/>
    <mergeCell ref="Q680:R680"/>
    <mergeCell ref="S680:T680"/>
    <mergeCell ref="U680:X680"/>
    <mergeCell ref="Y680:Z680"/>
    <mergeCell ref="AA680:AB680"/>
    <mergeCell ref="AC680:AD680"/>
    <mergeCell ref="U679:X679"/>
    <mergeCell ref="Y679:Z679"/>
    <mergeCell ref="AA679:AB679"/>
    <mergeCell ref="AC679:AD679"/>
    <mergeCell ref="K672:N672"/>
    <mergeCell ref="O672:P672"/>
    <mergeCell ref="Q672:R672"/>
    <mergeCell ref="S672:T672"/>
    <mergeCell ref="U672:X672"/>
    <mergeCell ref="O675:P675"/>
    <mergeCell ref="Q675:R675"/>
    <mergeCell ref="S675:T675"/>
    <mergeCell ref="U675:X675"/>
    <mergeCell ref="Y675:Z675"/>
    <mergeCell ref="AA675:AB675"/>
    <mergeCell ref="AC675:AD675"/>
    <mergeCell ref="K676:N676"/>
    <mergeCell ref="O676:P676"/>
    <mergeCell ref="Q676:R676"/>
    <mergeCell ref="S676:T676"/>
    <mergeCell ref="U676:X676"/>
    <mergeCell ref="Y676:Z676"/>
    <mergeCell ref="AA676:AB676"/>
    <mergeCell ref="AC676:AD676"/>
    <mergeCell ref="S673:T673"/>
    <mergeCell ref="U673:X673"/>
    <mergeCell ref="Y673:Z673"/>
    <mergeCell ref="AA673:AB673"/>
    <mergeCell ref="AC673:AD673"/>
    <mergeCell ref="K674:N674"/>
    <mergeCell ref="O674:P674"/>
    <mergeCell ref="Q674:R674"/>
    <mergeCell ref="S674:T674"/>
    <mergeCell ref="U674:X674"/>
    <mergeCell ref="Y674:Z674"/>
    <mergeCell ref="AA674:AB674"/>
    <mergeCell ref="C636:AD636"/>
    <mergeCell ref="C637:AD637"/>
    <mergeCell ref="C640:AD640"/>
    <mergeCell ref="C643:AD643"/>
    <mergeCell ref="K675:N675"/>
    <mergeCell ref="BZ300:CB300"/>
    <mergeCell ref="CC300:CE300"/>
    <mergeCell ref="CF300:CH300"/>
    <mergeCell ref="CI300:CK300"/>
    <mergeCell ref="B318:AD318"/>
    <mergeCell ref="B319:AD319"/>
    <mergeCell ref="B320:AD320"/>
    <mergeCell ref="B321:AD321"/>
    <mergeCell ref="B322:AE322"/>
    <mergeCell ref="BG331:BH332"/>
    <mergeCell ref="BI331:BK331"/>
    <mergeCell ref="BG333:BH333"/>
    <mergeCell ref="BG334:BH334"/>
    <mergeCell ref="BG335:BH335"/>
    <mergeCell ref="BG336:BH336"/>
    <mergeCell ref="BG337:BH337"/>
    <mergeCell ref="BG338:BH338"/>
    <mergeCell ref="BG300:BH301"/>
    <mergeCell ref="BI300:BK300"/>
    <mergeCell ref="BG302:BH302"/>
    <mergeCell ref="BG303:BH303"/>
    <mergeCell ref="BG304:BH304"/>
    <mergeCell ref="BG305:BH305"/>
    <mergeCell ref="BG306:BH306"/>
    <mergeCell ref="BG307:BH307"/>
    <mergeCell ref="BG308:BH308"/>
    <mergeCell ref="BG309:BH309"/>
    <mergeCell ref="BM300:BM301"/>
    <mergeCell ref="BN300:BP300"/>
    <mergeCell ref="BQ300:BS300"/>
    <mergeCell ref="BT300:BV300"/>
    <mergeCell ref="BW300:BY300"/>
    <mergeCell ref="BG339:BH339"/>
    <mergeCell ref="BG340:BH340"/>
    <mergeCell ref="BM331:BM332"/>
    <mergeCell ref="BN331:BP331"/>
    <mergeCell ref="BQ331:BS331"/>
    <mergeCell ref="BT331:BV331"/>
    <mergeCell ref="BW331:BY331"/>
    <mergeCell ref="BZ331:CB331"/>
    <mergeCell ref="CC331:CE331"/>
    <mergeCell ref="CF331:CH331"/>
    <mergeCell ref="CI331:CK331"/>
    <mergeCell ref="B398:AD398"/>
    <mergeCell ref="D312:F312"/>
    <mergeCell ref="D313:F313"/>
    <mergeCell ref="C316:AD316"/>
    <mergeCell ref="C317:AD317"/>
    <mergeCell ref="B324:AD324"/>
    <mergeCell ref="C326:AD326"/>
    <mergeCell ref="D306:F306"/>
    <mergeCell ref="D307:F307"/>
    <mergeCell ref="D308:F308"/>
    <mergeCell ref="D309:F309"/>
    <mergeCell ref="D310:F310"/>
    <mergeCell ref="D311:F311"/>
    <mergeCell ref="C325:AD325"/>
    <mergeCell ref="Y300:AA300"/>
    <mergeCell ref="AB300:AD300"/>
    <mergeCell ref="BF408:BF410"/>
    <mergeCell ref="BG408:BI409"/>
    <mergeCell ref="D335:F335"/>
    <mergeCell ref="D336:F336"/>
    <mergeCell ref="D337:F337"/>
    <mergeCell ref="D338:F338"/>
    <mergeCell ref="D339:F339"/>
    <mergeCell ref="D340:F340"/>
    <mergeCell ref="S331:U331"/>
    <mergeCell ref="V331:X331"/>
    <mergeCell ref="Y331:AA331"/>
    <mergeCell ref="AT490:AV491"/>
    <mergeCell ref="AS490:AS492"/>
    <mergeCell ref="AI416:AT416"/>
    <mergeCell ref="B426:AD426"/>
    <mergeCell ref="AI421:AT421"/>
    <mergeCell ref="AX490:AZ491"/>
    <mergeCell ref="BB490:BB492"/>
    <mergeCell ref="BC490:BE491"/>
    <mergeCell ref="AN491:AN492"/>
    <mergeCell ref="D353:F353"/>
    <mergeCell ref="D354:F354"/>
    <mergeCell ref="D355:F355"/>
    <mergeCell ref="D356:F356"/>
    <mergeCell ref="D357:F357"/>
    <mergeCell ref="D358:F358"/>
    <mergeCell ref="D347:F347"/>
    <mergeCell ref="D348:F348"/>
    <mergeCell ref="D349:F349"/>
    <mergeCell ref="D350:F350"/>
    <mergeCell ref="D351:F351"/>
    <mergeCell ref="D352:F352"/>
    <mergeCell ref="BK408:BK410"/>
    <mergeCell ref="BL408:BL410"/>
    <mergeCell ref="B427:AD427"/>
    <mergeCell ref="B428:AD428"/>
    <mergeCell ref="B429:AD429"/>
    <mergeCell ref="B430:AD430"/>
    <mergeCell ref="AH438:AJ438"/>
    <mergeCell ref="AK438:AM438"/>
    <mergeCell ref="AO437:AQ438"/>
    <mergeCell ref="AS437:AU438"/>
    <mergeCell ref="AN438:AN439"/>
    <mergeCell ref="B458:AE458"/>
    <mergeCell ref="B461:AD461"/>
    <mergeCell ref="D411:L411"/>
    <mergeCell ref="D412:L412"/>
    <mergeCell ref="D413:L413"/>
    <mergeCell ref="D414:L414"/>
    <mergeCell ref="D415:L415"/>
    <mergeCell ref="D416:L416"/>
    <mergeCell ref="D417:L417"/>
    <mergeCell ref="V416:X416"/>
    <mergeCell ref="Y416:AA416"/>
    <mergeCell ref="AB416:AD416"/>
    <mergeCell ref="M417:O417"/>
    <mergeCell ref="P417:R417"/>
    <mergeCell ref="S417:U417"/>
    <mergeCell ref="V417:X417"/>
    <mergeCell ref="AI409:AT409"/>
    <mergeCell ref="AU409:AW409"/>
    <mergeCell ref="AX409:AZ409"/>
    <mergeCell ref="BA408:BA410"/>
    <mergeCell ref="BB408:BD409"/>
    <mergeCell ref="AH527:AL527"/>
    <mergeCell ref="AN527:AR527"/>
    <mergeCell ref="B533:AD533"/>
    <mergeCell ref="B534:AD534"/>
    <mergeCell ref="B462:AD462"/>
    <mergeCell ref="B463:AD463"/>
    <mergeCell ref="B464:AD464"/>
    <mergeCell ref="B465:AD465"/>
    <mergeCell ref="AH469:AJ471"/>
    <mergeCell ref="AK469:AM471"/>
    <mergeCell ref="AO470:AQ471"/>
    <mergeCell ref="AS470:AU471"/>
    <mergeCell ref="B477:AD477"/>
    <mergeCell ref="B478:AD478"/>
    <mergeCell ref="B479:AD479"/>
    <mergeCell ref="B480:AD480"/>
    <mergeCell ref="B481:AD481"/>
    <mergeCell ref="AH491:AJ491"/>
    <mergeCell ref="AK491:AM491"/>
    <mergeCell ref="AO490:AQ491"/>
    <mergeCell ref="M497:O497"/>
    <mergeCell ref="P497:R497"/>
    <mergeCell ref="S497:U497"/>
    <mergeCell ref="V497:X497"/>
    <mergeCell ref="Y497:AA497"/>
    <mergeCell ref="AB497:AD497"/>
    <mergeCell ref="M495:O495"/>
    <mergeCell ref="P495:R495"/>
    <mergeCell ref="S495:U495"/>
    <mergeCell ref="V495:X495"/>
    <mergeCell ref="Y495:AA495"/>
    <mergeCell ref="AB495:AD495"/>
    <mergeCell ref="AV645:AX646"/>
    <mergeCell ref="B535:AD535"/>
    <mergeCell ref="AH545:AJ545"/>
    <mergeCell ref="AK545:AM545"/>
    <mergeCell ref="AN545:AN546"/>
    <mergeCell ref="AO545:AO546"/>
    <mergeCell ref="AP545:AR546"/>
    <mergeCell ref="AT545:AV546"/>
    <mergeCell ref="B551:AD551"/>
    <mergeCell ref="B552:AD552"/>
    <mergeCell ref="AW544:AW546"/>
    <mergeCell ref="AX544:AX546"/>
    <mergeCell ref="B553:AD553"/>
    <mergeCell ref="B554:AD554"/>
    <mergeCell ref="B555:AD555"/>
    <mergeCell ref="B582:AD582"/>
    <mergeCell ref="B583:AD583"/>
    <mergeCell ref="B584:AD584"/>
    <mergeCell ref="B635:AD635"/>
    <mergeCell ref="C638:AD638"/>
    <mergeCell ref="C639:AD639"/>
    <mergeCell ref="C641:AD641"/>
    <mergeCell ref="C642:AD642"/>
    <mergeCell ref="C574:AD574"/>
    <mergeCell ref="AA546:AD546"/>
    <mergeCell ref="W546:Z546"/>
    <mergeCell ref="Q546:V546"/>
    <mergeCell ref="M546:P546"/>
    <mergeCell ref="I546:L546"/>
    <mergeCell ref="S578:T578"/>
    <mergeCell ref="U578:V578"/>
    <mergeCell ref="W578:X578"/>
    <mergeCell ref="B692:AE692"/>
    <mergeCell ref="BA600:BA602"/>
    <mergeCell ref="AZ645:AZ647"/>
    <mergeCell ref="BA645:BA647"/>
    <mergeCell ref="BB645:BB647"/>
    <mergeCell ref="BC645:BC647"/>
    <mergeCell ref="B684:AE684"/>
    <mergeCell ref="B687:AD687"/>
    <mergeCell ref="B688:AD688"/>
    <mergeCell ref="B689:AD689"/>
    <mergeCell ref="B690:AD690"/>
    <mergeCell ref="B691:AD691"/>
    <mergeCell ref="B586:AE586"/>
    <mergeCell ref="B622:AE622"/>
    <mergeCell ref="AK598:AK602"/>
    <mergeCell ref="AL598:AL602"/>
    <mergeCell ref="AM598:AM602"/>
    <mergeCell ref="AN598:AN602"/>
    <mergeCell ref="AO599:AO602"/>
    <mergeCell ref="AP600:AR601"/>
    <mergeCell ref="AS600:AU601"/>
    <mergeCell ref="B624:AE624"/>
    <mergeCell ref="AZ601:AZ602"/>
    <mergeCell ref="B627:AD627"/>
    <mergeCell ref="B628:AD628"/>
    <mergeCell ref="B629:AD629"/>
    <mergeCell ref="B630:AD630"/>
    <mergeCell ref="B631:AD631"/>
    <mergeCell ref="B632:AD632"/>
    <mergeCell ref="AH646:AJ646"/>
    <mergeCell ref="AK646:AM646"/>
    <mergeCell ref="AR645:AT646"/>
  </mergeCells>
  <phoneticPr fontId="47" type="noConversion"/>
  <conditionalFormatting sqref="C529:P529">
    <cfRule type="expression" dxfId="496" priority="94">
      <formula>SUM($M$106)=0</formula>
    </cfRule>
  </conditionalFormatting>
  <conditionalFormatting sqref="C547:P547">
    <cfRule type="expression" dxfId="495" priority="41">
      <formula>SUM($M$106)=0</formula>
    </cfRule>
    <cfRule type="expression" dxfId="494" priority="85">
      <formula>AND($C$529&lt;&gt;"",$C$529&lt;&gt;1)</formula>
    </cfRule>
  </conditionalFormatting>
  <conditionalFormatting sqref="C22:AD22">
    <cfRule type="expression" dxfId="493" priority="173">
      <formula>$BA$41&gt;0</formula>
    </cfRule>
  </conditionalFormatting>
  <conditionalFormatting sqref="C23:AD23">
    <cfRule type="expression" dxfId="492" priority="172">
      <formula>$AS$40&gt;0</formula>
    </cfRule>
  </conditionalFormatting>
  <conditionalFormatting sqref="C25:AD25">
    <cfRule type="expression" dxfId="491" priority="171">
      <formula>OR($AI$40&gt;0,$AU$40&gt;0)</formula>
    </cfRule>
  </conditionalFormatting>
  <conditionalFormatting sqref="C26:AD26">
    <cfRule type="expression" dxfId="490" priority="170">
      <formula>AND($AJ$40&gt;0,$C$80="")</formula>
    </cfRule>
  </conditionalFormatting>
  <conditionalFormatting sqref="C28:AD28">
    <cfRule type="expression" dxfId="489" priority="169">
      <formula>$AK$40&gt;0</formula>
    </cfRule>
  </conditionalFormatting>
  <conditionalFormatting sqref="C29:AD29">
    <cfRule type="expression" dxfId="488" priority="168">
      <formula>$AL$40&gt;0</formula>
    </cfRule>
  </conditionalFormatting>
  <conditionalFormatting sqref="C30:AD30">
    <cfRule type="expression" dxfId="487" priority="167">
      <formula>$AM$40&gt;0</formula>
    </cfRule>
  </conditionalFormatting>
  <conditionalFormatting sqref="C33:AD33">
    <cfRule type="expression" dxfId="486" priority="166">
      <formula>AND($AO$40&gt;0,$C$80="")</formula>
    </cfRule>
  </conditionalFormatting>
  <conditionalFormatting sqref="C34:AD34">
    <cfRule type="expression" dxfId="485" priority="165">
      <formula>$AN$40&gt;0</formula>
    </cfRule>
  </conditionalFormatting>
  <conditionalFormatting sqref="C35:AD35">
    <cfRule type="expression" dxfId="484" priority="174">
      <formula>AND(AR40&gt;0,F42="")</formula>
    </cfRule>
  </conditionalFormatting>
  <conditionalFormatting sqref="C90:AD90">
    <cfRule type="expression" dxfId="483" priority="157">
      <formula>OR($BK$138&gt;0,$BK$161&gt;0,$BK$183&gt;0,$BK$209&gt;0,$BK$242&gt;0,$BK$266&gt;0)</formula>
    </cfRule>
  </conditionalFormatting>
  <conditionalFormatting sqref="C101:AD101">
    <cfRule type="expression" dxfId="482" priority="162">
      <formula>AND(AK105&gt;0,G114="")</formula>
    </cfRule>
  </conditionalFormatting>
  <conditionalFormatting sqref="C125:AD125">
    <cfRule type="expression" dxfId="481" priority="159">
      <formula>AND(BF130&gt;0,F138="")</formula>
    </cfRule>
  </conditionalFormatting>
  <conditionalFormatting sqref="C296:AD296">
    <cfRule type="expression" dxfId="480" priority="156">
      <formula>$BK$310&gt;0</formula>
    </cfRule>
  </conditionalFormatting>
  <conditionalFormatting sqref="C297:AD297">
    <cfRule type="expression" dxfId="479" priority="155">
      <formula>AND($CK$314&gt;0,$C$317="")</formula>
    </cfRule>
  </conditionalFormatting>
  <conditionalFormatting sqref="C327:AD327">
    <cfRule type="expression" dxfId="478" priority="154">
      <formula>$BK$341&gt;0</formula>
    </cfRule>
  </conditionalFormatting>
  <conditionalFormatting sqref="C328:AD328">
    <cfRule type="expression" dxfId="477" priority="153">
      <formula>AND($CK$394&gt;0,$C$397="")</formula>
    </cfRule>
  </conditionalFormatting>
  <conditionalFormatting sqref="C405:AD405">
    <cfRule type="expression" dxfId="476" priority="114">
      <formula>$AT$419&gt;0</formula>
    </cfRule>
  </conditionalFormatting>
  <conditionalFormatting sqref="C406:AD406">
    <cfRule type="expression" dxfId="475" priority="113">
      <formula>$BD$423&gt;0</formula>
    </cfRule>
  </conditionalFormatting>
  <conditionalFormatting sqref="C407:AD407">
    <cfRule type="expression" dxfId="474" priority="112">
      <formula>$BI$423&gt;0</formula>
    </cfRule>
  </conditionalFormatting>
  <conditionalFormatting sqref="C434:AD434">
    <cfRule type="expression" dxfId="473" priority="108">
      <formula>$AQ$456&gt;0</formula>
    </cfRule>
  </conditionalFormatting>
  <conditionalFormatting sqref="C435:AD435">
    <cfRule type="expression" dxfId="472" priority="107">
      <formula>$AU$456&gt;0</formula>
    </cfRule>
  </conditionalFormatting>
  <conditionalFormatting sqref="C436:AD436">
    <cfRule type="expression" dxfId="471" priority="111">
      <formula>AND($AN$440&gt;0,$F$457="")</formula>
    </cfRule>
  </conditionalFormatting>
  <conditionalFormatting sqref="C468:AD468">
    <cfRule type="expression" dxfId="470" priority="105">
      <formula>$AQ$474&gt;0</formula>
    </cfRule>
  </conditionalFormatting>
  <conditionalFormatting sqref="C469:AD469">
    <cfRule type="expression" dxfId="469" priority="104">
      <formula>$AU$474&gt;0</formula>
    </cfRule>
  </conditionalFormatting>
  <conditionalFormatting sqref="C485:AD485">
    <cfRule type="expression" dxfId="468" priority="103">
      <formula>$AQ$494&gt;0</formula>
    </cfRule>
  </conditionalFormatting>
  <conditionalFormatting sqref="C486:AD486">
    <cfRule type="expression" dxfId="467" priority="102">
      <formula>AND($AV$509&gt;0,$C$514="")</formula>
    </cfRule>
  </conditionalFormatting>
  <conditionalFormatting sqref="C487:AD487">
    <cfRule type="expression" dxfId="466" priority="101">
      <formula>$AZ$494&gt;0</formula>
    </cfRule>
  </conditionalFormatting>
  <conditionalFormatting sqref="C488:AD488">
    <cfRule type="expression" dxfId="465" priority="100">
      <formula>AND($BE$509&gt;0,$C$514="")</formula>
    </cfRule>
  </conditionalFormatting>
  <conditionalFormatting sqref="C489:AD489">
    <cfRule type="expression" dxfId="464" priority="98">
      <formula>AND(AN493&gt;0,F511="")</formula>
    </cfRule>
  </conditionalFormatting>
  <conditionalFormatting sqref="C522:AD522">
    <cfRule type="expression" dxfId="463" priority="92">
      <formula>$AT$529&gt;0</formula>
    </cfRule>
  </conditionalFormatting>
  <conditionalFormatting sqref="C523:AD523">
    <cfRule type="expression" dxfId="462" priority="91">
      <formula>$AU$529&gt;0</formula>
    </cfRule>
  </conditionalFormatting>
  <conditionalFormatting sqref="C524:AD524">
    <cfRule type="expression" dxfId="461" priority="90">
      <formula>$AV$529&gt;0</formula>
    </cfRule>
  </conditionalFormatting>
  <conditionalFormatting sqref="C525:AD525">
    <cfRule type="expression" dxfId="460" priority="89">
      <formula>$AW$529&gt;0</formula>
    </cfRule>
  </conditionalFormatting>
  <conditionalFormatting sqref="C526:AD526">
    <cfRule type="expression" dxfId="459" priority="88">
      <formula>OR($AM$530&gt;0,$AS$530&gt;0)</formula>
    </cfRule>
  </conditionalFormatting>
  <conditionalFormatting sqref="C540:AD540">
    <cfRule type="expression" dxfId="458" priority="83">
      <formula>$AN$547&gt;0</formula>
    </cfRule>
  </conditionalFormatting>
  <conditionalFormatting sqref="C541:AD541">
    <cfRule type="expression" dxfId="457" priority="82">
      <formula>$AO$547&gt;0</formula>
    </cfRule>
  </conditionalFormatting>
  <conditionalFormatting sqref="C542:AD542">
    <cfRule type="expression" dxfId="456" priority="81">
      <formula>$AR$549&gt;0</formula>
    </cfRule>
  </conditionalFormatting>
  <conditionalFormatting sqref="C543:AD543">
    <cfRule type="expression" dxfId="455" priority="80">
      <formula>$AV$549&gt;0</formula>
    </cfRule>
  </conditionalFormatting>
  <conditionalFormatting sqref="C568:AD568">
    <cfRule type="expression" dxfId="454" priority="77">
      <formula>$AW$578&gt;0</formula>
    </cfRule>
  </conditionalFormatting>
  <conditionalFormatting sqref="C571:AD571">
    <cfRule type="expression" dxfId="453" priority="76">
      <formula>$AR$579&gt;0</formula>
    </cfRule>
  </conditionalFormatting>
  <conditionalFormatting sqref="C573:AD573">
    <cfRule type="expression" dxfId="452" priority="75">
      <formula>$AV$578&gt;0</formula>
    </cfRule>
  </conditionalFormatting>
  <conditionalFormatting sqref="C589:AD589">
    <cfRule type="expression" dxfId="451" priority="69">
      <formula>$AX$602&gt;0</formula>
    </cfRule>
  </conditionalFormatting>
  <conditionalFormatting sqref="C590:AD590">
    <cfRule type="expression" dxfId="450" priority="68">
      <formula>$AY$621&gt;0</formula>
    </cfRule>
  </conditionalFormatting>
  <conditionalFormatting sqref="C591:AD591">
    <cfRule type="expression" dxfId="449" priority="67">
      <formula>$AK$603&gt;0</formula>
    </cfRule>
  </conditionalFormatting>
  <conditionalFormatting sqref="C592:AD592">
    <cfRule type="expression" dxfId="448" priority="66">
      <formula>AND($AL$621&gt;0,$C$626="")</formula>
    </cfRule>
  </conditionalFormatting>
  <conditionalFormatting sqref="C593:AD593">
    <cfRule type="expression" dxfId="447" priority="65">
      <formula>$AM$603&gt;0</formula>
    </cfRule>
  </conditionalFormatting>
  <conditionalFormatting sqref="C594:AD594">
    <cfRule type="expression" dxfId="446" priority="64">
      <formula>AND($AN$621&gt;0,$C$626="")</formula>
    </cfRule>
  </conditionalFormatting>
  <conditionalFormatting sqref="C595:AD595">
    <cfRule type="expression" dxfId="445" priority="63">
      <formula>$AO$621&gt;0</formula>
    </cfRule>
  </conditionalFormatting>
  <conditionalFormatting sqref="C596:AD596">
    <cfRule type="expression" dxfId="444" priority="61">
      <formula>$AZ$621&gt;0</formula>
    </cfRule>
  </conditionalFormatting>
  <conditionalFormatting sqref="C597:AD597">
    <cfRule type="expression" dxfId="443" priority="60">
      <formula>$AR$604&gt;0</formula>
    </cfRule>
  </conditionalFormatting>
  <conditionalFormatting sqref="C598:AD598">
    <cfRule type="expression" dxfId="442" priority="59">
      <formula>AND($AU$622&gt;0,$C$626="")</formula>
    </cfRule>
  </conditionalFormatting>
  <conditionalFormatting sqref="C599:AD599">
    <cfRule type="expression" dxfId="441" priority="73">
      <formula>AND($AV$603&gt;0,$F$623="")</formula>
    </cfRule>
  </conditionalFormatting>
  <conditionalFormatting sqref="C636:AD636">
    <cfRule type="expression" dxfId="440" priority="49">
      <formula>$AN$648&gt;0</formula>
    </cfRule>
  </conditionalFormatting>
  <conditionalFormatting sqref="C637:AD637">
    <cfRule type="expression" dxfId="439" priority="48">
      <formula>$AO$648&gt;0</formula>
    </cfRule>
  </conditionalFormatting>
  <conditionalFormatting sqref="C639:AD639">
    <cfRule type="expression" dxfId="438" priority="47">
      <formula>$AP$682&gt;0</formula>
    </cfRule>
  </conditionalFormatting>
  <conditionalFormatting sqref="C640:AD640">
    <cfRule type="expression" dxfId="437" priority="46">
      <formula>$AQ$682&gt;0</formula>
    </cfRule>
  </conditionalFormatting>
  <conditionalFormatting sqref="C641:AD641">
    <cfRule type="expression" dxfId="436" priority="45">
      <formula>$AN$651&gt;0</formula>
    </cfRule>
  </conditionalFormatting>
  <conditionalFormatting sqref="C642:AD642">
    <cfRule type="expression" dxfId="435" priority="44">
      <formula>$AT$683&gt;0</formula>
    </cfRule>
  </conditionalFormatting>
  <conditionalFormatting sqref="C643:AD643">
    <cfRule type="expression" dxfId="434" priority="43">
      <formula>$AX$683&gt;0</formula>
    </cfRule>
  </conditionalFormatting>
  <conditionalFormatting sqref="C644:AD644">
    <cfRule type="expression" dxfId="433" priority="51">
      <formula>AND(AY648&gt;0,F683="")</formula>
    </cfRule>
  </conditionalFormatting>
  <conditionalFormatting sqref="F42:AD42">
    <cfRule type="expression" dxfId="432" priority="177">
      <formula>AND(AR40&gt;0,F42="")</formula>
    </cfRule>
    <cfRule type="expression" dxfId="431" priority="175">
      <formula>AND(AR40=0,F42="")</formula>
    </cfRule>
  </conditionalFormatting>
  <conditionalFormatting sqref="F138:AD138">
    <cfRule type="expression" dxfId="430" priority="158">
      <formula>AND(BF130=0,F138="")</formula>
    </cfRule>
    <cfRule type="expression" dxfId="429" priority="160">
      <formula>AND(BF130&gt;0,F138="")</formula>
    </cfRule>
  </conditionalFormatting>
  <conditionalFormatting sqref="F457:AD457">
    <cfRule type="expression" dxfId="428" priority="106">
      <formula>AND(AN440=0,F457="")</formula>
    </cfRule>
    <cfRule type="expression" dxfId="427" priority="110">
      <formula>AND(AN440&gt;0,F457="")</formula>
    </cfRule>
  </conditionalFormatting>
  <conditionalFormatting sqref="F511:AD511">
    <cfRule type="expression" dxfId="426" priority="97">
      <formula>AND(AN493=0,F511="")</formula>
    </cfRule>
    <cfRule type="expression" dxfId="425" priority="99">
      <formula>AND(AN493&gt;0,F511="")</formula>
    </cfRule>
  </conditionalFormatting>
  <conditionalFormatting sqref="F623:AD623">
    <cfRule type="expression" dxfId="424" priority="72">
      <formula>AND($AV$603=0,$F$623="")</formula>
    </cfRule>
    <cfRule type="expression" dxfId="423" priority="74">
      <formula>AND($AV$603&gt;0,$F$623="")</formula>
    </cfRule>
  </conditionalFormatting>
  <conditionalFormatting sqref="F683:AD683">
    <cfRule type="expression" dxfId="422" priority="50">
      <formula>AND(AY648=0,F683="")</formula>
    </cfRule>
    <cfRule type="expression" dxfId="421" priority="52">
      <formula>AND(AY648&gt;0,F683="")</formula>
    </cfRule>
  </conditionalFormatting>
  <conditionalFormatting sqref="G114:AD114">
    <cfRule type="expression" dxfId="420" priority="161">
      <formula>AND(AK105=0,G114="")</formula>
    </cfRule>
    <cfRule type="expression" dxfId="419" priority="163">
      <formula>AND(AK105&gt;0,G114="")</formula>
    </cfRule>
  </conditionalFormatting>
  <conditionalFormatting sqref="I578:AD578">
    <cfRule type="expression" dxfId="418" priority="78">
      <formula>AND($C$578&lt;&gt;"",$C$578&lt;&gt;1)</formula>
    </cfRule>
  </conditionalFormatting>
  <conditionalFormatting sqref="J529:P529">
    <cfRule type="expression" dxfId="417" priority="96">
      <formula>AND(C529&lt;&gt;"",C529&lt;&gt;1)</formula>
    </cfRule>
  </conditionalFormatting>
  <conditionalFormatting sqref="K648:T681">
    <cfRule type="expression" dxfId="416" priority="54">
      <formula>SUM($M$106)=0</formula>
    </cfRule>
  </conditionalFormatting>
  <conditionalFormatting sqref="K40:AD40">
    <cfRule type="expression" dxfId="415" priority="164">
      <formula>AND($I40&lt;&gt;"",$I40=8)</formula>
    </cfRule>
  </conditionalFormatting>
  <conditionalFormatting sqref="M411:U411">
    <cfRule type="expression" dxfId="414" priority="24">
      <formula>$AI$411=0</formula>
    </cfRule>
  </conditionalFormatting>
  <conditionalFormatting sqref="M412:U412">
    <cfRule type="expression" dxfId="413" priority="23">
      <formula>$AJ$411=0</formula>
    </cfRule>
  </conditionalFormatting>
  <conditionalFormatting sqref="M413:U413">
    <cfRule type="expression" dxfId="412" priority="22">
      <formula>$AK$411=0</formula>
    </cfRule>
  </conditionalFormatting>
  <conditionalFormatting sqref="M414:U414">
    <cfRule type="expression" dxfId="411" priority="21">
      <formula>$AL$411=0</formula>
    </cfRule>
  </conditionalFormatting>
  <conditionalFormatting sqref="M415:U415">
    <cfRule type="expression" dxfId="410" priority="20">
      <formula>$AM$411=0</formula>
    </cfRule>
  </conditionalFormatting>
  <conditionalFormatting sqref="M416:U416">
    <cfRule type="expression" dxfId="409" priority="19">
      <formula>$AN$411=0</formula>
    </cfRule>
  </conditionalFormatting>
  <conditionalFormatting sqref="M417:U417">
    <cfRule type="expression" dxfId="408" priority="18">
      <formula>$AO$411=0</formula>
    </cfRule>
  </conditionalFormatting>
  <conditionalFormatting sqref="M418:U418">
    <cfRule type="expression" dxfId="407" priority="17">
      <formula>$AP$411=0</formula>
    </cfRule>
  </conditionalFormatting>
  <conditionalFormatting sqref="M419:U419">
    <cfRule type="expression" dxfId="406" priority="16">
      <formula>$AQ$411=0</formula>
    </cfRule>
  </conditionalFormatting>
  <conditionalFormatting sqref="M420:U420">
    <cfRule type="expression" dxfId="405" priority="15">
      <formula>$AR$411=0</formula>
    </cfRule>
  </conditionalFormatting>
  <conditionalFormatting sqref="M421:U421">
    <cfRule type="expression" dxfId="404" priority="14">
      <formula>$AS$411=0</formula>
    </cfRule>
  </conditionalFormatting>
  <conditionalFormatting sqref="M422:U422">
    <cfRule type="expression" dxfId="403" priority="13">
      <formula>$AT$411=0</formula>
    </cfRule>
  </conditionalFormatting>
  <conditionalFormatting sqref="M411:AD411">
    <cfRule type="expression" dxfId="402" priority="12">
      <formula>$AI$413&gt;0</formula>
    </cfRule>
  </conditionalFormatting>
  <conditionalFormatting sqref="M412:AD412">
    <cfRule type="expression" dxfId="401" priority="11">
      <formula>$AJ$413&gt;0</formula>
    </cfRule>
  </conditionalFormatting>
  <conditionalFormatting sqref="M413:AD413">
    <cfRule type="expression" dxfId="400" priority="10">
      <formula>$AK$413&gt;0</formula>
    </cfRule>
  </conditionalFormatting>
  <conditionalFormatting sqref="M414:AD414">
    <cfRule type="expression" dxfId="399" priority="9">
      <formula>$AL$413&gt;0</formula>
    </cfRule>
  </conditionalFormatting>
  <conditionalFormatting sqref="M415:AD415">
    <cfRule type="expression" dxfId="398" priority="8">
      <formula>$AM$413&gt;0</formula>
    </cfRule>
  </conditionalFormatting>
  <conditionalFormatting sqref="M416:AD416">
    <cfRule type="expression" dxfId="397" priority="7">
      <formula>$AN$413&gt;0</formula>
    </cfRule>
  </conditionalFormatting>
  <conditionalFormatting sqref="M417:AD417">
    <cfRule type="expression" dxfId="396" priority="6">
      <formula>$AO$413&gt;0</formula>
    </cfRule>
  </conditionalFormatting>
  <conditionalFormatting sqref="M418:AD418">
    <cfRule type="expression" dxfId="395" priority="5">
      <formula>$AP$413&gt;0</formula>
    </cfRule>
  </conditionalFormatting>
  <conditionalFormatting sqref="M419:AD419">
    <cfRule type="expression" dxfId="394" priority="4">
      <formula>$AQ$413&gt;0</formula>
    </cfRule>
  </conditionalFormatting>
  <conditionalFormatting sqref="M420:AD420">
    <cfRule type="expression" dxfId="393" priority="3">
      <formula>$AR$413&gt;0</formula>
    </cfRule>
  </conditionalFormatting>
  <conditionalFormatting sqref="M421:AD421">
    <cfRule type="expression" dxfId="392" priority="2">
      <formula>$AS$413&gt;0</formula>
    </cfRule>
  </conditionalFormatting>
  <conditionalFormatting sqref="M422:AD422">
    <cfRule type="expression" dxfId="391" priority="1">
      <formula>$AT$413&gt;0</formula>
    </cfRule>
  </conditionalFormatting>
  <conditionalFormatting sqref="M603:AD620">
    <cfRule type="expression" dxfId="390" priority="70">
      <formula>AND($C$578&lt;&gt;"",$C$578&lt;&gt;1)</formula>
    </cfRule>
  </conditionalFormatting>
  <conditionalFormatting sqref="O648:T681">
    <cfRule type="expression" dxfId="389" priority="56">
      <formula>AND($K648&lt;&gt;"",$K648&lt;&gt;1)</formula>
    </cfRule>
  </conditionalFormatting>
  <conditionalFormatting sqref="P603:AD620">
    <cfRule type="expression" dxfId="388" priority="71">
      <formula>$M603="X"</formula>
    </cfRule>
  </conditionalFormatting>
  <conditionalFormatting sqref="Q656:R656">
    <cfRule type="expression" dxfId="387" priority="58">
      <formula>$AO$640=""</formula>
    </cfRule>
  </conditionalFormatting>
  <conditionalFormatting sqref="Q529:AD529">
    <cfRule type="expression" dxfId="386" priority="93">
      <formula>SUM($M$107)=0</formula>
    </cfRule>
  </conditionalFormatting>
  <conditionalFormatting sqref="Q547:AD547">
    <cfRule type="expression" dxfId="385" priority="40">
      <formula>SUM($M$107)=0</formula>
    </cfRule>
    <cfRule type="expression" dxfId="384" priority="84">
      <formula>AND($Q$529&lt;&gt;"",$Q$529&lt;&gt;1)</formula>
    </cfRule>
  </conditionalFormatting>
  <conditionalFormatting sqref="U648:AD681">
    <cfRule type="expression" dxfId="383" priority="53">
      <formula>SUM($M$107)=0</formula>
    </cfRule>
  </conditionalFormatting>
  <conditionalFormatting sqref="V411:AD411">
    <cfRule type="expression" dxfId="382" priority="36">
      <formula>$AI$412=0</formula>
    </cfRule>
  </conditionalFormatting>
  <conditionalFormatting sqref="V412:AD412">
    <cfRule type="expression" dxfId="381" priority="35">
      <formula>$AJ$412=0</formula>
    </cfRule>
  </conditionalFormatting>
  <conditionalFormatting sqref="V413:AD413">
    <cfRule type="expression" dxfId="380" priority="34">
      <formula>$AK$412=0</formula>
    </cfRule>
  </conditionalFormatting>
  <conditionalFormatting sqref="V414:AD414">
    <cfRule type="expression" dxfId="379" priority="33">
      <formula>$AL$412=0</formula>
    </cfRule>
  </conditionalFormatting>
  <conditionalFormatting sqref="V415:AD415">
    <cfRule type="expression" dxfId="378" priority="32">
      <formula>$AM$412=0</formula>
    </cfRule>
  </conditionalFormatting>
  <conditionalFormatting sqref="V416:AD416">
    <cfRule type="expression" dxfId="377" priority="31">
      <formula>$AN$412=0</formula>
    </cfRule>
  </conditionalFormatting>
  <conditionalFormatting sqref="V417:AD417">
    <cfRule type="expression" dxfId="376" priority="30">
      <formula>$AO$412=0</formula>
    </cfRule>
  </conditionalFormatting>
  <conditionalFormatting sqref="V418:AD418">
    <cfRule type="expression" dxfId="375" priority="29">
      <formula>$AP$412=0</formula>
    </cfRule>
  </conditionalFormatting>
  <conditionalFormatting sqref="V419:AD419">
    <cfRule type="expression" dxfId="374" priority="28">
      <formula>$AQ$412=0</formula>
    </cfRule>
  </conditionalFormatting>
  <conditionalFormatting sqref="V420:AD420">
    <cfRule type="expression" dxfId="373" priority="27">
      <formula>$AR$412=0</formula>
    </cfRule>
  </conditionalFormatting>
  <conditionalFormatting sqref="V421:AD421">
    <cfRule type="expression" dxfId="372" priority="26">
      <formula>$AS$412=0</formula>
    </cfRule>
  </conditionalFormatting>
  <conditionalFormatting sqref="V422:AD422">
    <cfRule type="expression" dxfId="371" priority="25">
      <formula>$AT$412=0</formula>
    </cfRule>
  </conditionalFormatting>
  <conditionalFormatting sqref="V603:AD620">
    <cfRule type="expression" dxfId="370" priority="62">
      <formula>SUM($S603)=0</formula>
    </cfRule>
  </conditionalFormatting>
  <conditionalFormatting sqref="X529:AD529">
    <cfRule type="expression" dxfId="369" priority="95">
      <formula>AND(Q529&lt;&gt;"",Q529&lt;&gt;1)</formula>
    </cfRule>
  </conditionalFormatting>
  <conditionalFormatting sqref="Y578:AD578">
    <cfRule type="expression" dxfId="368" priority="79">
      <formula>SUM($Q$578)=0</formula>
    </cfRule>
  </conditionalFormatting>
  <conditionalFormatting sqref="Y648:AD681">
    <cfRule type="expression" dxfId="367" priority="55">
      <formula>AND($U648&lt;&gt;"",$U648&lt;&gt;1)</formula>
    </cfRule>
  </conditionalFormatting>
  <conditionalFormatting sqref="AA656:AB656">
    <cfRule type="expression" dxfId="366" priority="57">
      <formula>$AP$642=""</formula>
    </cfRule>
  </conditionalFormatting>
  <dataValidations count="10">
    <dataValidation type="list" allowBlank="1" showInputMessage="1" showErrorMessage="1" sqref="I40:J40 K648:N681 U648:X681" xr:uid="{179BD6EE-0CF7-4493-A979-D8B9B22DD5F9}">
      <formula1>"1,2,8,9"</formula1>
    </dataValidation>
    <dataValidation type="list" allowBlank="1" showInputMessage="1" showErrorMessage="1" sqref="O40:P40" xr:uid="{BB0BDB43-7746-4A2F-A064-B555E02865E3}">
      <formula1>"1,2,3,4,5,6,7,8,9"</formula1>
    </dataValidation>
    <dataValidation type="list" allowBlank="1" showInputMessage="1" showErrorMessage="1" sqref="Q40:R40" xr:uid="{057915EE-7636-48C0-9749-68388C00C928}">
      <formula1>"1,2,3,4,8,9"</formula1>
    </dataValidation>
    <dataValidation type="list" allowBlank="1" showInputMessage="1" showErrorMessage="1" sqref="S40:T40" xr:uid="{7836CF50-CB5F-4F28-8C99-49075F65A6FB}">
      <formula1>"1,2,3,4,5,6,7,8,9,10,11,12,13,14,15,16,99"</formula1>
    </dataValidation>
    <dataValidation type="list" allowBlank="1" showInputMessage="1" showErrorMessage="1" sqref="Y40:Z40" xr:uid="{25D325FE-0570-44CF-8FD8-E4169E900A1A}">
      <formula1>"1,2,3,4,5,6,7,8,9,10,11,12,13,14,15,16,17,18,19,20,21,22,23,24,25,26,99"</formula1>
    </dataValidation>
    <dataValidation type="list" allowBlank="1" showInputMessage="1" showErrorMessage="1" sqref="AA40:AB40" xr:uid="{CF28A99F-067A-45C0-A69D-214AA92C3E48}">
      <formula1>"1,2,3,4,5,6,7,8,9,10,11,12,99"</formula1>
    </dataValidation>
    <dataValidation type="list" allowBlank="1" showInputMessage="1" showErrorMessage="1" sqref="AC40:AD40" xr:uid="{5F85BF64-C48B-42EA-A264-2B0EFD1CAC78}">
      <formula1>"1,2,3,4,5,6,7,9"</formula1>
    </dataValidation>
    <dataValidation type="list" allowBlank="1" showInputMessage="1" showErrorMessage="1" sqref="C529:I529 Q529:W529" xr:uid="{9723A1EA-8624-4E00-91FA-296FC4D1A715}">
      <formula1>"1,2,3,9"</formula1>
    </dataValidation>
    <dataValidation type="list" allowBlank="1" showInputMessage="1" showErrorMessage="1" sqref="C578:H578" xr:uid="{BF5EA6A1-D9A9-4AB6-AD82-801AD8AF1ED1}">
      <formula1>"1,2,9"</formula1>
    </dataValidation>
    <dataValidation type="list" allowBlank="1" showInputMessage="1" showErrorMessage="1" sqref="M603:O620" xr:uid="{A5245050-F339-402C-850C-C028B3CC724C}">
      <formula1>"X"</formula1>
    </dataValidation>
  </dataValidations>
  <hyperlinks>
    <hyperlink ref="AA7:AD7" location="Índice!B17" display="Índice" xr:uid="{995C5E2E-9E61-4FA7-B178-0D7E77EA02E7}"/>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Sección II
Cuestionario</oddHeader>
    <oddFooter>&amp;LCenso Nacional de Gobiernos Estatales 2024&amp;R&amp;P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9A1E-B0EE-4CC7-8A6A-A46D18147046}">
  <dimension ref="A1:DN127"/>
  <sheetViews>
    <sheetView showGridLines="0" workbookViewId="0"/>
  </sheetViews>
  <sheetFormatPr baseColWidth="10" defaultColWidth="0" defaultRowHeight="0" customHeight="1" zeroHeight="1"/>
  <cols>
    <col min="1" max="1" width="5.7109375" style="74" customWidth="1"/>
    <col min="2" max="30" width="3.7109375" customWidth="1"/>
    <col min="31" max="31" width="5.7109375" customWidth="1"/>
    <col min="32" max="32" width="3.7109375" customWidth="1"/>
    <col min="33" max="118" width="15.7109375" hidden="1" customWidth="1"/>
    <col min="119" max="16384" width="3.7109375" hidden="1"/>
  </cols>
  <sheetData>
    <row r="1" spans="1:31" ht="173.25" customHeight="1">
      <c r="A1" s="7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1"/>
    </row>
    <row r="2" spans="1:31" ht="15" customHeight="1">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72"/>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1"/>
    </row>
    <row r="4" spans="1:31" ht="15" customHeight="1">
      <c r="A4" s="72"/>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72"/>
      <c r="B5" s="497" t="s">
        <v>12</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1"/>
    </row>
    <row r="6" spans="1:31" ht="15" customHeight="1">
      <c r="A6" s="72"/>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72"/>
      <c r="B7" s="2" t="s">
        <v>3</v>
      </c>
      <c r="N7" s="2" t="s">
        <v>4</v>
      </c>
      <c r="P7" s="1"/>
      <c r="Q7" s="1"/>
      <c r="R7" s="1"/>
      <c r="S7" s="1"/>
      <c r="T7" s="1"/>
      <c r="U7" s="1"/>
      <c r="V7" s="1"/>
      <c r="W7" s="1"/>
      <c r="X7" s="1"/>
      <c r="Y7" s="1"/>
      <c r="Z7" s="1"/>
      <c r="AA7" s="502" t="s">
        <v>2</v>
      </c>
      <c r="AB7" s="502"/>
      <c r="AC7" s="502"/>
      <c r="AD7" s="502"/>
      <c r="AE7" s="1"/>
    </row>
    <row r="8" spans="1:31" ht="15" customHeight="1" thickBot="1">
      <c r="A8" s="72"/>
      <c r="B8" s="499" t="str">
        <f>IF(Presentación!B8="","",Presentación!B8)</f>
        <v/>
      </c>
      <c r="C8" s="500"/>
      <c r="D8" s="500"/>
      <c r="E8" s="500"/>
      <c r="F8" s="500"/>
      <c r="G8" s="500"/>
      <c r="H8" s="500"/>
      <c r="I8" s="500"/>
      <c r="J8" s="500"/>
      <c r="K8" s="500"/>
      <c r="L8" s="501"/>
      <c r="M8" s="21"/>
      <c r="N8" s="499" t="str">
        <f>IF(Presentación!N8="","",Presentación!N8)</f>
        <v/>
      </c>
      <c r="O8" s="501"/>
      <c r="P8" s="1"/>
      <c r="Q8" s="1"/>
      <c r="R8" s="1"/>
      <c r="S8" s="1"/>
      <c r="T8" s="1"/>
      <c r="U8" s="1"/>
      <c r="V8" s="1"/>
      <c r="W8" s="1"/>
      <c r="X8" s="1"/>
      <c r="Y8" s="1"/>
      <c r="Z8" s="1"/>
      <c r="AA8" s="1"/>
      <c r="AB8" s="1"/>
      <c r="AC8" s="1"/>
      <c r="AD8" s="1"/>
      <c r="AE8" s="1"/>
    </row>
    <row r="9" spans="1:31" ht="15" customHeight="1" thickBot="1">
      <c r="A9" s="72"/>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thickBot="1">
      <c r="A10" s="82" t="s">
        <v>5069</v>
      </c>
      <c r="B10" s="756" t="s">
        <v>5728</v>
      </c>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8"/>
      <c r="AE10" s="1"/>
    </row>
    <row r="11" spans="1:31" ht="15" customHeight="1">
      <c r="A11" s="72"/>
      <c r="B11" s="590" t="s">
        <v>5058</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2"/>
      <c r="AE11" s="73"/>
    </row>
    <row r="12" spans="1:31" ht="24" customHeight="1">
      <c r="A12" s="72"/>
      <c r="B12" s="75"/>
      <c r="C12" s="531" t="s">
        <v>5729</v>
      </c>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716"/>
      <c r="AE12" s="73"/>
    </row>
    <row r="13" spans="1:31" ht="24" customHeight="1">
      <c r="A13" s="72"/>
      <c r="B13" s="75"/>
      <c r="C13" s="593" t="s">
        <v>5060</v>
      </c>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4"/>
      <c r="AE13" s="73"/>
    </row>
    <row r="14" spans="1:31" ht="48" customHeight="1">
      <c r="A14" s="72"/>
      <c r="B14" s="76"/>
      <c r="C14" s="593" t="s">
        <v>5061</v>
      </c>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6"/>
      <c r="AE14" s="73"/>
    </row>
    <row r="15" spans="1:31" ht="15" customHeight="1">
      <c r="A15" s="40"/>
      <c r="B15" s="77"/>
      <c r="C15" s="531" t="s">
        <v>5191</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c r="AE15" s="78"/>
    </row>
    <row r="16" spans="1:31" ht="15" customHeight="1">
      <c r="A16" s="72"/>
      <c r="B16" s="77"/>
      <c r="C16" s="531" t="s">
        <v>5730</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2"/>
      <c r="AE16" s="74"/>
    </row>
    <row r="17" spans="1:37" ht="24" customHeight="1">
      <c r="A17" s="72"/>
      <c r="B17" s="77"/>
      <c r="C17" s="531" t="s">
        <v>5731</v>
      </c>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759"/>
      <c r="AE17" s="74"/>
    </row>
    <row r="18" spans="1:37" ht="36" customHeight="1">
      <c r="A18" s="72"/>
      <c r="B18" s="79"/>
      <c r="C18" s="531" t="s">
        <v>5732</v>
      </c>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2"/>
      <c r="AE18" s="74"/>
    </row>
    <row r="19" spans="1:37" ht="48" customHeight="1">
      <c r="A19" s="72"/>
      <c r="B19" s="75"/>
      <c r="C19" s="531" t="s">
        <v>5733</v>
      </c>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2"/>
      <c r="AE19" s="73"/>
    </row>
    <row r="20" spans="1:37" ht="15" customHeight="1">
      <c r="A20" s="72"/>
      <c r="B20" s="80"/>
      <c r="C20" s="535" t="s">
        <v>5734</v>
      </c>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6"/>
      <c r="AE20" s="73"/>
    </row>
    <row r="21" spans="1:37" ht="15" customHeight="1">
      <c r="A21" s="40"/>
      <c r="B21" s="751" t="s">
        <v>5066</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752"/>
      <c r="AE21" s="91"/>
    </row>
    <row r="22" spans="1:37" ht="24" customHeight="1">
      <c r="A22" s="40"/>
      <c r="B22" s="194"/>
      <c r="C22" s="535" t="s">
        <v>5735</v>
      </c>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6"/>
      <c r="AE22" s="91"/>
    </row>
    <row r="23" spans="1:37" ht="15" customHeight="1">
      <c r="A23" s="40"/>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row>
    <row r="24" spans="1:37" ht="15" customHeight="1">
      <c r="A24" s="72" t="s">
        <v>5736</v>
      </c>
      <c r="B24" s="585" t="s">
        <v>5737</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91"/>
    </row>
    <row r="25" spans="1:37" ht="15" customHeight="1" thickBot="1">
      <c r="A25" s="40"/>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42"/>
      <c r="AG25" s="221" t="s">
        <v>5102</v>
      </c>
      <c r="AH25" s="222" t="s">
        <v>5107</v>
      </c>
      <c r="AI25" s="347" t="s">
        <v>5738</v>
      </c>
      <c r="AJ25" s="249" t="s">
        <v>5234</v>
      </c>
      <c r="AK25" s="250" t="s">
        <v>5235</v>
      </c>
    </row>
    <row r="26" spans="1:37" ht="15" customHeight="1" thickBot="1">
      <c r="A26" s="40"/>
      <c r="B26" s="98"/>
      <c r="C26" s="753"/>
      <c r="D26" s="754"/>
      <c r="E26" s="754"/>
      <c r="F26" s="755"/>
      <c r="G26" s="156" t="s">
        <v>5739</v>
      </c>
      <c r="H26" s="42"/>
      <c r="I26" s="126"/>
      <c r="J26" s="98"/>
      <c r="K26" s="98"/>
      <c r="L26" s="98"/>
      <c r="M26" s="98"/>
      <c r="N26" s="98"/>
      <c r="O26" s="98"/>
      <c r="P26" s="98"/>
      <c r="Q26" s="98"/>
      <c r="R26" s="98"/>
      <c r="S26" s="98"/>
      <c r="T26" s="98"/>
      <c r="U26" s="98"/>
      <c r="V26" s="98"/>
      <c r="W26" s="98"/>
      <c r="X26" s="98"/>
      <c r="Y26" s="98"/>
      <c r="Z26" s="98"/>
      <c r="AA26" s="98"/>
      <c r="AB26" s="98"/>
      <c r="AC26" s="98"/>
      <c r="AD26" s="98"/>
      <c r="AE26" s="42"/>
      <c r="AG26" s="1">
        <f>IF(C26&lt;&gt;"",0,IF(C26="",0,1))</f>
        <v>0</v>
      </c>
      <c r="AH26" s="346">
        <f>COUNTIF(C26,"NS")</f>
        <v>0</v>
      </c>
      <c r="AI26" s="1">
        <f>IF(OR(C26="NS",C26="NA"),0,IF(SUM(ISTEXT(C26))=0,0,1))</f>
        <v>0</v>
      </c>
      <c r="AJ26">
        <f>IF(OR(C26="NS",C26="NA"),0,LEN(C26)-LEN(INT(C26)))</f>
        <v>-1</v>
      </c>
      <c r="AK26">
        <f>IF(AJ26&lt;=0,0,1)</f>
        <v>0</v>
      </c>
    </row>
    <row r="27" spans="1:37" ht="15" customHeight="1">
      <c r="A27" s="40"/>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row>
    <row r="28" spans="1:37" ht="24" customHeight="1">
      <c r="A28" s="40"/>
      <c r="B28" s="91"/>
      <c r="C28" s="531" t="s">
        <v>5147</v>
      </c>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91"/>
    </row>
    <row r="29" spans="1:37" ht="60" customHeight="1">
      <c r="A29" s="40"/>
      <c r="B29" s="91"/>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91"/>
    </row>
    <row r="30" spans="1:37" ht="15" customHeight="1">
      <c r="A30" s="40"/>
      <c r="B30" s="583" t="str">
        <f>IF(AG26&gt;0,"Favor de ingresar toda la información requerida en la pregunta","")</f>
        <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42"/>
    </row>
    <row r="31" spans="1:37" ht="15" customHeight="1">
      <c r="A31" s="40"/>
      <c r="B31" s="568" t="str">
        <f>IF(AH26&gt;0,"Alerta: debido a que cuenta con registros NS, debe proporcionar una justificación en el area de comentarios al final de la pregunta","")</f>
        <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42"/>
    </row>
    <row r="32" spans="1:37" ht="15" customHeight="1">
      <c r="A32" s="40"/>
      <c r="B32" s="583" t="str">
        <f>IF(AI26&gt;0,"Las cifras deben anotarse en pesos mexicanos (no debe agregar la frase “miles o millones de pesos”)",IF(AK26&gt;0,"Las cifras registradas no deben llevar decimales",""))</f>
        <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42"/>
    </row>
    <row r="33" spans="1:39" ht="15" customHeight="1">
      <c r="A33" s="40"/>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9" ht="15" customHeight="1">
      <c r="A34" s="40"/>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row>
    <row r="35" spans="1:39" ht="15" customHeight="1">
      <c r="A35" s="40"/>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9" ht="24" customHeight="1">
      <c r="A36" s="40" t="s">
        <v>5740</v>
      </c>
      <c r="B36" s="585" t="s">
        <v>5741</v>
      </c>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91"/>
    </row>
    <row r="37" spans="1:39" s="162" customFormat="1" ht="24" customHeight="1">
      <c r="A37" s="40"/>
      <c r="B37" s="96"/>
      <c r="C37" s="531" t="s">
        <v>5176</v>
      </c>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6"/>
      <c r="AF37" s="56"/>
    </row>
    <row r="38" spans="1:39" ht="36" customHeight="1">
      <c r="A38" s="40"/>
      <c r="B38" s="98"/>
      <c r="C38" s="531" t="s">
        <v>5742</v>
      </c>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98"/>
    </row>
    <row r="39" spans="1:39" ht="15" customHeight="1">
      <c r="A39" s="40"/>
      <c r="B39" s="91"/>
      <c r="C39" s="593" t="s">
        <v>5743</v>
      </c>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91"/>
    </row>
    <row r="40" spans="1:39" ht="15" customHeight="1">
      <c r="A40" s="40"/>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9" ht="15" customHeight="1">
      <c r="A41" s="40"/>
      <c r="B41" s="91"/>
      <c r="C41" s="514" t="s">
        <v>5086</v>
      </c>
      <c r="D41" s="514"/>
      <c r="E41" s="514"/>
      <c r="F41" s="514"/>
      <c r="G41" s="514"/>
      <c r="H41" s="514"/>
      <c r="I41" s="514"/>
      <c r="J41" s="514"/>
      <c r="K41" s="514"/>
      <c r="L41" s="514"/>
      <c r="M41" s="514"/>
      <c r="N41" s="514"/>
      <c r="O41" s="514"/>
      <c r="P41" s="514"/>
      <c r="Q41" s="514"/>
      <c r="R41" s="514"/>
      <c r="S41" s="514"/>
      <c r="T41" s="514"/>
      <c r="U41" s="514"/>
      <c r="V41" s="514"/>
      <c r="W41" s="514"/>
      <c r="X41" s="514"/>
      <c r="Y41" s="514" t="s">
        <v>5744</v>
      </c>
      <c r="Z41" s="514"/>
      <c r="AA41" s="514"/>
      <c r="AB41" s="514"/>
      <c r="AC41" s="514"/>
      <c r="AD41" s="514"/>
      <c r="AE41" s="91"/>
      <c r="AG41" s="221" t="s">
        <v>5102</v>
      </c>
      <c r="AH41" s="222" t="s">
        <v>5107</v>
      </c>
      <c r="AI41" s="347" t="s">
        <v>5738</v>
      </c>
      <c r="AJ41" s="249" t="s">
        <v>5234</v>
      </c>
      <c r="AK41" s="250" t="s">
        <v>5235</v>
      </c>
      <c r="AL41" s="348" t="s">
        <v>5224</v>
      </c>
      <c r="AM41" s="306" t="s">
        <v>5745</v>
      </c>
    </row>
    <row r="42" spans="1:39" ht="15" customHeight="1">
      <c r="A42" s="40"/>
      <c r="B42" s="91"/>
      <c r="C42" s="92" t="s">
        <v>5014</v>
      </c>
      <c r="D42" s="658" t="str">
        <f>IF(CNGE_2024_M4_Secc1!D42="","",CNGE_2024_M4_Secc1!D42)</f>
        <v/>
      </c>
      <c r="E42" s="658"/>
      <c r="F42" s="658"/>
      <c r="G42" s="658"/>
      <c r="H42" s="658"/>
      <c r="I42" s="658"/>
      <c r="J42" s="658"/>
      <c r="K42" s="658"/>
      <c r="L42" s="658"/>
      <c r="M42" s="658"/>
      <c r="N42" s="658"/>
      <c r="O42" s="658"/>
      <c r="P42" s="658"/>
      <c r="Q42" s="658"/>
      <c r="R42" s="658"/>
      <c r="S42" s="658"/>
      <c r="T42" s="658"/>
      <c r="U42" s="658"/>
      <c r="V42" s="658"/>
      <c r="W42" s="658"/>
      <c r="X42" s="658"/>
      <c r="Y42" s="580"/>
      <c r="Z42" s="580"/>
      <c r="AA42" s="580"/>
      <c r="AB42" s="580"/>
      <c r="AC42" s="580"/>
      <c r="AD42" s="580"/>
      <c r="AE42" s="91"/>
      <c r="AG42" s="1">
        <f>IF(AND(COUNTBLANK(D42)=1,COUNTA(Y42)=0),0,IF(AND(COUNTBLANK(D42)=0,COUNTA(Y42)=1),0,1))</f>
        <v>0</v>
      </c>
      <c r="AH42" s="346">
        <f>COUNTIF(Y42,"NS")</f>
        <v>0</v>
      </c>
      <c r="AI42" s="1">
        <f>IF(OR(Y42="NS",Y42="NA"),0,IF(SUM(ISTEXT(Y42))=0,0,1))</f>
        <v>0</v>
      </c>
      <c r="AJ42">
        <f t="shared" ref="AJ42:AJ73" si="0">IF(OR(Y42="NS",Y42="NA"),0,LEN(Y42)-LEN(INT(Y42)))</f>
        <v>-1</v>
      </c>
      <c r="AK42">
        <f>IF(AJ42&lt;=0,0,1)</f>
        <v>0</v>
      </c>
      <c r="AL42" s="346">
        <f>COUNTIF(Y42,"NA")</f>
        <v>0</v>
      </c>
      <c r="AM42">
        <f>IF(AND(Y102="NS",$C$26="NS"),0,IF(AND(Y102="NA",$C$26="NA"),0,IF(Y102=$C$26,0,1)))</f>
        <v>0</v>
      </c>
    </row>
    <row r="43" spans="1:39" ht="15" customHeight="1">
      <c r="A43" s="40"/>
      <c r="B43" s="91"/>
      <c r="C43" s="94" t="s">
        <v>5016</v>
      </c>
      <c r="D43" s="658" t="str">
        <f>IF(CNGE_2024_M4_Secc1!D43="","",CNGE_2024_M4_Secc1!D43)</f>
        <v/>
      </c>
      <c r="E43" s="658"/>
      <c r="F43" s="658"/>
      <c r="G43" s="658"/>
      <c r="H43" s="658"/>
      <c r="I43" s="658"/>
      <c r="J43" s="658"/>
      <c r="K43" s="658"/>
      <c r="L43" s="658"/>
      <c r="M43" s="658"/>
      <c r="N43" s="658"/>
      <c r="O43" s="658"/>
      <c r="P43" s="658"/>
      <c r="Q43" s="658"/>
      <c r="R43" s="658"/>
      <c r="S43" s="658"/>
      <c r="T43" s="658"/>
      <c r="U43" s="658"/>
      <c r="V43" s="658"/>
      <c r="W43" s="658"/>
      <c r="X43" s="658"/>
      <c r="Y43" s="580"/>
      <c r="Z43" s="580"/>
      <c r="AA43" s="580"/>
      <c r="AB43" s="580"/>
      <c r="AC43" s="580"/>
      <c r="AD43" s="580"/>
      <c r="AE43" s="91"/>
      <c r="AG43" s="1">
        <f t="shared" ref="AG43:AG101" si="1">IF(AND(COUNTBLANK(D43)=1,COUNTA(Y43)=0),0,IF(AND(COUNTBLANK(D43)=0,COUNTA(Y43)=1),0,1))</f>
        <v>0</v>
      </c>
      <c r="AH43" s="346">
        <f t="shared" ref="AH43:AH101" si="2">COUNTIF(Y43,"NS")</f>
        <v>0</v>
      </c>
      <c r="AI43" s="1">
        <f t="shared" ref="AI43:AI101" si="3">IF(OR(Y43="NS",Y43="NA"),0,IF(SUM(ISTEXT(Y43))=0,0,1))</f>
        <v>0</v>
      </c>
      <c r="AJ43">
        <f t="shared" si="0"/>
        <v>-1</v>
      </c>
      <c r="AK43">
        <f t="shared" ref="AK43:AK101" si="4">IF(AJ43&lt;=0,0,1)</f>
        <v>0</v>
      </c>
      <c r="AL43" s="346">
        <f t="shared" ref="AL43:AL101" si="5">COUNTIF(Y43,"NA")</f>
        <v>0</v>
      </c>
    </row>
    <row r="44" spans="1:39" ht="15" customHeight="1">
      <c r="A44" s="40"/>
      <c r="B44" s="91"/>
      <c r="C44" s="94" t="s">
        <v>5018</v>
      </c>
      <c r="D44" s="658" t="str">
        <f>IF(CNGE_2024_M4_Secc1!D44="","",CNGE_2024_M4_Secc1!D44)</f>
        <v/>
      </c>
      <c r="E44" s="658"/>
      <c r="F44" s="658"/>
      <c r="G44" s="658"/>
      <c r="H44" s="658"/>
      <c r="I44" s="658"/>
      <c r="J44" s="658"/>
      <c r="K44" s="658"/>
      <c r="L44" s="658"/>
      <c r="M44" s="658"/>
      <c r="N44" s="658"/>
      <c r="O44" s="658"/>
      <c r="P44" s="658"/>
      <c r="Q44" s="658"/>
      <c r="R44" s="658"/>
      <c r="S44" s="658"/>
      <c r="T44" s="658"/>
      <c r="U44" s="658"/>
      <c r="V44" s="658"/>
      <c r="W44" s="658"/>
      <c r="X44" s="658"/>
      <c r="Y44" s="580"/>
      <c r="Z44" s="580"/>
      <c r="AA44" s="580"/>
      <c r="AB44" s="580"/>
      <c r="AC44" s="580"/>
      <c r="AD44" s="580"/>
      <c r="AE44" s="91"/>
      <c r="AG44" s="1">
        <f t="shared" si="1"/>
        <v>0</v>
      </c>
      <c r="AH44" s="346">
        <f t="shared" si="2"/>
        <v>0</v>
      </c>
      <c r="AI44" s="1">
        <f t="shared" si="3"/>
        <v>0</v>
      </c>
      <c r="AJ44">
        <f t="shared" si="0"/>
        <v>-1</v>
      </c>
      <c r="AK44">
        <f t="shared" si="4"/>
        <v>0</v>
      </c>
      <c r="AL44" s="346">
        <f t="shared" si="5"/>
        <v>0</v>
      </c>
    </row>
    <row r="45" spans="1:39" ht="15" customHeight="1">
      <c r="A45" s="40"/>
      <c r="B45" s="91"/>
      <c r="C45" s="94" t="s">
        <v>5020</v>
      </c>
      <c r="D45" s="658" t="str">
        <f>IF(CNGE_2024_M4_Secc1!D45="","",CNGE_2024_M4_Secc1!D45)</f>
        <v/>
      </c>
      <c r="E45" s="658"/>
      <c r="F45" s="658"/>
      <c r="G45" s="658"/>
      <c r="H45" s="658"/>
      <c r="I45" s="658"/>
      <c r="J45" s="658"/>
      <c r="K45" s="658"/>
      <c r="L45" s="658"/>
      <c r="M45" s="658"/>
      <c r="N45" s="658"/>
      <c r="O45" s="658"/>
      <c r="P45" s="658"/>
      <c r="Q45" s="658"/>
      <c r="R45" s="658"/>
      <c r="S45" s="658"/>
      <c r="T45" s="658"/>
      <c r="U45" s="658"/>
      <c r="V45" s="658"/>
      <c r="W45" s="658"/>
      <c r="X45" s="658"/>
      <c r="Y45" s="580"/>
      <c r="Z45" s="580"/>
      <c r="AA45" s="580"/>
      <c r="AB45" s="580"/>
      <c r="AC45" s="580"/>
      <c r="AD45" s="580"/>
      <c r="AE45" s="91"/>
      <c r="AG45" s="1">
        <f t="shared" si="1"/>
        <v>0</v>
      </c>
      <c r="AH45" s="346">
        <f t="shared" si="2"/>
        <v>0</v>
      </c>
      <c r="AI45" s="1">
        <f t="shared" si="3"/>
        <v>0</v>
      </c>
      <c r="AJ45">
        <f t="shared" si="0"/>
        <v>-1</v>
      </c>
      <c r="AK45">
        <f t="shared" si="4"/>
        <v>0</v>
      </c>
      <c r="AL45" s="346">
        <f t="shared" si="5"/>
        <v>0</v>
      </c>
    </row>
    <row r="46" spans="1:39" ht="15" customHeight="1">
      <c r="A46" s="40"/>
      <c r="B46" s="91"/>
      <c r="C46" s="94" t="s">
        <v>5022</v>
      </c>
      <c r="D46" s="658" t="str">
        <f>IF(CNGE_2024_M4_Secc1!D46="","",CNGE_2024_M4_Secc1!D46)</f>
        <v/>
      </c>
      <c r="E46" s="658"/>
      <c r="F46" s="658"/>
      <c r="G46" s="658"/>
      <c r="H46" s="658"/>
      <c r="I46" s="658"/>
      <c r="J46" s="658"/>
      <c r="K46" s="658"/>
      <c r="L46" s="658"/>
      <c r="M46" s="658"/>
      <c r="N46" s="658"/>
      <c r="O46" s="658"/>
      <c r="P46" s="658"/>
      <c r="Q46" s="658"/>
      <c r="R46" s="658"/>
      <c r="S46" s="658"/>
      <c r="T46" s="658"/>
      <c r="U46" s="658"/>
      <c r="V46" s="658"/>
      <c r="W46" s="658"/>
      <c r="X46" s="658"/>
      <c r="Y46" s="580"/>
      <c r="Z46" s="580"/>
      <c r="AA46" s="580"/>
      <c r="AB46" s="580"/>
      <c r="AC46" s="580"/>
      <c r="AD46" s="580"/>
      <c r="AE46" s="91"/>
      <c r="AG46" s="1">
        <f t="shared" si="1"/>
        <v>0</v>
      </c>
      <c r="AH46" s="346">
        <f t="shared" si="2"/>
        <v>0</v>
      </c>
      <c r="AI46" s="1">
        <f t="shared" si="3"/>
        <v>0</v>
      </c>
      <c r="AJ46">
        <f t="shared" si="0"/>
        <v>-1</v>
      </c>
      <c r="AK46">
        <f t="shared" si="4"/>
        <v>0</v>
      </c>
      <c r="AL46" s="346">
        <f t="shared" si="5"/>
        <v>0</v>
      </c>
    </row>
    <row r="47" spans="1:39" ht="15" customHeight="1">
      <c r="A47" s="40"/>
      <c r="B47" s="91"/>
      <c r="C47" s="94" t="s">
        <v>5024</v>
      </c>
      <c r="D47" s="658" t="str">
        <f>IF(CNGE_2024_M4_Secc1!D47="","",CNGE_2024_M4_Secc1!D47)</f>
        <v/>
      </c>
      <c r="E47" s="658"/>
      <c r="F47" s="658"/>
      <c r="G47" s="658"/>
      <c r="H47" s="658"/>
      <c r="I47" s="658"/>
      <c r="J47" s="658"/>
      <c r="K47" s="658"/>
      <c r="L47" s="658"/>
      <c r="M47" s="658"/>
      <c r="N47" s="658"/>
      <c r="O47" s="658"/>
      <c r="P47" s="658"/>
      <c r="Q47" s="658"/>
      <c r="R47" s="658"/>
      <c r="S47" s="658"/>
      <c r="T47" s="658"/>
      <c r="U47" s="658"/>
      <c r="V47" s="658"/>
      <c r="W47" s="658"/>
      <c r="X47" s="658"/>
      <c r="Y47" s="580"/>
      <c r="Z47" s="580"/>
      <c r="AA47" s="580"/>
      <c r="AB47" s="580"/>
      <c r="AC47" s="580"/>
      <c r="AD47" s="580"/>
      <c r="AE47" s="91"/>
      <c r="AG47" s="1">
        <f t="shared" si="1"/>
        <v>0</v>
      </c>
      <c r="AH47" s="346">
        <f t="shared" si="2"/>
        <v>0</v>
      </c>
      <c r="AI47" s="1">
        <f t="shared" si="3"/>
        <v>0</v>
      </c>
      <c r="AJ47">
        <f t="shared" si="0"/>
        <v>-1</v>
      </c>
      <c r="AK47">
        <f t="shared" si="4"/>
        <v>0</v>
      </c>
      <c r="AL47" s="346">
        <f t="shared" si="5"/>
        <v>0</v>
      </c>
    </row>
    <row r="48" spans="1:39" ht="15" customHeight="1">
      <c r="A48" s="40"/>
      <c r="B48" s="91"/>
      <c r="C48" s="94" t="s">
        <v>5026</v>
      </c>
      <c r="D48" s="658" t="str">
        <f>IF(CNGE_2024_M4_Secc1!D48="","",CNGE_2024_M4_Secc1!D48)</f>
        <v/>
      </c>
      <c r="E48" s="658"/>
      <c r="F48" s="658"/>
      <c r="G48" s="658"/>
      <c r="H48" s="658"/>
      <c r="I48" s="658"/>
      <c r="J48" s="658"/>
      <c r="K48" s="658"/>
      <c r="L48" s="658"/>
      <c r="M48" s="658"/>
      <c r="N48" s="658"/>
      <c r="O48" s="658"/>
      <c r="P48" s="658"/>
      <c r="Q48" s="658"/>
      <c r="R48" s="658"/>
      <c r="S48" s="658"/>
      <c r="T48" s="658"/>
      <c r="U48" s="658"/>
      <c r="V48" s="658"/>
      <c r="W48" s="658"/>
      <c r="X48" s="658"/>
      <c r="Y48" s="580"/>
      <c r="Z48" s="580"/>
      <c r="AA48" s="580"/>
      <c r="AB48" s="580"/>
      <c r="AC48" s="580"/>
      <c r="AD48" s="580"/>
      <c r="AE48" s="91"/>
      <c r="AG48" s="1">
        <f t="shared" si="1"/>
        <v>0</v>
      </c>
      <c r="AH48" s="346">
        <f t="shared" si="2"/>
        <v>0</v>
      </c>
      <c r="AI48" s="1">
        <f t="shared" si="3"/>
        <v>0</v>
      </c>
      <c r="AJ48">
        <f t="shared" si="0"/>
        <v>-1</v>
      </c>
      <c r="AK48">
        <f t="shared" si="4"/>
        <v>0</v>
      </c>
      <c r="AL48" s="346">
        <f t="shared" si="5"/>
        <v>0</v>
      </c>
    </row>
    <row r="49" spans="1:38" ht="15" customHeight="1">
      <c r="A49" s="40"/>
      <c r="B49" s="91"/>
      <c r="C49" s="94" t="s">
        <v>5028</v>
      </c>
      <c r="D49" s="658" t="str">
        <f>IF(CNGE_2024_M4_Secc1!D49="","",CNGE_2024_M4_Secc1!D49)</f>
        <v/>
      </c>
      <c r="E49" s="658"/>
      <c r="F49" s="658"/>
      <c r="G49" s="658"/>
      <c r="H49" s="658"/>
      <c r="I49" s="658"/>
      <c r="J49" s="658"/>
      <c r="K49" s="658"/>
      <c r="L49" s="658"/>
      <c r="M49" s="658"/>
      <c r="N49" s="658"/>
      <c r="O49" s="658"/>
      <c r="P49" s="658"/>
      <c r="Q49" s="658"/>
      <c r="R49" s="658"/>
      <c r="S49" s="658"/>
      <c r="T49" s="658"/>
      <c r="U49" s="658"/>
      <c r="V49" s="658"/>
      <c r="W49" s="658"/>
      <c r="X49" s="658"/>
      <c r="Y49" s="580"/>
      <c r="Z49" s="580"/>
      <c r="AA49" s="580"/>
      <c r="AB49" s="580"/>
      <c r="AC49" s="580"/>
      <c r="AD49" s="580"/>
      <c r="AE49" s="91"/>
      <c r="AG49" s="1">
        <f t="shared" si="1"/>
        <v>0</v>
      </c>
      <c r="AH49" s="346">
        <f t="shared" si="2"/>
        <v>0</v>
      </c>
      <c r="AI49" s="1">
        <f t="shared" si="3"/>
        <v>0</v>
      </c>
      <c r="AJ49">
        <f t="shared" si="0"/>
        <v>-1</v>
      </c>
      <c r="AK49">
        <f t="shared" si="4"/>
        <v>0</v>
      </c>
      <c r="AL49" s="346">
        <f t="shared" si="5"/>
        <v>0</v>
      </c>
    </row>
    <row r="50" spans="1:38" ht="15" customHeight="1">
      <c r="A50" s="40"/>
      <c r="B50" s="91"/>
      <c r="C50" s="94" t="s">
        <v>5030</v>
      </c>
      <c r="D50" s="658" t="str">
        <f>IF(CNGE_2024_M4_Secc1!D50="","",CNGE_2024_M4_Secc1!D50)</f>
        <v/>
      </c>
      <c r="E50" s="658"/>
      <c r="F50" s="658"/>
      <c r="G50" s="658"/>
      <c r="H50" s="658"/>
      <c r="I50" s="658"/>
      <c r="J50" s="658"/>
      <c r="K50" s="658"/>
      <c r="L50" s="658"/>
      <c r="M50" s="658"/>
      <c r="N50" s="658"/>
      <c r="O50" s="658"/>
      <c r="P50" s="658"/>
      <c r="Q50" s="658"/>
      <c r="R50" s="658"/>
      <c r="S50" s="658"/>
      <c r="T50" s="658"/>
      <c r="U50" s="658"/>
      <c r="V50" s="658"/>
      <c r="W50" s="658"/>
      <c r="X50" s="658"/>
      <c r="Y50" s="580"/>
      <c r="Z50" s="580"/>
      <c r="AA50" s="580"/>
      <c r="AB50" s="580"/>
      <c r="AC50" s="580"/>
      <c r="AD50" s="580"/>
      <c r="AE50" s="91"/>
      <c r="AG50" s="1">
        <f t="shared" si="1"/>
        <v>0</v>
      </c>
      <c r="AH50" s="346">
        <f t="shared" si="2"/>
        <v>0</v>
      </c>
      <c r="AI50" s="1">
        <f t="shared" si="3"/>
        <v>0</v>
      </c>
      <c r="AJ50">
        <f t="shared" si="0"/>
        <v>-1</v>
      </c>
      <c r="AK50">
        <f t="shared" si="4"/>
        <v>0</v>
      </c>
      <c r="AL50" s="346">
        <f t="shared" si="5"/>
        <v>0</v>
      </c>
    </row>
    <row r="51" spans="1:38" ht="15" customHeight="1">
      <c r="A51" s="40"/>
      <c r="B51" s="91"/>
      <c r="C51" s="94" t="s">
        <v>5031</v>
      </c>
      <c r="D51" s="658" t="str">
        <f>IF(CNGE_2024_M4_Secc1!D51="","",CNGE_2024_M4_Secc1!D51)</f>
        <v/>
      </c>
      <c r="E51" s="658"/>
      <c r="F51" s="658"/>
      <c r="G51" s="658"/>
      <c r="H51" s="658"/>
      <c r="I51" s="658"/>
      <c r="J51" s="658"/>
      <c r="K51" s="658"/>
      <c r="L51" s="658"/>
      <c r="M51" s="658"/>
      <c r="N51" s="658"/>
      <c r="O51" s="658"/>
      <c r="P51" s="658"/>
      <c r="Q51" s="658"/>
      <c r="R51" s="658"/>
      <c r="S51" s="658"/>
      <c r="T51" s="658"/>
      <c r="U51" s="658"/>
      <c r="V51" s="658"/>
      <c r="W51" s="658"/>
      <c r="X51" s="658"/>
      <c r="Y51" s="580"/>
      <c r="Z51" s="580"/>
      <c r="AA51" s="580"/>
      <c r="AB51" s="580"/>
      <c r="AC51" s="580"/>
      <c r="AD51" s="580"/>
      <c r="AE51" s="91"/>
      <c r="AG51" s="1">
        <f t="shared" si="1"/>
        <v>0</v>
      </c>
      <c r="AH51" s="346">
        <f t="shared" si="2"/>
        <v>0</v>
      </c>
      <c r="AI51" s="1">
        <f t="shared" si="3"/>
        <v>0</v>
      </c>
      <c r="AJ51">
        <f t="shared" si="0"/>
        <v>-1</v>
      </c>
      <c r="AK51">
        <f t="shared" si="4"/>
        <v>0</v>
      </c>
      <c r="AL51" s="346">
        <f t="shared" si="5"/>
        <v>0</v>
      </c>
    </row>
    <row r="52" spans="1:38" ht="15" customHeight="1">
      <c r="A52" s="40"/>
      <c r="B52" s="91"/>
      <c r="C52" s="94" t="s">
        <v>5033</v>
      </c>
      <c r="D52" s="658" t="str">
        <f>IF(CNGE_2024_M4_Secc1!D52="","",CNGE_2024_M4_Secc1!D52)</f>
        <v/>
      </c>
      <c r="E52" s="658"/>
      <c r="F52" s="658"/>
      <c r="G52" s="658"/>
      <c r="H52" s="658"/>
      <c r="I52" s="658"/>
      <c r="J52" s="658"/>
      <c r="K52" s="658"/>
      <c r="L52" s="658"/>
      <c r="M52" s="658"/>
      <c r="N52" s="658"/>
      <c r="O52" s="658"/>
      <c r="P52" s="658"/>
      <c r="Q52" s="658"/>
      <c r="R52" s="658"/>
      <c r="S52" s="658"/>
      <c r="T52" s="658"/>
      <c r="U52" s="658"/>
      <c r="V52" s="658"/>
      <c r="W52" s="658"/>
      <c r="X52" s="658"/>
      <c r="Y52" s="580"/>
      <c r="Z52" s="580"/>
      <c r="AA52" s="580"/>
      <c r="AB52" s="580"/>
      <c r="AC52" s="580"/>
      <c r="AD52" s="580"/>
      <c r="AE52" s="91"/>
      <c r="AG52" s="1">
        <f t="shared" si="1"/>
        <v>0</v>
      </c>
      <c r="AH52" s="346">
        <f t="shared" si="2"/>
        <v>0</v>
      </c>
      <c r="AI52" s="1">
        <f t="shared" si="3"/>
        <v>0</v>
      </c>
      <c r="AJ52">
        <f t="shared" si="0"/>
        <v>-1</v>
      </c>
      <c r="AK52">
        <f t="shared" si="4"/>
        <v>0</v>
      </c>
      <c r="AL52" s="346">
        <f t="shared" si="5"/>
        <v>0</v>
      </c>
    </row>
    <row r="53" spans="1:38" ht="15" customHeight="1">
      <c r="A53" s="40"/>
      <c r="B53" s="91"/>
      <c r="C53" s="94" t="s">
        <v>5034</v>
      </c>
      <c r="D53" s="658" t="str">
        <f>IF(CNGE_2024_M4_Secc1!D53="","",CNGE_2024_M4_Secc1!D53)</f>
        <v/>
      </c>
      <c r="E53" s="658"/>
      <c r="F53" s="658"/>
      <c r="G53" s="658"/>
      <c r="H53" s="658"/>
      <c r="I53" s="658"/>
      <c r="J53" s="658"/>
      <c r="K53" s="658"/>
      <c r="L53" s="658"/>
      <c r="M53" s="658"/>
      <c r="N53" s="658"/>
      <c r="O53" s="658"/>
      <c r="P53" s="658"/>
      <c r="Q53" s="658"/>
      <c r="R53" s="658"/>
      <c r="S53" s="658"/>
      <c r="T53" s="658"/>
      <c r="U53" s="658"/>
      <c r="V53" s="658"/>
      <c r="W53" s="658"/>
      <c r="X53" s="658"/>
      <c r="Y53" s="580"/>
      <c r="Z53" s="580"/>
      <c r="AA53" s="580"/>
      <c r="AB53" s="580"/>
      <c r="AC53" s="580"/>
      <c r="AD53" s="580"/>
      <c r="AE53" s="91"/>
      <c r="AG53" s="1">
        <f t="shared" si="1"/>
        <v>0</v>
      </c>
      <c r="AH53" s="346">
        <f t="shared" si="2"/>
        <v>0</v>
      </c>
      <c r="AI53" s="1">
        <f t="shared" si="3"/>
        <v>0</v>
      </c>
      <c r="AJ53">
        <f t="shared" si="0"/>
        <v>-1</v>
      </c>
      <c r="AK53">
        <f t="shared" si="4"/>
        <v>0</v>
      </c>
      <c r="AL53" s="346">
        <f t="shared" si="5"/>
        <v>0</v>
      </c>
    </row>
    <row r="54" spans="1:38" ht="15" customHeight="1">
      <c r="A54" s="40"/>
      <c r="B54" s="91"/>
      <c r="C54" s="94" t="s">
        <v>5035</v>
      </c>
      <c r="D54" s="658" t="str">
        <f>IF(CNGE_2024_M4_Secc1!D54="","",CNGE_2024_M4_Secc1!D54)</f>
        <v/>
      </c>
      <c r="E54" s="658"/>
      <c r="F54" s="658"/>
      <c r="G54" s="658"/>
      <c r="H54" s="658"/>
      <c r="I54" s="658"/>
      <c r="J54" s="658"/>
      <c r="K54" s="658"/>
      <c r="L54" s="658"/>
      <c r="M54" s="658"/>
      <c r="N54" s="658"/>
      <c r="O54" s="658"/>
      <c r="P54" s="658"/>
      <c r="Q54" s="658"/>
      <c r="R54" s="658"/>
      <c r="S54" s="658"/>
      <c r="T54" s="658"/>
      <c r="U54" s="658"/>
      <c r="V54" s="658"/>
      <c r="W54" s="658"/>
      <c r="X54" s="658"/>
      <c r="Y54" s="580"/>
      <c r="Z54" s="580"/>
      <c r="AA54" s="580"/>
      <c r="AB54" s="580"/>
      <c r="AC54" s="580"/>
      <c r="AD54" s="580"/>
      <c r="AE54" s="91"/>
      <c r="AG54" s="1">
        <f t="shared" si="1"/>
        <v>0</v>
      </c>
      <c r="AH54" s="346">
        <f t="shared" si="2"/>
        <v>0</v>
      </c>
      <c r="AI54" s="1">
        <f t="shared" si="3"/>
        <v>0</v>
      </c>
      <c r="AJ54">
        <f t="shared" si="0"/>
        <v>-1</v>
      </c>
      <c r="AK54">
        <f t="shared" si="4"/>
        <v>0</v>
      </c>
      <c r="AL54" s="346">
        <f t="shared" si="5"/>
        <v>0</v>
      </c>
    </row>
    <row r="55" spans="1:38" ht="15" customHeight="1">
      <c r="A55" s="40"/>
      <c r="B55" s="91"/>
      <c r="C55" s="94" t="s">
        <v>5036</v>
      </c>
      <c r="D55" s="658" t="str">
        <f>IF(CNGE_2024_M4_Secc1!D55="","",CNGE_2024_M4_Secc1!D55)</f>
        <v/>
      </c>
      <c r="E55" s="658"/>
      <c r="F55" s="658"/>
      <c r="G55" s="658"/>
      <c r="H55" s="658"/>
      <c r="I55" s="658"/>
      <c r="J55" s="658"/>
      <c r="K55" s="658"/>
      <c r="L55" s="658"/>
      <c r="M55" s="658"/>
      <c r="N55" s="658"/>
      <c r="O55" s="658"/>
      <c r="P55" s="658"/>
      <c r="Q55" s="658"/>
      <c r="R55" s="658"/>
      <c r="S55" s="658"/>
      <c r="T55" s="658"/>
      <c r="U55" s="658"/>
      <c r="V55" s="658"/>
      <c r="W55" s="658"/>
      <c r="X55" s="658"/>
      <c r="Y55" s="580"/>
      <c r="Z55" s="580"/>
      <c r="AA55" s="580"/>
      <c r="AB55" s="580"/>
      <c r="AC55" s="580"/>
      <c r="AD55" s="580"/>
      <c r="AE55" s="91"/>
      <c r="AG55" s="1">
        <f t="shared" si="1"/>
        <v>0</v>
      </c>
      <c r="AH55" s="346">
        <f t="shared" si="2"/>
        <v>0</v>
      </c>
      <c r="AI55" s="1">
        <f t="shared" si="3"/>
        <v>0</v>
      </c>
      <c r="AJ55">
        <f t="shared" si="0"/>
        <v>-1</v>
      </c>
      <c r="AK55">
        <f t="shared" si="4"/>
        <v>0</v>
      </c>
      <c r="AL55" s="346">
        <f t="shared" si="5"/>
        <v>0</v>
      </c>
    </row>
    <row r="56" spans="1:38" ht="15" customHeight="1">
      <c r="A56" s="40"/>
      <c r="B56" s="91"/>
      <c r="C56" s="94" t="s">
        <v>5037</v>
      </c>
      <c r="D56" s="658" t="str">
        <f>IF(CNGE_2024_M4_Secc1!D56="","",CNGE_2024_M4_Secc1!D56)</f>
        <v/>
      </c>
      <c r="E56" s="658"/>
      <c r="F56" s="658"/>
      <c r="G56" s="658"/>
      <c r="H56" s="658"/>
      <c r="I56" s="658"/>
      <c r="J56" s="658"/>
      <c r="K56" s="658"/>
      <c r="L56" s="658"/>
      <c r="M56" s="658"/>
      <c r="N56" s="658"/>
      <c r="O56" s="658"/>
      <c r="P56" s="658"/>
      <c r="Q56" s="658"/>
      <c r="R56" s="658"/>
      <c r="S56" s="658"/>
      <c r="T56" s="658"/>
      <c r="U56" s="658"/>
      <c r="V56" s="658"/>
      <c r="W56" s="658"/>
      <c r="X56" s="658"/>
      <c r="Y56" s="580"/>
      <c r="Z56" s="580"/>
      <c r="AA56" s="580"/>
      <c r="AB56" s="580"/>
      <c r="AC56" s="580"/>
      <c r="AD56" s="580"/>
      <c r="AE56" s="91"/>
      <c r="AG56" s="1">
        <f t="shared" si="1"/>
        <v>0</v>
      </c>
      <c r="AH56" s="346">
        <f t="shared" si="2"/>
        <v>0</v>
      </c>
      <c r="AI56" s="1">
        <f t="shared" si="3"/>
        <v>0</v>
      </c>
      <c r="AJ56">
        <f t="shared" si="0"/>
        <v>-1</v>
      </c>
      <c r="AK56">
        <f t="shared" si="4"/>
        <v>0</v>
      </c>
      <c r="AL56" s="346">
        <f t="shared" si="5"/>
        <v>0</v>
      </c>
    </row>
    <row r="57" spans="1:38" ht="15" customHeight="1">
      <c r="A57" s="40"/>
      <c r="B57" s="91"/>
      <c r="C57" s="94" t="s">
        <v>5038</v>
      </c>
      <c r="D57" s="658" t="str">
        <f>IF(CNGE_2024_M4_Secc1!D57="","",CNGE_2024_M4_Secc1!D57)</f>
        <v/>
      </c>
      <c r="E57" s="658"/>
      <c r="F57" s="658"/>
      <c r="G57" s="658"/>
      <c r="H57" s="658"/>
      <c r="I57" s="658"/>
      <c r="J57" s="658"/>
      <c r="K57" s="658"/>
      <c r="L57" s="658"/>
      <c r="M57" s="658"/>
      <c r="N57" s="658"/>
      <c r="O57" s="658"/>
      <c r="P57" s="658"/>
      <c r="Q57" s="658"/>
      <c r="R57" s="658"/>
      <c r="S57" s="658"/>
      <c r="T57" s="658"/>
      <c r="U57" s="658"/>
      <c r="V57" s="658"/>
      <c r="W57" s="658"/>
      <c r="X57" s="658"/>
      <c r="Y57" s="580"/>
      <c r="Z57" s="580"/>
      <c r="AA57" s="580"/>
      <c r="AB57" s="580"/>
      <c r="AC57" s="580"/>
      <c r="AD57" s="580"/>
      <c r="AE57" s="91"/>
      <c r="AG57" s="1">
        <f t="shared" si="1"/>
        <v>0</v>
      </c>
      <c r="AH57" s="346">
        <f t="shared" si="2"/>
        <v>0</v>
      </c>
      <c r="AI57" s="1">
        <f t="shared" si="3"/>
        <v>0</v>
      </c>
      <c r="AJ57">
        <f t="shared" si="0"/>
        <v>-1</v>
      </c>
      <c r="AK57">
        <f t="shared" si="4"/>
        <v>0</v>
      </c>
      <c r="AL57" s="346">
        <f t="shared" si="5"/>
        <v>0</v>
      </c>
    </row>
    <row r="58" spans="1:38" ht="15" customHeight="1">
      <c r="A58" s="40"/>
      <c r="B58" s="91"/>
      <c r="C58" s="94" t="s">
        <v>5039</v>
      </c>
      <c r="D58" s="658" t="str">
        <f>IF(CNGE_2024_M4_Secc1!D58="","",CNGE_2024_M4_Secc1!D58)</f>
        <v/>
      </c>
      <c r="E58" s="658"/>
      <c r="F58" s="658"/>
      <c r="G58" s="658"/>
      <c r="H58" s="658"/>
      <c r="I58" s="658"/>
      <c r="J58" s="658"/>
      <c r="K58" s="658"/>
      <c r="L58" s="658"/>
      <c r="M58" s="658"/>
      <c r="N58" s="658"/>
      <c r="O58" s="658"/>
      <c r="P58" s="658"/>
      <c r="Q58" s="658"/>
      <c r="R58" s="658"/>
      <c r="S58" s="658"/>
      <c r="T58" s="658"/>
      <c r="U58" s="658"/>
      <c r="V58" s="658"/>
      <c r="W58" s="658"/>
      <c r="X58" s="658"/>
      <c r="Y58" s="580"/>
      <c r="Z58" s="580"/>
      <c r="AA58" s="580"/>
      <c r="AB58" s="580"/>
      <c r="AC58" s="580"/>
      <c r="AD58" s="580"/>
      <c r="AE58" s="91"/>
      <c r="AG58" s="1">
        <f t="shared" si="1"/>
        <v>0</v>
      </c>
      <c r="AH58" s="346">
        <f t="shared" si="2"/>
        <v>0</v>
      </c>
      <c r="AI58" s="1">
        <f t="shared" si="3"/>
        <v>0</v>
      </c>
      <c r="AJ58">
        <f t="shared" si="0"/>
        <v>-1</v>
      </c>
      <c r="AK58">
        <f t="shared" si="4"/>
        <v>0</v>
      </c>
      <c r="AL58" s="346">
        <f t="shared" si="5"/>
        <v>0</v>
      </c>
    </row>
    <row r="59" spans="1:38" ht="15" customHeight="1">
      <c r="A59" s="40"/>
      <c r="B59" s="91"/>
      <c r="C59" s="94" t="s">
        <v>5040</v>
      </c>
      <c r="D59" s="658" t="str">
        <f>IF(CNGE_2024_M4_Secc1!D59="","",CNGE_2024_M4_Secc1!D59)</f>
        <v/>
      </c>
      <c r="E59" s="658"/>
      <c r="F59" s="658"/>
      <c r="G59" s="658"/>
      <c r="H59" s="658"/>
      <c r="I59" s="658"/>
      <c r="J59" s="658"/>
      <c r="K59" s="658"/>
      <c r="L59" s="658"/>
      <c r="M59" s="658"/>
      <c r="N59" s="658"/>
      <c r="O59" s="658"/>
      <c r="P59" s="658"/>
      <c r="Q59" s="658"/>
      <c r="R59" s="658"/>
      <c r="S59" s="658"/>
      <c r="T59" s="658"/>
      <c r="U59" s="658"/>
      <c r="V59" s="658"/>
      <c r="W59" s="658"/>
      <c r="X59" s="658"/>
      <c r="Y59" s="580"/>
      <c r="Z59" s="580"/>
      <c r="AA59" s="580"/>
      <c r="AB59" s="580"/>
      <c r="AC59" s="580"/>
      <c r="AD59" s="580"/>
      <c r="AE59" s="91"/>
      <c r="AG59" s="1">
        <f t="shared" si="1"/>
        <v>0</v>
      </c>
      <c r="AH59" s="346">
        <f t="shared" si="2"/>
        <v>0</v>
      </c>
      <c r="AI59" s="1">
        <f t="shared" si="3"/>
        <v>0</v>
      </c>
      <c r="AJ59">
        <f t="shared" si="0"/>
        <v>-1</v>
      </c>
      <c r="AK59">
        <f t="shared" si="4"/>
        <v>0</v>
      </c>
      <c r="AL59" s="346">
        <f t="shared" si="5"/>
        <v>0</v>
      </c>
    </row>
    <row r="60" spans="1:38" ht="15" customHeight="1">
      <c r="A60" s="40"/>
      <c r="B60" s="91"/>
      <c r="C60" s="94" t="s">
        <v>5041</v>
      </c>
      <c r="D60" s="658" t="str">
        <f>IF(CNGE_2024_M4_Secc1!D60="","",CNGE_2024_M4_Secc1!D60)</f>
        <v/>
      </c>
      <c r="E60" s="658"/>
      <c r="F60" s="658"/>
      <c r="G60" s="658"/>
      <c r="H60" s="658"/>
      <c r="I60" s="658"/>
      <c r="J60" s="658"/>
      <c r="K60" s="658"/>
      <c r="L60" s="658"/>
      <c r="M60" s="658"/>
      <c r="N60" s="658"/>
      <c r="O60" s="658"/>
      <c r="P60" s="658"/>
      <c r="Q60" s="658"/>
      <c r="R60" s="658"/>
      <c r="S60" s="658"/>
      <c r="T60" s="658"/>
      <c r="U60" s="658"/>
      <c r="V60" s="658"/>
      <c r="W60" s="658"/>
      <c r="X60" s="658"/>
      <c r="Y60" s="580"/>
      <c r="Z60" s="580"/>
      <c r="AA60" s="580"/>
      <c r="AB60" s="580"/>
      <c r="AC60" s="580"/>
      <c r="AD60" s="580"/>
      <c r="AE60" s="91"/>
      <c r="AG60" s="1">
        <f t="shared" si="1"/>
        <v>0</v>
      </c>
      <c r="AH60" s="346">
        <f t="shared" si="2"/>
        <v>0</v>
      </c>
      <c r="AI60" s="1">
        <f t="shared" si="3"/>
        <v>0</v>
      </c>
      <c r="AJ60">
        <f t="shared" si="0"/>
        <v>-1</v>
      </c>
      <c r="AK60">
        <f t="shared" si="4"/>
        <v>0</v>
      </c>
      <c r="AL60" s="346">
        <f t="shared" si="5"/>
        <v>0</v>
      </c>
    </row>
    <row r="61" spans="1:38" ht="15" customHeight="1">
      <c r="A61" s="40"/>
      <c r="B61" s="91"/>
      <c r="C61" s="94" t="s">
        <v>5042</v>
      </c>
      <c r="D61" s="658" t="str">
        <f>IF(CNGE_2024_M4_Secc1!D61="","",CNGE_2024_M4_Secc1!D61)</f>
        <v/>
      </c>
      <c r="E61" s="658"/>
      <c r="F61" s="658"/>
      <c r="G61" s="658"/>
      <c r="H61" s="658"/>
      <c r="I61" s="658"/>
      <c r="J61" s="658"/>
      <c r="K61" s="658"/>
      <c r="L61" s="658"/>
      <c r="M61" s="658"/>
      <c r="N61" s="658"/>
      <c r="O61" s="658"/>
      <c r="P61" s="658"/>
      <c r="Q61" s="658"/>
      <c r="R61" s="658"/>
      <c r="S61" s="658"/>
      <c r="T61" s="658"/>
      <c r="U61" s="658"/>
      <c r="V61" s="658"/>
      <c r="W61" s="658"/>
      <c r="X61" s="658"/>
      <c r="Y61" s="580"/>
      <c r="Z61" s="580"/>
      <c r="AA61" s="580"/>
      <c r="AB61" s="580"/>
      <c r="AC61" s="580"/>
      <c r="AD61" s="580"/>
      <c r="AE61" s="91"/>
      <c r="AG61" s="1">
        <f t="shared" si="1"/>
        <v>0</v>
      </c>
      <c r="AH61" s="346">
        <f t="shared" si="2"/>
        <v>0</v>
      </c>
      <c r="AI61" s="1">
        <f t="shared" si="3"/>
        <v>0</v>
      </c>
      <c r="AJ61">
        <f t="shared" si="0"/>
        <v>-1</v>
      </c>
      <c r="AK61">
        <f t="shared" si="4"/>
        <v>0</v>
      </c>
      <c r="AL61" s="346">
        <f t="shared" si="5"/>
        <v>0</v>
      </c>
    </row>
    <row r="62" spans="1:38" ht="15" customHeight="1">
      <c r="A62" s="40"/>
      <c r="B62" s="91"/>
      <c r="C62" s="94" t="s">
        <v>5043</v>
      </c>
      <c r="D62" s="658" t="str">
        <f>IF(CNGE_2024_M4_Secc1!D62="","",CNGE_2024_M4_Secc1!D62)</f>
        <v/>
      </c>
      <c r="E62" s="658"/>
      <c r="F62" s="658"/>
      <c r="G62" s="658"/>
      <c r="H62" s="658"/>
      <c r="I62" s="658"/>
      <c r="J62" s="658"/>
      <c r="K62" s="658"/>
      <c r="L62" s="658"/>
      <c r="M62" s="658"/>
      <c r="N62" s="658"/>
      <c r="O62" s="658"/>
      <c r="P62" s="658"/>
      <c r="Q62" s="658"/>
      <c r="R62" s="658"/>
      <c r="S62" s="658"/>
      <c r="T62" s="658"/>
      <c r="U62" s="658"/>
      <c r="V62" s="658"/>
      <c r="W62" s="658"/>
      <c r="X62" s="658"/>
      <c r="Y62" s="580"/>
      <c r="Z62" s="580"/>
      <c r="AA62" s="580"/>
      <c r="AB62" s="580"/>
      <c r="AC62" s="580"/>
      <c r="AD62" s="580"/>
      <c r="AE62" s="91"/>
      <c r="AG62" s="1">
        <f t="shared" si="1"/>
        <v>0</v>
      </c>
      <c r="AH62" s="346">
        <f t="shared" si="2"/>
        <v>0</v>
      </c>
      <c r="AI62" s="1">
        <f t="shared" si="3"/>
        <v>0</v>
      </c>
      <c r="AJ62">
        <f t="shared" si="0"/>
        <v>-1</v>
      </c>
      <c r="AK62">
        <f t="shared" si="4"/>
        <v>0</v>
      </c>
      <c r="AL62" s="346">
        <f t="shared" si="5"/>
        <v>0</v>
      </c>
    </row>
    <row r="63" spans="1:38" ht="15" customHeight="1">
      <c r="A63" s="40"/>
      <c r="B63" s="91"/>
      <c r="C63" s="94" t="s">
        <v>5044</v>
      </c>
      <c r="D63" s="658" t="str">
        <f>IF(CNGE_2024_M4_Secc1!D63="","",CNGE_2024_M4_Secc1!D63)</f>
        <v/>
      </c>
      <c r="E63" s="658"/>
      <c r="F63" s="658"/>
      <c r="G63" s="658"/>
      <c r="H63" s="658"/>
      <c r="I63" s="658"/>
      <c r="J63" s="658"/>
      <c r="K63" s="658"/>
      <c r="L63" s="658"/>
      <c r="M63" s="658"/>
      <c r="N63" s="658"/>
      <c r="O63" s="658"/>
      <c r="P63" s="658"/>
      <c r="Q63" s="658"/>
      <c r="R63" s="658"/>
      <c r="S63" s="658"/>
      <c r="T63" s="658"/>
      <c r="U63" s="658"/>
      <c r="V63" s="658"/>
      <c r="W63" s="658"/>
      <c r="X63" s="658"/>
      <c r="Y63" s="580"/>
      <c r="Z63" s="580"/>
      <c r="AA63" s="580"/>
      <c r="AB63" s="580"/>
      <c r="AC63" s="580"/>
      <c r="AD63" s="580"/>
      <c r="AE63" s="91"/>
      <c r="AG63" s="1">
        <f t="shared" si="1"/>
        <v>0</v>
      </c>
      <c r="AH63" s="346">
        <f t="shared" si="2"/>
        <v>0</v>
      </c>
      <c r="AI63" s="1">
        <f t="shared" si="3"/>
        <v>0</v>
      </c>
      <c r="AJ63">
        <f t="shared" si="0"/>
        <v>-1</v>
      </c>
      <c r="AK63">
        <f t="shared" si="4"/>
        <v>0</v>
      </c>
      <c r="AL63" s="346">
        <f t="shared" si="5"/>
        <v>0</v>
      </c>
    </row>
    <row r="64" spans="1:38" ht="15" customHeight="1">
      <c r="A64" s="40"/>
      <c r="B64" s="91"/>
      <c r="C64" s="94" t="s">
        <v>5045</v>
      </c>
      <c r="D64" s="658" t="str">
        <f>IF(CNGE_2024_M4_Secc1!D64="","",CNGE_2024_M4_Secc1!D64)</f>
        <v/>
      </c>
      <c r="E64" s="658"/>
      <c r="F64" s="658"/>
      <c r="G64" s="658"/>
      <c r="H64" s="658"/>
      <c r="I64" s="658"/>
      <c r="J64" s="658"/>
      <c r="K64" s="658"/>
      <c r="L64" s="658"/>
      <c r="M64" s="658"/>
      <c r="N64" s="658"/>
      <c r="O64" s="658"/>
      <c r="P64" s="658"/>
      <c r="Q64" s="658"/>
      <c r="R64" s="658"/>
      <c r="S64" s="658"/>
      <c r="T64" s="658"/>
      <c r="U64" s="658"/>
      <c r="V64" s="658"/>
      <c r="W64" s="658"/>
      <c r="X64" s="658"/>
      <c r="Y64" s="580"/>
      <c r="Z64" s="580"/>
      <c r="AA64" s="580"/>
      <c r="AB64" s="580"/>
      <c r="AC64" s="580"/>
      <c r="AD64" s="580"/>
      <c r="AE64" s="91"/>
      <c r="AG64" s="1">
        <f t="shared" si="1"/>
        <v>0</v>
      </c>
      <c r="AH64" s="346">
        <f t="shared" si="2"/>
        <v>0</v>
      </c>
      <c r="AI64" s="1">
        <f t="shared" si="3"/>
        <v>0</v>
      </c>
      <c r="AJ64">
        <f t="shared" si="0"/>
        <v>-1</v>
      </c>
      <c r="AK64">
        <f t="shared" si="4"/>
        <v>0</v>
      </c>
      <c r="AL64" s="346">
        <f t="shared" si="5"/>
        <v>0</v>
      </c>
    </row>
    <row r="65" spans="1:38" ht="15" customHeight="1">
      <c r="A65" s="40"/>
      <c r="B65" s="91"/>
      <c r="C65" s="94" t="s">
        <v>5046</v>
      </c>
      <c r="D65" s="658" t="str">
        <f>IF(CNGE_2024_M4_Secc1!D65="","",CNGE_2024_M4_Secc1!D65)</f>
        <v/>
      </c>
      <c r="E65" s="658"/>
      <c r="F65" s="658"/>
      <c r="G65" s="658"/>
      <c r="H65" s="658"/>
      <c r="I65" s="658"/>
      <c r="J65" s="658"/>
      <c r="K65" s="658"/>
      <c r="L65" s="658"/>
      <c r="M65" s="658"/>
      <c r="N65" s="658"/>
      <c r="O65" s="658"/>
      <c r="P65" s="658"/>
      <c r="Q65" s="658"/>
      <c r="R65" s="658"/>
      <c r="S65" s="658"/>
      <c r="T65" s="658"/>
      <c r="U65" s="658"/>
      <c r="V65" s="658"/>
      <c r="W65" s="658"/>
      <c r="X65" s="658"/>
      <c r="Y65" s="580"/>
      <c r="Z65" s="580"/>
      <c r="AA65" s="580"/>
      <c r="AB65" s="580"/>
      <c r="AC65" s="580"/>
      <c r="AD65" s="580"/>
      <c r="AE65" s="91"/>
      <c r="AG65" s="1">
        <f t="shared" si="1"/>
        <v>0</v>
      </c>
      <c r="AH65" s="346">
        <f t="shared" si="2"/>
        <v>0</v>
      </c>
      <c r="AI65" s="1">
        <f t="shared" si="3"/>
        <v>0</v>
      </c>
      <c r="AJ65">
        <f t="shared" si="0"/>
        <v>-1</v>
      </c>
      <c r="AK65">
        <f t="shared" si="4"/>
        <v>0</v>
      </c>
      <c r="AL65" s="346">
        <f t="shared" si="5"/>
        <v>0</v>
      </c>
    </row>
    <row r="66" spans="1:38" ht="15" customHeight="1">
      <c r="A66" s="40"/>
      <c r="B66" s="91"/>
      <c r="C66" s="94" t="s">
        <v>5047</v>
      </c>
      <c r="D66" s="658" t="str">
        <f>IF(CNGE_2024_M4_Secc1!D66="","",CNGE_2024_M4_Secc1!D66)</f>
        <v/>
      </c>
      <c r="E66" s="658"/>
      <c r="F66" s="658"/>
      <c r="G66" s="658"/>
      <c r="H66" s="658"/>
      <c r="I66" s="658"/>
      <c r="J66" s="658"/>
      <c r="K66" s="658"/>
      <c r="L66" s="658"/>
      <c r="M66" s="658"/>
      <c r="N66" s="658"/>
      <c r="O66" s="658"/>
      <c r="P66" s="658"/>
      <c r="Q66" s="658"/>
      <c r="R66" s="658"/>
      <c r="S66" s="658"/>
      <c r="T66" s="658"/>
      <c r="U66" s="658"/>
      <c r="V66" s="658"/>
      <c r="W66" s="658"/>
      <c r="X66" s="658"/>
      <c r="Y66" s="580"/>
      <c r="Z66" s="580"/>
      <c r="AA66" s="580"/>
      <c r="AB66" s="580"/>
      <c r="AC66" s="580"/>
      <c r="AD66" s="580"/>
      <c r="AE66" s="91"/>
      <c r="AG66" s="1">
        <f t="shared" si="1"/>
        <v>0</v>
      </c>
      <c r="AH66" s="346">
        <f t="shared" si="2"/>
        <v>0</v>
      </c>
      <c r="AI66" s="1">
        <f t="shared" si="3"/>
        <v>0</v>
      </c>
      <c r="AJ66">
        <f t="shared" si="0"/>
        <v>-1</v>
      </c>
      <c r="AK66">
        <f t="shared" si="4"/>
        <v>0</v>
      </c>
      <c r="AL66" s="346">
        <f t="shared" si="5"/>
        <v>0</v>
      </c>
    </row>
    <row r="67" spans="1:38" ht="15" customHeight="1">
      <c r="A67" s="40"/>
      <c r="B67" s="91"/>
      <c r="C67" s="94" t="s">
        <v>5048</v>
      </c>
      <c r="D67" s="658" t="str">
        <f>IF(CNGE_2024_M4_Secc1!D67="","",CNGE_2024_M4_Secc1!D67)</f>
        <v/>
      </c>
      <c r="E67" s="658"/>
      <c r="F67" s="658"/>
      <c r="G67" s="658"/>
      <c r="H67" s="658"/>
      <c r="I67" s="658"/>
      <c r="J67" s="658"/>
      <c r="K67" s="658"/>
      <c r="L67" s="658"/>
      <c r="M67" s="658"/>
      <c r="N67" s="658"/>
      <c r="O67" s="658"/>
      <c r="P67" s="658"/>
      <c r="Q67" s="658"/>
      <c r="R67" s="658"/>
      <c r="S67" s="658"/>
      <c r="T67" s="658"/>
      <c r="U67" s="658"/>
      <c r="V67" s="658"/>
      <c r="W67" s="658"/>
      <c r="X67" s="658"/>
      <c r="Y67" s="580"/>
      <c r="Z67" s="580"/>
      <c r="AA67" s="580"/>
      <c r="AB67" s="580"/>
      <c r="AC67" s="580"/>
      <c r="AD67" s="580"/>
      <c r="AE67" s="91"/>
      <c r="AG67" s="1">
        <f t="shared" si="1"/>
        <v>0</v>
      </c>
      <c r="AH67" s="346">
        <f t="shared" si="2"/>
        <v>0</v>
      </c>
      <c r="AI67" s="1">
        <f t="shared" si="3"/>
        <v>0</v>
      </c>
      <c r="AJ67">
        <f t="shared" si="0"/>
        <v>-1</v>
      </c>
      <c r="AK67">
        <f t="shared" si="4"/>
        <v>0</v>
      </c>
      <c r="AL67" s="346">
        <f t="shared" si="5"/>
        <v>0</v>
      </c>
    </row>
    <row r="68" spans="1:38" ht="15" customHeight="1">
      <c r="A68" s="40"/>
      <c r="B68" s="91"/>
      <c r="C68" s="94" t="s">
        <v>5049</v>
      </c>
      <c r="D68" s="658" t="str">
        <f>IF(CNGE_2024_M4_Secc1!D68="","",CNGE_2024_M4_Secc1!D68)</f>
        <v/>
      </c>
      <c r="E68" s="658"/>
      <c r="F68" s="658"/>
      <c r="G68" s="658"/>
      <c r="H68" s="658"/>
      <c r="I68" s="658"/>
      <c r="J68" s="658"/>
      <c r="K68" s="658"/>
      <c r="L68" s="658"/>
      <c r="M68" s="658"/>
      <c r="N68" s="658"/>
      <c r="O68" s="658"/>
      <c r="P68" s="658"/>
      <c r="Q68" s="658"/>
      <c r="R68" s="658"/>
      <c r="S68" s="658"/>
      <c r="T68" s="658"/>
      <c r="U68" s="658"/>
      <c r="V68" s="658"/>
      <c r="W68" s="658"/>
      <c r="X68" s="658"/>
      <c r="Y68" s="580"/>
      <c r="Z68" s="580"/>
      <c r="AA68" s="580"/>
      <c r="AB68" s="580"/>
      <c r="AC68" s="580"/>
      <c r="AD68" s="580"/>
      <c r="AE68" s="91"/>
      <c r="AG68" s="1">
        <f t="shared" si="1"/>
        <v>0</v>
      </c>
      <c r="AH68" s="346">
        <f t="shared" si="2"/>
        <v>0</v>
      </c>
      <c r="AI68" s="1">
        <f t="shared" si="3"/>
        <v>0</v>
      </c>
      <c r="AJ68">
        <f t="shared" si="0"/>
        <v>-1</v>
      </c>
      <c r="AK68">
        <f t="shared" si="4"/>
        <v>0</v>
      </c>
      <c r="AL68" s="346">
        <f t="shared" si="5"/>
        <v>0</v>
      </c>
    </row>
    <row r="69" spans="1:38" ht="15" customHeight="1">
      <c r="A69" s="40"/>
      <c r="B69" s="91"/>
      <c r="C69" s="94" t="s">
        <v>5050</v>
      </c>
      <c r="D69" s="658" t="str">
        <f>IF(CNGE_2024_M4_Secc1!D69="","",CNGE_2024_M4_Secc1!D69)</f>
        <v/>
      </c>
      <c r="E69" s="658"/>
      <c r="F69" s="658"/>
      <c r="G69" s="658"/>
      <c r="H69" s="658"/>
      <c r="I69" s="658"/>
      <c r="J69" s="658"/>
      <c r="K69" s="658"/>
      <c r="L69" s="658"/>
      <c r="M69" s="658"/>
      <c r="N69" s="658"/>
      <c r="O69" s="658"/>
      <c r="P69" s="658"/>
      <c r="Q69" s="658"/>
      <c r="R69" s="658"/>
      <c r="S69" s="658"/>
      <c r="T69" s="658"/>
      <c r="U69" s="658"/>
      <c r="V69" s="658"/>
      <c r="W69" s="658"/>
      <c r="X69" s="658"/>
      <c r="Y69" s="580"/>
      <c r="Z69" s="580"/>
      <c r="AA69" s="580"/>
      <c r="AB69" s="580"/>
      <c r="AC69" s="580"/>
      <c r="AD69" s="580"/>
      <c r="AE69" s="91"/>
      <c r="AG69" s="1">
        <f t="shared" si="1"/>
        <v>0</v>
      </c>
      <c r="AH69" s="346">
        <f t="shared" si="2"/>
        <v>0</v>
      </c>
      <c r="AI69" s="1">
        <f t="shared" si="3"/>
        <v>0</v>
      </c>
      <c r="AJ69">
        <f t="shared" si="0"/>
        <v>-1</v>
      </c>
      <c r="AK69">
        <f t="shared" si="4"/>
        <v>0</v>
      </c>
      <c r="AL69" s="346">
        <f t="shared" si="5"/>
        <v>0</v>
      </c>
    </row>
    <row r="70" spans="1:38" ht="15" customHeight="1">
      <c r="A70" s="40"/>
      <c r="B70" s="91"/>
      <c r="C70" s="94" t="s">
        <v>5051</v>
      </c>
      <c r="D70" s="658" t="str">
        <f>IF(CNGE_2024_M4_Secc1!D70="","",CNGE_2024_M4_Secc1!D70)</f>
        <v/>
      </c>
      <c r="E70" s="658"/>
      <c r="F70" s="658"/>
      <c r="G70" s="658"/>
      <c r="H70" s="658"/>
      <c r="I70" s="658"/>
      <c r="J70" s="658"/>
      <c r="K70" s="658"/>
      <c r="L70" s="658"/>
      <c r="M70" s="658"/>
      <c r="N70" s="658"/>
      <c r="O70" s="658"/>
      <c r="P70" s="658"/>
      <c r="Q70" s="658"/>
      <c r="R70" s="658"/>
      <c r="S70" s="658"/>
      <c r="T70" s="658"/>
      <c r="U70" s="658"/>
      <c r="V70" s="658"/>
      <c r="W70" s="658"/>
      <c r="X70" s="658"/>
      <c r="Y70" s="580"/>
      <c r="Z70" s="580"/>
      <c r="AA70" s="580"/>
      <c r="AB70" s="580"/>
      <c r="AC70" s="580"/>
      <c r="AD70" s="580"/>
      <c r="AE70" s="91"/>
      <c r="AG70" s="1">
        <f t="shared" si="1"/>
        <v>0</v>
      </c>
      <c r="AH70" s="346">
        <f t="shared" si="2"/>
        <v>0</v>
      </c>
      <c r="AI70" s="1">
        <f t="shared" si="3"/>
        <v>0</v>
      </c>
      <c r="AJ70">
        <f t="shared" si="0"/>
        <v>-1</v>
      </c>
      <c r="AK70">
        <f t="shared" si="4"/>
        <v>0</v>
      </c>
      <c r="AL70" s="346">
        <f t="shared" si="5"/>
        <v>0</v>
      </c>
    </row>
    <row r="71" spans="1:38" ht="15" customHeight="1">
      <c r="A71" s="40"/>
      <c r="B71" s="91"/>
      <c r="C71" s="94" t="s">
        <v>5052</v>
      </c>
      <c r="D71" s="658" t="str">
        <f>IF(CNGE_2024_M4_Secc1!D71="","",CNGE_2024_M4_Secc1!D71)</f>
        <v/>
      </c>
      <c r="E71" s="658"/>
      <c r="F71" s="658"/>
      <c r="G71" s="658"/>
      <c r="H71" s="658"/>
      <c r="I71" s="658"/>
      <c r="J71" s="658"/>
      <c r="K71" s="658"/>
      <c r="L71" s="658"/>
      <c r="M71" s="658"/>
      <c r="N71" s="658"/>
      <c r="O71" s="658"/>
      <c r="P71" s="658"/>
      <c r="Q71" s="658"/>
      <c r="R71" s="658"/>
      <c r="S71" s="658"/>
      <c r="T71" s="658"/>
      <c r="U71" s="658"/>
      <c r="V71" s="658"/>
      <c r="W71" s="658"/>
      <c r="X71" s="658"/>
      <c r="Y71" s="580"/>
      <c r="Z71" s="580"/>
      <c r="AA71" s="580"/>
      <c r="AB71" s="580"/>
      <c r="AC71" s="580"/>
      <c r="AD71" s="580"/>
      <c r="AE71" s="91"/>
      <c r="AG71" s="1">
        <f t="shared" si="1"/>
        <v>0</v>
      </c>
      <c r="AH71" s="346">
        <f t="shared" si="2"/>
        <v>0</v>
      </c>
      <c r="AI71" s="1">
        <f t="shared" si="3"/>
        <v>0</v>
      </c>
      <c r="AJ71">
        <f t="shared" si="0"/>
        <v>-1</v>
      </c>
      <c r="AK71">
        <f t="shared" si="4"/>
        <v>0</v>
      </c>
      <c r="AL71" s="346">
        <f t="shared" si="5"/>
        <v>0</v>
      </c>
    </row>
    <row r="72" spans="1:38" ht="15" customHeight="1">
      <c r="A72" s="40"/>
      <c r="B72" s="91"/>
      <c r="C72" s="94" t="s">
        <v>5053</v>
      </c>
      <c r="D72" s="658" t="str">
        <f>IF(CNGE_2024_M4_Secc1!D72="","",CNGE_2024_M4_Secc1!D72)</f>
        <v/>
      </c>
      <c r="E72" s="658"/>
      <c r="F72" s="658"/>
      <c r="G72" s="658"/>
      <c r="H72" s="658"/>
      <c r="I72" s="658"/>
      <c r="J72" s="658"/>
      <c r="K72" s="658"/>
      <c r="L72" s="658"/>
      <c r="M72" s="658"/>
      <c r="N72" s="658"/>
      <c r="O72" s="658"/>
      <c r="P72" s="658"/>
      <c r="Q72" s="658"/>
      <c r="R72" s="658"/>
      <c r="S72" s="658"/>
      <c r="T72" s="658"/>
      <c r="U72" s="658"/>
      <c r="V72" s="658"/>
      <c r="W72" s="658"/>
      <c r="X72" s="658"/>
      <c r="Y72" s="580"/>
      <c r="Z72" s="580"/>
      <c r="AA72" s="580"/>
      <c r="AB72" s="580"/>
      <c r="AC72" s="580"/>
      <c r="AD72" s="580"/>
      <c r="AE72" s="91"/>
      <c r="AG72" s="1">
        <f t="shared" si="1"/>
        <v>0</v>
      </c>
      <c r="AH72" s="346">
        <f t="shared" si="2"/>
        <v>0</v>
      </c>
      <c r="AI72" s="1">
        <f t="shared" si="3"/>
        <v>0</v>
      </c>
      <c r="AJ72">
        <f t="shared" si="0"/>
        <v>-1</v>
      </c>
      <c r="AK72">
        <f t="shared" si="4"/>
        <v>0</v>
      </c>
      <c r="AL72" s="346">
        <f t="shared" si="5"/>
        <v>0</v>
      </c>
    </row>
    <row r="73" spans="1:38" ht="15" customHeight="1">
      <c r="A73" s="40"/>
      <c r="B73" s="91"/>
      <c r="C73" s="94" t="s">
        <v>5054</v>
      </c>
      <c r="D73" s="658" t="str">
        <f>IF(CNGE_2024_M4_Secc1!D73="","",CNGE_2024_M4_Secc1!D73)</f>
        <v/>
      </c>
      <c r="E73" s="658"/>
      <c r="F73" s="658"/>
      <c r="G73" s="658"/>
      <c r="H73" s="658"/>
      <c r="I73" s="658"/>
      <c r="J73" s="658"/>
      <c r="K73" s="658"/>
      <c r="L73" s="658"/>
      <c r="M73" s="658"/>
      <c r="N73" s="658"/>
      <c r="O73" s="658"/>
      <c r="P73" s="658"/>
      <c r="Q73" s="658"/>
      <c r="R73" s="658"/>
      <c r="S73" s="658"/>
      <c r="T73" s="658"/>
      <c r="U73" s="658"/>
      <c r="V73" s="658"/>
      <c r="W73" s="658"/>
      <c r="X73" s="658"/>
      <c r="Y73" s="580"/>
      <c r="Z73" s="580"/>
      <c r="AA73" s="580"/>
      <c r="AB73" s="580"/>
      <c r="AC73" s="580"/>
      <c r="AD73" s="580"/>
      <c r="AE73" s="91"/>
      <c r="AG73" s="1">
        <f t="shared" si="1"/>
        <v>0</v>
      </c>
      <c r="AH73" s="346">
        <f t="shared" si="2"/>
        <v>0</v>
      </c>
      <c r="AI73" s="1">
        <f t="shared" si="3"/>
        <v>0</v>
      </c>
      <c r="AJ73">
        <f t="shared" si="0"/>
        <v>-1</v>
      </c>
      <c r="AK73">
        <f t="shared" si="4"/>
        <v>0</v>
      </c>
      <c r="AL73" s="346">
        <f t="shared" si="5"/>
        <v>0</v>
      </c>
    </row>
    <row r="74" spans="1:38" ht="15" customHeight="1">
      <c r="A74" s="40"/>
      <c r="B74" s="91"/>
      <c r="C74" s="94" t="s">
        <v>5055</v>
      </c>
      <c r="D74" s="658" t="str">
        <f>IF(CNGE_2024_M4_Secc1!D74="","",CNGE_2024_M4_Secc1!D74)</f>
        <v/>
      </c>
      <c r="E74" s="658"/>
      <c r="F74" s="658"/>
      <c r="G74" s="658"/>
      <c r="H74" s="658"/>
      <c r="I74" s="658"/>
      <c r="J74" s="658"/>
      <c r="K74" s="658"/>
      <c r="L74" s="658"/>
      <c r="M74" s="658"/>
      <c r="N74" s="658"/>
      <c r="O74" s="658"/>
      <c r="P74" s="658"/>
      <c r="Q74" s="658"/>
      <c r="R74" s="658"/>
      <c r="S74" s="658"/>
      <c r="T74" s="658"/>
      <c r="U74" s="658"/>
      <c r="V74" s="658"/>
      <c r="W74" s="658"/>
      <c r="X74" s="658"/>
      <c r="Y74" s="580"/>
      <c r="Z74" s="580"/>
      <c r="AA74" s="580"/>
      <c r="AB74" s="580"/>
      <c r="AC74" s="580"/>
      <c r="AD74" s="580"/>
      <c r="AE74" s="91"/>
      <c r="AG74" s="1">
        <f t="shared" si="1"/>
        <v>0</v>
      </c>
      <c r="AH74" s="346">
        <f t="shared" si="2"/>
        <v>0</v>
      </c>
      <c r="AI74" s="1">
        <f t="shared" si="3"/>
        <v>0</v>
      </c>
      <c r="AJ74">
        <f t="shared" ref="AJ74:AJ101" si="6">IF(OR(Y74="NS",Y74="NA"),0,LEN(Y74)-LEN(INT(Y74)))</f>
        <v>-1</v>
      </c>
      <c r="AK74">
        <f t="shared" si="4"/>
        <v>0</v>
      </c>
      <c r="AL74" s="346">
        <f t="shared" si="5"/>
        <v>0</v>
      </c>
    </row>
    <row r="75" spans="1:38" ht="15" customHeight="1">
      <c r="A75" s="40"/>
      <c r="B75" s="91"/>
      <c r="C75" s="94" t="s">
        <v>5056</v>
      </c>
      <c r="D75" s="658" t="str">
        <f>IF(CNGE_2024_M4_Secc1!D75="","",CNGE_2024_M4_Secc1!D75)</f>
        <v/>
      </c>
      <c r="E75" s="658"/>
      <c r="F75" s="658"/>
      <c r="G75" s="658"/>
      <c r="H75" s="658"/>
      <c r="I75" s="658"/>
      <c r="J75" s="658"/>
      <c r="K75" s="658"/>
      <c r="L75" s="658"/>
      <c r="M75" s="658"/>
      <c r="N75" s="658"/>
      <c r="O75" s="658"/>
      <c r="P75" s="658"/>
      <c r="Q75" s="658"/>
      <c r="R75" s="658"/>
      <c r="S75" s="658"/>
      <c r="T75" s="658"/>
      <c r="U75" s="658"/>
      <c r="V75" s="658"/>
      <c r="W75" s="658"/>
      <c r="X75" s="658"/>
      <c r="Y75" s="580"/>
      <c r="Z75" s="580"/>
      <c r="AA75" s="580"/>
      <c r="AB75" s="580"/>
      <c r="AC75" s="580"/>
      <c r="AD75" s="580"/>
      <c r="AE75" s="91"/>
      <c r="AG75" s="1">
        <f t="shared" si="1"/>
        <v>0</v>
      </c>
      <c r="AH75" s="346">
        <f t="shared" si="2"/>
        <v>0</v>
      </c>
      <c r="AI75" s="1">
        <f t="shared" si="3"/>
        <v>0</v>
      </c>
      <c r="AJ75">
        <f t="shared" si="6"/>
        <v>-1</v>
      </c>
      <c r="AK75">
        <f t="shared" si="4"/>
        <v>0</v>
      </c>
      <c r="AL75" s="346">
        <f t="shared" si="5"/>
        <v>0</v>
      </c>
    </row>
    <row r="76" spans="1:38" ht="15" customHeight="1">
      <c r="A76" s="40"/>
      <c r="B76" s="91"/>
      <c r="C76" s="94" t="s">
        <v>5057</v>
      </c>
      <c r="D76" s="658" t="str">
        <f>IF(CNGE_2024_M4_Secc1!D76="","",CNGE_2024_M4_Secc1!D76)</f>
        <v/>
      </c>
      <c r="E76" s="658"/>
      <c r="F76" s="658"/>
      <c r="G76" s="658"/>
      <c r="H76" s="658"/>
      <c r="I76" s="658"/>
      <c r="J76" s="658"/>
      <c r="K76" s="658"/>
      <c r="L76" s="658"/>
      <c r="M76" s="658"/>
      <c r="N76" s="658"/>
      <c r="O76" s="658"/>
      <c r="P76" s="658"/>
      <c r="Q76" s="658"/>
      <c r="R76" s="658"/>
      <c r="S76" s="658"/>
      <c r="T76" s="658"/>
      <c r="U76" s="658"/>
      <c r="V76" s="658"/>
      <c r="W76" s="658"/>
      <c r="X76" s="658"/>
      <c r="Y76" s="580"/>
      <c r="Z76" s="580"/>
      <c r="AA76" s="580"/>
      <c r="AB76" s="580"/>
      <c r="AC76" s="580"/>
      <c r="AD76" s="580"/>
      <c r="AE76" s="91"/>
      <c r="AG76" s="1">
        <f t="shared" si="1"/>
        <v>0</v>
      </c>
      <c r="AH76" s="346">
        <f t="shared" si="2"/>
        <v>0</v>
      </c>
      <c r="AI76" s="1">
        <f t="shared" si="3"/>
        <v>0</v>
      </c>
      <c r="AJ76">
        <f t="shared" si="6"/>
        <v>-1</v>
      </c>
      <c r="AK76">
        <f t="shared" si="4"/>
        <v>0</v>
      </c>
      <c r="AL76" s="346">
        <f t="shared" si="5"/>
        <v>0</v>
      </c>
    </row>
    <row r="77" spans="1:38" ht="15" customHeight="1">
      <c r="A77" s="40"/>
      <c r="B77" s="91"/>
      <c r="C77" s="94" t="s">
        <v>5120</v>
      </c>
      <c r="D77" s="658" t="str">
        <f>IF(CNGE_2024_M4_Secc1!D77="","",CNGE_2024_M4_Secc1!D77)</f>
        <v/>
      </c>
      <c r="E77" s="658"/>
      <c r="F77" s="658"/>
      <c r="G77" s="658"/>
      <c r="H77" s="658"/>
      <c r="I77" s="658"/>
      <c r="J77" s="658"/>
      <c r="K77" s="658"/>
      <c r="L77" s="658"/>
      <c r="M77" s="658"/>
      <c r="N77" s="658"/>
      <c r="O77" s="658"/>
      <c r="P77" s="658"/>
      <c r="Q77" s="658"/>
      <c r="R77" s="658"/>
      <c r="S77" s="658"/>
      <c r="T77" s="658"/>
      <c r="U77" s="658"/>
      <c r="V77" s="658"/>
      <c r="W77" s="658"/>
      <c r="X77" s="658"/>
      <c r="Y77" s="580"/>
      <c r="Z77" s="580"/>
      <c r="AA77" s="580"/>
      <c r="AB77" s="580"/>
      <c r="AC77" s="580"/>
      <c r="AD77" s="580"/>
      <c r="AE77" s="91"/>
      <c r="AG77" s="1">
        <f t="shared" si="1"/>
        <v>0</v>
      </c>
      <c r="AH77" s="346">
        <f t="shared" si="2"/>
        <v>0</v>
      </c>
      <c r="AI77" s="1">
        <f t="shared" si="3"/>
        <v>0</v>
      </c>
      <c r="AJ77">
        <f t="shared" si="6"/>
        <v>-1</v>
      </c>
      <c r="AK77">
        <f t="shared" si="4"/>
        <v>0</v>
      </c>
      <c r="AL77" s="346">
        <f t="shared" si="5"/>
        <v>0</v>
      </c>
    </row>
    <row r="78" spans="1:38" ht="15" customHeight="1">
      <c r="A78" s="40"/>
      <c r="B78" s="91"/>
      <c r="C78" s="94" t="s">
        <v>5121</v>
      </c>
      <c r="D78" s="658" t="str">
        <f>IF(CNGE_2024_M4_Secc1!D78="","",CNGE_2024_M4_Secc1!D78)</f>
        <v/>
      </c>
      <c r="E78" s="658"/>
      <c r="F78" s="658"/>
      <c r="G78" s="658"/>
      <c r="H78" s="658"/>
      <c r="I78" s="658"/>
      <c r="J78" s="658"/>
      <c r="K78" s="658"/>
      <c r="L78" s="658"/>
      <c r="M78" s="658"/>
      <c r="N78" s="658"/>
      <c r="O78" s="658"/>
      <c r="P78" s="658"/>
      <c r="Q78" s="658"/>
      <c r="R78" s="658"/>
      <c r="S78" s="658"/>
      <c r="T78" s="658"/>
      <c r="U78" s="658"/>
      <c r="V78" s="658"/>
      <c r="W78" s="658"/>
      <c r="X78" s="658"/>
      <c r="Y78" s="580"/>
      <c r="Z78" s="580"/>
      <c r="AA78" s="580"/>
      <c r="AB78" s="580"/>
      <c r="AC78" s="580"/>
      <c r="AD78" s="580"/>
      <c r="AE78" s="91"/>
      <c r="AG78" s="1">
        <f t="shared" si="1"/>
        <v>0</v>
      </c>
      <c r="AH78" s="346">
        <f t="shared" si="2"/>
        <v>0</v>
      </c>
      <c r="AI78" s="1">
        <f t="shared" si="3"/>
        <v>0</v>
      </c>
      <c r="AJ78">
        <f t="shared" si="6"/>
        <v>-1</v>
      </c>
      <c r="AK78">
        <f t="shared" si="4"/>
        <v>0</v>
      </c>
      <c r="AL78" s="346">
        <f t="shared" si="5"/>
        <v>0</v>
      </c>
    </row>
    <row r="79" spans="1:38" ht="15" customHeight="1">
      <c r="A79" s="40"/>
      <c r="B79" s="91"/>
      <c r="C79" s="94" t="s">
        <v>5122</v>
      </c>
      <c r="D79" s="658" t="str">
        <f>IF(CNGE_2024_M4_Secc1!D79="","",CNGE_2024_M4_Secc1!D79)</f>
        <v/>
      </c>
      <c r="E79" s="658"/>
      <c r="F79" s="658"/>
      <c r="G79" s="658"/>
      <c r="H79" s="658"/>
      <c r="I79" s="658"/>
      <c r="J79" s="658"/>
      <c r="K79" s="658"/>
      <c r="L79" s="658"/>
      <c r="M79" s="658"/>
      <c r="N79" s="658"/>
      <c r="O79" s="658"/>
      <c r="P79" s="658"/>
      <c r="Q79" s="658"/>
      <c r="R79" s="658"/>
      <c r="S79" s="658"/>
      <c r="T79" s="658"/>
      <c r="U79" s="658"/>
      <c r="V79" s="658"/>
      <c r="W79" s="658"/>
      <c r="X79" s="658"/>
      <c r="Y79" s="580"/>
      <c r="Z79" s="580"/>
      <c r="AA79" s="580"/>
      <c r="AB79" s="580"/>
      <c r="AC79" s="580"/>
      <c r="AD79" s="580"/>
      <c r="AE79" s="91"/>
      <c r="AG79" s="1">
        <f t="shared" si="1"/>
        <v>0</v>
      </c>
      <c r="AH79" s="346">
        <f t="shared" si="2"/>
        <v>0</v>
      </c>
      <c r="AI79" s="1">
        <f t="shared" si="3"/>
        <v>0</v>
      </c>
      <c r="AJ79">
        <f t="shared" si="6"/>
        <v>-1</v>
      </c>
      <c r="AK79">
        <f t="shared" si="4"/>
        <v>0</v>
      </c>
      <c r="AL79" s="346">
        <f t="shared" si="5"/>
        <v>0</v>
      </c>
    </row>
    <row r="80" spans="1:38" ht="15" customHeight="1">
      <c r="A80" s="40"/>
      <c r="B80" s="91"/>
      <c r="C80" s="94" t="s">
        <v>5123</v>
      </c>
      <c r="D80" s="658" t="str">
        <f>IF(CNGE_2024_M4_Secc1!D80="","",CNGE_2024_M4_Secc1!D80)</f>
        <v/>
      </c>
      <c r="E80" s="658"/>
      <c r="F80" s="658"/>
      <c r="G80" s="658"/>
      <c r="H80" s="658"/>
      <c r="I80" s="658"/>
      <c r="J80" s="658"/>
      <c r="K80" s="658"/>
      <c r="L80" s="658"/>
      <c r="M80" s="658"/>
      <c r="N80" s="658"/>
      <c r="O80" s="658"/>
      <c r="P80" s="658"/>
      <c r="Q80" s="658"/>
      <c r="R80" s="658"/>
      <c r="S80" s="658"/>
      <c r="T80" s="658"/>
      <c r="U80" s="658"/>
      <c r="V80" s="658"/>
      <c r="W80" s="658"/>
      <c r="X80" s="658"/>
      <c r="Y80" s="580"/>
      <c r="Z80" s="580"/>
      <c r="AA80" s="580"/>
      <c r="AB80" s="580"/>
      <c r="AC80" s="580"/>
      <c r="AD80" s="580"/>
      <c r="AE80" s="91"/>
      <c r="AG80" s="1">
        <f t="shared" si="1"/>
        <v>0</v>
      </c>
      <c r="AH80" s="346">
        <f t="shared" si="2"/>
        <v>0</v>
      </c>
      <c r="AI80" s="1">
        <f t="shared" si="3"/>
        <v>0</v>
      </c>
      <c r="AJ80">
        <f t="shared" si="6"/>
        <v>-1</v>
      </c>
      <c r="AK80">
        <f t="shared" si="4"/>
        <v>0</v>
      </c>
      <c r="AL80" s="346">
        <f t="shared" si="5"/>
        <v>0</v>
      </c>
    </row>
    <row r="81" spans="1:38" ht="15" customHeight="1">
      <c r="A81" s="40"/>
      <c r="B81" s="91"/>
      <c r="C81" s="94" t="s">
        <v>5124</v>
      </c>
      <c r="D81" s="658" t="str">
        <f>IF(CNGE_2024_M4_Secc1!D81="","",CNGE_2024_M4_Secc1!D81)</f>
        <v/>
      </c>
      <c r="E81" s="658"/>
      <c r="F81" s="658"/>
      <c r="G81" s="658"/>
      <c r="H81" s="658"/>
      <c r="I81" s="658"/>
      <c r="J81" s="658"/>
      <c r="K81" s="658"/>
      <c r="L81" s="658"/>
      <c r="M81" s="658"/>
      <c r="N81" s="658"/>
      <c r="O81" s="658"/>
      <c r="P81" s="658"/>
      <c r="Q81" s="658"/>
      <c r="R81" s="658"/>
      <c r="S81" s="658"/>
      <c r="T81" s="658"/>
      <c r="U81" s="658"/>
      <c r="V81" s="658"/>
      <c r="W81" s="658"/>
      <c r="X81" s="658"/>
      <c r="Y81" s="580"/>
      <c r="Z81" s="580"/>
      <c r="AA81" s="580"/>
      <c r="AB81" s="580"/>
      <c r="AC81" s="580"/>
      <c r="AD81" s="580"/>
      <c r="AE81" s="91"/>
      <c r="AG81" s="1">
        <f t="shared" si="1"/>
        <v>0</v>
      </c>
      <c r="AH81" s="346">
        <f t="shared" si="2"/>
        <v>0</v>
      </c>
      <c r="AI81" s="1">
        <f t="shared" si="3"/>
        <v>0</v>
      </c>
      <c r="AJ81">
        <f t="shared" si="6"/>
        <v>-1</v>
      </c>
      <c r="AK81">
        <f t="shared" si="4"/>
        <v>0</v>
      </c>
      <c r="AL81" s="346">
        <f t="shared" si="5"/>
        <v>0</v>
      </c>
    </row>
    <row r="82" spans="1:38" ht="15" customHeight="1">
      <c r="A82" s="40"/>
      <c r="B82" s="91"/>
      <c r="C82" s="94" t="s">
        <v>5125</v>
      </c>
      <c r="D82" s="658" t="str">
        <f>IF(CNGE_2024_M4_Secc1!D82="","",CNGE_2024_M4_Secc1!D82)</f>
        <v/>
      </c>
      <c r="E82" s="658"/>
      <c r="F82" s="658"/>
      <c r="G82" s="658"/>
      <c r="H82" s="658"/>
      <c r="I82" s="658"/>
      <c r="J82" s="658"/>
      <c r="K82" s="658"/>
      <c r="L82" s="658"/>
      <c r="M82" s="658"/>
      <c r="N82" s="658"/>
      <c r="O82" s="658"/>
      <c r="P82" s="658"/>
      <c r="Q82" s="658"/>
      <c r="R82" s="658"/>
      <c r="S82" s="658"/>
      <c r="T82" s="658"/>
      <c r="U82" s="658"/>
      <c r="V82" s="658"/>
      <c r="W82" s="658"/>
      <c r="X82" s="658"/>
      <c r="Y82" s="580"/>
      <c r="Z82" s="580"/>
      <c r="AA82" s="580"/>
      <c r="AB82" s="580"/>
      <c r="AC82" s="580"/>
      <c r="AD82" s="580"/>
      <c r="AE82" s="91"/>
      <c r="AG82" s="1">
        <f t="shared" si="1"/>
        <v>0</v>
      </c>
      <c r="AH82" s="346">
        <f t="shared" si="2"/>
        <v>0</v>
      </c>
      <c r="AI82" s="1">
        <f t="shared" si="3"/>
        <v>0</v>
      </c>
      <c r="AJ82">
        <f t="shared" si="6"/>
        <v>-1</v>
      </c>
      <c r="AK82">
        <f t="shared" si="4"/>
        <v>0</v>
      </c>
      <c r="AL82" s="346">
        <f t="shared" si="5"/>
        <v>0</v>
      </c>
    </row>
    <row r="83" spans="1:38" ht="15" customHeight="1">
      <c r="A83" s="40"/>
      <c r="B83" s="91"/>
      <c r="C83" s="94" t="s">
        <v>5126</v>
      </c>
      <c r="D83" s="658" t="str">
        <f>IF(CNGE_2024_M4_Secc1!D83="","",CNGE_2024_M4_Secc1!D83)</f>
        <v/>
      </c>
      <c r="E83" s="658"/>
      <c r="F83" s="658"/>
      <c r="G83" s="658"/>
      <c r="H83" s="658"/>
      <c r="I83" s="658"/>
      <c r="J83" s="658"/>
      <c r="K83" s="658"/>
      <c r="L83" s="658"/>
      <c r="M83" s="658"/>
      <c r="N83" s="658"/>
      <c r="O83" s="658"/>
      <c r="P83" s="658"/>
      <c r="Q83" s="658"/>
      <c r="R83" s="658"/>
      <c r="S83" s="658"/>
      <c r="T83" s="658"/>
      <c r="U83" s="658"/>
      <c r="V83" s="658"/>
      <c r="W83" s="658"/>
      <c r="X83" s="658"/>
      <c r="Y83" s="580"/>
      <c r="Z83" s="580"/>
      <c r="AA83" s="580"/>
      <c r="AB83" s="580"/>
      <c r="AC83" s="580"/>
      <c r="AD83" s="580"/>
      <c r="AE83" s="91"/>
      <c r="AG83" s="1">
        <f t="shared" si="1"/>
        <v>0</v>
      </c>
      <c r="AH83" s="346">
        <f t="shared" si="2"/>
        <v>0</v>
      </c>
      <c r="AI83" s="1">
        <f t="shared" si="3"/>
        <v>0</v>
      </c>
      <c r="AJ83">
        <f t="shared" si="6"/>
        <v>-1</v>
      </c>
      <c r="AK83">
        <f t="shared" si="4"/>
        <v>0</v>
      </c>
      <c r="AL83" s="346">
        <f t="shared" si="5"/>
        <v>0</v>
      </c>
    </row>
    <row r="84" spans="1:38" ht="15" customHeight="1">
      <c r="A84" s="40"/>
      <c r="B84" s="91"/>
      <c r="C84" s="94" t="s">
        <v>5127</v>
      </c>
      <c r="D84" s="658" t="str">
        <f>IF(CNGE_2024_M4_Secc1!D84="","",CNGE_2024_M4_Secc1!D84)</f>
        <v/>
      </c>
      <c r="E84" s="658"/>
      <c r="F84" s="658"/>
      <c r="G84" s="658"/>
      <c r="H84" s="658"/>
      <c r="I84" s="658"/>
      <c r="J84" s="658"/>
      <c r="K84" s="658"/>
      <c r="L84" s="658"/>
      <c r="M84" s="658"/>
      <c r="N84" s="658"/>
      <c r="O84" s="658"/>
      <c r="P84" s="658"/>
      <c r="Q84" s="658"/>
      <c r="R84" s="658"/>
      <c r="S84" s="658"/>
      <c r="T84" s="658"/>
      <c r="U84" s="658"/>
      <c r="V84" s="658"/>
      <c r="W84" s="658"/>
      <c r="X84" s="658"/>
      <c r="Y84" s="580"/>
      <c r="Z84" s="580"/>
      <c r="AA84" s="580"/>
      <c r="AB84" s="580"/>
      <c r="AC84" s="580"/>
      <c r="AD84" s="580"/>
      <c r="AE84" s="91"/>
      <c r="AG84" s="1">
        <f t="shared" si="1"/>
        <v>0</v>
      </c>
      <c r="AH84" s="346">
        <f t="shared" si="2"/>
        <v>0</v>
      </c>
      <c r="AI84" s="1">
        <f t="shared" si="3"/>
        <v>0</v>
      </c>
      <c r="AJ84">
        <f t="shared" si="6"/>
        <v>-1</v>
      </c>
      <c r="AK84">
        <f t="shared" si="4"/>
        <v>0</v>
      </c>
      <c r="AL84" s="346">
        <f t="shared" si="5"/>
        <v>0</v>
      </c>
    </row>
    <row r="85" spans="1:38" ht="15" customHeight="1">
      <c r="A85" s="40"/>
      <c r="B85" s="91"/>
      <c r="C85" s="94" t="s">
        <v>5128</v>
      </c>
      <c r="D85" s="658" t="str">
        <f>IF(CNGE_2024_M4_Secc1!D85="","",CNGE_2024_M4_Secc1!D85)</f>
        <v/>
      </c>
      <c r="E85" s="658"/>
      <c r="F85" s="658"/>
      <c r="G85" s="658"/>
      <c r="H85" s="658"/>
      <c r="I85" s="658"/>
      <c r="J85" s="658"/>
      <c r="K85" s="658"/>
      <c r="L85" s="658"/>
      <c r="M85" s="658"/>
      <c r="N85" s="658"/>
      <c r="O85" s="658"/>
      <c r="P85" s="658"/>
      <c r="Q85" s="658"/>
      <c r="R85" s="658"/>
      <c r="S85" s="658"/>
      <c r="T85" s="658"/>
      <c r="U85" s="658"/>
      <c r="V85" s="658"/>
      <c r="W85" s="658"/>
      <c r="X85" s="658"/>
      <c r="Y85" s="580"/>
      <c r="Z85" s="580"/>
      <c r="AA85" s="580"/>
      <c r="AB85" s="580"/>
      <c r="AC85" s="580"/>
      <c r="AD85" s="580"/>
      <c r="AE85" s="91"/>
      <c r="AG85" s="1">
        <f t="shared" si="1"/>
        <v>0</v>
      </c>
      <c r="AH85" s="346">
        <f t="shared" si="2"/>
        <v>0</v>
      </c>
      <c r="AI85" s="1">
        <f t="shared" si="3"/>
        <v>0</v>
      </c>
      <c r="AJ85">
        <f t="shared" si="6"/>
        <v>-1</v>
      </c>
      <c r="AK85">
        <f t="shared" si="4"/>
        <v>0</v>
      </c>
      <c r="AL85" s="346">
        <f t="shared" si="5"/>
        <v>0</v>
      </c>
    </row>
    <row r="86" spans="1:38" ht="15" customHeight="1">
      <c r="A86" s="40"/>
      <c r="B86" s="91"/>
      <c r="C86" s="94" t="s">
        <v>5129</v>
      </c>
      <c r="D86" s="658" t="str">
        <f>IF(CNGE_2024_M4_Secc1!D86="","",CNGE_2024_M4_Secc1!D86)</f>
        <v/>
      </c>
      <c r="E86" s="658"/>
      <c r="F86" s="658"/>
      <c r="G86" s="658"/>
      <c r="H86" s="658"/>
      <c r="I86" s="658"/>
      <c r="J86" s="658"/>
      <c r="K86" s="658"/>
      <c r="L86" s="658"/>
      <c r="M86" s="658"/>
      <c r="N86" s="658"/>
      <c r="O86" s="658"/>
      <c r="P86" s="658"/>
      <c r="Q86" s="658"/>
      <c r="R86" s="658"/>
      <c r="S86" s="658"/>
      <c r="T86" s="658"/>
      <c r="U86" s="658"/>
      <c r="V86" s="658"/>
      <c r="W86" s="658"/>
      <c r="X86" s="658"/>
      <c r="Y86" s="580"/>
      <c r="Z86" s="580"/>
      <c r="AA86" s="580"/>
      <c r="AB86" s="580"/>
      <c r="AC86" s="580"/>
      <c r="AD86" s="580"/>
      <c r="AE86" s="91"/>
      <c r="AG86" s="1">
        <f t="shared" si="1"/>
        <v>0</v>
      </c>
      <c r="AH86" s="346">
        <f t="shared" si="2"/>
        <v>0</v>
      </c>
      <c r="AI86" s="1">
        <f t="shared" si="3"/>
        <v>0</v>
      </c>
      <c r="AJ86">
        <f t="shared" si="6"/>
        <v>-1</v>
      </c>
      <c r="AK86">
        <f t="shared" si="4"/>
        <v>0</v>
      </c>
      <c r="AL86" s="346">
        <f t="shared" si="5"/>
        <v>0</v>
      </c>
    </row>
    <row r="87" spans="1:38" ht="15" customHeight="1">
      <c r="A87" s="40"/>
      <c r="B87" s="91"/>
      <c r="C87" s="94" t="s">
        <v>5130</v>
      </c>
      <c r="D87" s="658" t="str">
        <f>IF(CNGE_2024_M4_Secc1!D87="","",CNGE_2024_M4_Secc1!D87)</f>
        <v/>
      </c>
      <c r="E87" s="658"/>
      <c r="F87" s="658"/>
      <c r="G87" s="658"/>
      <c r="H87" s="658"/>
      <c r="I87" s="658"/>
      <c r="J87" s="658"/>
      <c r="K87" s="658"/>
      <c r="L87" s="658"/>
      <c r="M87" s="658"/>
      <c r="N87" s="658"/>
      <c r="O87" s="658"/>
      <c r="P87" s="658"/>
      <c r="Q87" s="658"/>
      <c r="R87" s="658"/>
      <c r="S87" s="658"/>
      <c r="T87" s="658"/>
      <c r="U87" s="658"/>
      <c r="V87" s="658"/>
      <c r="W87" s="658"/>
      <c r="X87" s="658"/>
      <c r="Y87" s="580"/>
      <c r="Z87" s="580"/>
      <c r="AA87" s="580"/>
      <c r="AB87" s="580"/>
      <c r="AC87" s="580"/>
      <c r="AD87" s="580"/>
      <c r="AE87" s="91"/>
      <c r="AG87" s="1">
        <f t="shared" si="1"/>
        <v>0</v>
      </c>
      <c r="AH87" s="346">
        <f t="shared" si="2"/>
        <v>0</v>
      </c>
      <c r="AI87" s="1">
        <f t="shared" si="3"/>
        <v>0</v>
      </c>
      <c r="AJ87">
        <f t="shared" si="6"/>
        <v>-1</v>
      </c>
      <c r="AK87">
        <f t="shared" si="4"/>
        <v>0</v>
      </c>
      <c r="AL87" s="346">
        <f t="shared" si="5"/>
        <v>0</v>
      </c>
    </row>
    <row r="88" spans="1:38" ht="15" customHeight="1">
      <c r="A88" s="40"/>
      <c r="B88" s="91"/>
      <c r="C88" s="94" t="s">
        <v>5131</v>
      </c>
      <c r="D88" s="658" t="str">
        <f>IF(CNGE_2024_M4_Secc1!D88="","",CNGE_2024_M4_Secc1!D88)</f>
        <v/>
      </c>
      <c r="E88" s="658"/>
      <c r="F88" s="658"/>
      <c r="G88" s="658"/>
      <c r="H88" s="658"/>
      <c r="I88" s="658"/>
      <c r="J88" s="658"/>
      <c r="K88" s="658"/>
      <c r="L88" s="658"/>
      <c r="M88" s="658"/>
      <c r="N88" s="658"/>
      <c r="O88" s="658"/>
      <c r="P88" s="658"/>
      <c r="Q88" s="658"/>
      <c r="R88" s="658"/>
      <c r="S88" s="658"/>
      <c r="T88" s="658"/>
      <c r="U88" s="658"/>
      <c r="V88" s="658"/>
      <c r="W88" s="658"/>
      <c r="X88" s="658"/>
      <c r="Y88" s="580"/>
      <c r="Z88" s="580"/>
      <c r="AA88" s="580"/>
      <c r="AB88" s="580"/>
      <c r="AC88" s="580"/>
      <c r="AD88" s="580"/>
      <c r="AE88" s="91"/>
      <c r="AG88" s="1">
        <f t="shared" si="1"/>
        <v>0</v>
      </c>
      <c r="AH88" s="346">
        <f t="shared" si="2"/>
        <v>0</v>
      </c>
      <c r="AI88" s="1">
        <f t="shared" si="3"/>
        <v>0</v>
      </c>
      <c r="AJ88">
        <f t="shared" si="6"/>
        <v>-1</v>
      </c>
      <c r="AK88">
        <f t="shared" si="4"/>
        <v>0</v>
      </c>
      <c r="AL88" s="346">
        <f t="shared" si="5"/>
        <v>0</v>
      </c>
    </row>
    <row r="89" spans="1:38" ht="15" customHeight="1">
      <c r="A89" s="40"/>
      <c r="B89" s="91"/>
      <c r="C89" s="94" t="s">
        <v>5132</v>
      </c>
      <c r="D89" s="658" t="str">
        <f>IF(CNGE_2024_M4_Secc1!D89="","",CNGE_2024_M4_Secc1!D89)</f>
        <v/>
      </c>
      <c r="E89" s="658"/>
      <c r="F89" s="658"/>
      <c r="G89" s="658"/>
      <c r="H89" s="658"/>
      <c r="I89" s="658"/>
      <c r="J89" s="658"/>
      <c r="K89" s="658"/>
      <c r="L89" s="658"/>
      <c r="M89" s="658"/>
      <c r="N89" s="658"/>
      <c r="O89" s="658"/>
      <c r="P89" s="658"/>
      <c r="Q89" s="658"/>
      <c r="R89" s="658"/>
      <c r="S89" s="658"/>
      <c r="T89" s="658"/>
      <c r="U89" s="658"/>
      <c r="V89" s="658"/>
      <c r="W89" s="658"/>
      <c r="X89" s="658"/>
      <c r="Y89" s="580"/>
      <c r="Z89" s="580"/>
      <c r="AA89" s="580"/>
      <c r="AB89" s="580"/>
      <c r="AC89" s="580"/>
      <c r="AD89" s="580"/>
      <c r="AE89" s="91"/>
      <c r="AG89" s="1">
        <f t="shared" si="1"/>
        <v>0</v>
      </c>
      <c r="AH89" s="346">
        <f t="shared" si="2"/>
        <v>0</v>
      </c>
      <c r="AI89" s="1">
        <f t="shared" si="3"/>
        <v>0</v>
      </c>
      <c r="AJ89">
        <f t="shared" si="6"/>
        <v>-1</v>
      </c>
      <c r="AK89">
        <f t="shared" si="4"/>
        <v>0</v>
      </c>
      <c r="AL89" s="346">
        <f t="shared" si="5"/>
        <v>0</v>
      </c>
    </row>
    <row r="90" spans="1:38" ht="15" customHeight="1">
      <c r="A90" s="40"/>
      <c r="B90" s="91"/>
      <c r="C90" s="94" t="s">
        <v>5133</v>
      </c>
      <c r="D90" s="658" t="str">
        <f>IF(CNGE_2024_M4_Secc1!D90="","",CNGE_2024_M4_Secc1!D90)</f>
        <v/>
      </c>
      <c r="E90" s="658"/>
      <c r="F90" s="658"/>
      <c r="G90" s="658"/>
      <c r="H90" s="658"/>
      <c r="I90" s="658"/>
      <c r="J90" s="658"/>
      <c r="K90" s="658"/>
      <c r="L90" s="658"/>
      <c r="M90" s="658"/>
      <c r="N90" s="658"/>
      <c r="O90" s="658"/>
      <c r="P90" s="658"/>
      <c r="Q90" s="658"/>
      <c r="R90" s="658"/>
      <c r="S90" s="658"/>
      <c r="T90" s="658"/>
      <c r="U90" s="658"/>
      <c r="V90" s="658"/>
      <c r="W90" s="658"/>
      <c r="X90" s="658"/>
      <c r="Y90" s="580"/>
      <c r="Z90" s="580"/>
      <c r="AA90" s="580"/>
      <c r="AB90" s="580"/>
      <c r="AC90" s="580"/>
      <c r="AD90" s="580"/>
      <c r="AE90" s="91"/>
      <c r="AG90" s="1">
        <f t="shared" si="1"/>
        <v>0</v>
      </c>
      <c r="AH90" s="346">
        <f t="shared" si="2"/>
        <v>0</v>
      </c>
      <c r="AI90" s="1">
        <f t="shared" si="3"/>
        <v>0</v>
      </c>
      <c r="AJ90">
        <f t="shared" si="6"/>
        <v>-1</v>
      </c>
      <c r="AK90">
        <f t="shared" si="4"/>
        <v>0</v>
      </c>
      <c r="AL90" s="346">
        <f t="shared" si="5"/>
        <v>0</v>
      </c>
    </row>
    <row r="91" spans="1:38" ht="15" customHeight="1">
      <c r="A91" s="40"/>
      <c r="B91" s="91"/>
      <c r="C91" s="94" t="s">
        <v>5134</v>
      </c>
      <c r="D91" s="658" t="str">
        <f>IF(CNGE_2024_M4_Secc1!D91="","",CNGE_2024_M4_Secc1!D91)</f>
        <v/>
      </c>
      <c r="E91" s="658"/>
      <c r="F91" s="658"/>
      <c r="G91" s="658"/>
      <c r="H91" s="658"/>
      <c r="I91" s="658"/>
      <c r="J91" s="658"/>
      <c r="K91" s="658"/>
      <c r="L91" s="658"/>
      <c r="M91" s="658"/>
      <c r="N91" s="658"/>
      <c r="O91" s="658"/>
      <c r="P91" s="658"/>
      <c r="Q91" s="658"/>
      <c r="R91" s="658"/>
      <c r="S91" s="658"/>
      <c r="T91" s="658"/>
      <c r="U91" s="658"/>
      <c r="V91" s="658"/>
      <c r="W91" s="658"/>
      <c r="X91" s="658"/>
      <c r="Y91" s="580"/>
      <c r="Z91" s="580"/>
      <c r="AA91" s="580"/>
      <c r="AB91" s="580"/>
      <c r="AC91" s="580"/>
      <c r="AD91" s="580"/>
      <c r="AE91" s="91"/>
      <c r="AG91" s="1">
        <f t="shared" si="1"/>
        <v>0</v>
      </c>
      <c r="AH91" s="346">
        <f t="shared" si="2"/>
        <v>0</v>
      </c>
      <c r="AI91" s="1">
        <f t="shared" si="3"/>
        <v>0</v>
      </c>
      <c r="AJ91">
        <f t="shared" si="6"/>
        <v>-1</v>
      </c>
      <c r="AK91">
        <f t="shared" si="4"/>
        <v>0</v>
      </c>
      <c r="AL91" s="346">
        <f t="shared" si="5"/>
        <v>0</v>
      </c>
    </row>
    <row r="92" spans="1:38" ht="15" customHeight="1">
      <c r="A92" s="40"/>
      <c r="B92" s="91"/>
      <c r="C92" s="94" t="s">
        <v>5135</v>
      </c>
      <c r="D92" s="658" t="str">
        <f>IF(CNGE_2024_M4_Secc1!D92="","",CNGE_2024_M4_Secc1!D92)</f>
        <v/>
      </c>
      <c r="E92" s="658"/>
      <c r="F92" s="658"/>
      <c r="G92" s="658"/>
      <c r="H92" s="658"/>
      <c r="I92" s="658"/>
      <c r="J92" s="658"/>
      <c r="K92" s="658"/>
      <c r="L92" s="658"/>
      <c r="M92" s="658"/>
      <c r="N92" s="658"/>
      <c r="O92" s="658"/>
      <c r="P92" s="658"/>
      <c r="Q92" s="658"/>
      <c r="R92" s="658"/>
      <c r="S92" s="658"/>
      <c r="T92" s="658"/>
      <c r="U92" s="658"/>
      <c r="V92" s="658"/>
      <c r="W92" s="658"/>
      <c r="X92" s="658"/>
      <c r="Y92" s="580"/>
      <c r="Z92" s="580"/>
      <c r="AA92" s="580"/>
      <c r="AB92" s="580"/>
      <c r="AC92" s="580"/>
      <c r="AD92" s="580"/>
      <c r="AE92" s="91"/>
      <c r="AG92" s="1">
        <f t="shared" si="1"/>
        <v>0</v>
      </c>
      <c r="AH92" s="346">
        <f t="shared" si="2"/>
        <v>0</v>
      </c>
      <c r="AI92" s="1">
        <f t="shared" si="3"/>
        <v>0</v>
      </c>
      <c r="AJ92">
        <f t="shared" si="6"/>
        <v>-1</v>
      </c>
      <c r="AK92">
        <f t="shared" si="4"/>
        <v>0</v>
      </c>
      <c r="AL92" s="346">
        <f t="shared" si="5"/>
        <v>0</v>
      </c>
    </row>
    <row r="93" spans="1:38" ht="15" customHeight="1">
      <c r="A93" s="40"/>
      <c r="B93" s="91"/>
      <c r="C93" s="94" t="s">
        <v>5136</v>
      </c>
      <c r="D93" s="658" t="str">
        <f>IF(CNGE_2024_M4_Secc1!D93="","",CNGE_2024_M4_Secc1!D93)</f>
        <v/>
      </c>
      <c r="E93" s="658"/>
      <c r="F93" s="658"/>
      <c r="G93" s="658"/>
      <c r="H93" s="658"/>
      <c r="I93" s="658"/>
      <c r="J93" s="658"/>
      <c r="K93" s="658"/>
      <c r="L93" s="658"/>
      <c r="M93" s="658"/>
      <c r="N93" s="658"/>
      <c r="O93" s="658"/>
      <c r="P93" s="658"/>
      <c r="Q93" s="658"/>
      <c r="R93" s="658"/>
      <c r="S93" s="658"/>
      <c r="T93" s="658"/>
      <c r="U93" s="658"/>
      <c r="V93" s="658"/>
      <c r="W93" s="658"/>
      <c r="X93" s="658"/>
      <c r="Y93" s="580"/>
      <c r="Z93" s="580"/>
      <c r="AA93" s="580"/>
      <c r="AB93" s="580"/>
      <c r="AC93" s="580"/>
      <c r="AD93" s="580"/>
      <c r="AE93" s="91"/>
      <c r="AG93" s="1">
        <f t="shared" si="1"/>
        <v>0</v>
      </c>
      <c r="AH93" s="346">
        <f t="shared" si="2"/>
        <v>0</v>
      </c>
      <c r="AI93" s="1">
        <f t="shared" si="3"/>
        <v>0</v>
      </c>
      <c r="AJ93">
        <f t="shared" si="6"/>
        <v>-1</v>
      </c>
      <c r="AK93">
        <f t="shared" si="4"/>
        <v>0</v>
      </c>
      <c r="AL93" s="346">
        <f t="shared" si="5"/>
        <v>0</v>
      </c>
    </row>
    <row r="94" spans="1:38" ht="15" customHeight="1">
      <c r="A94" s="40"/>
      <c r="B94" s="91"/>
      <c r="C94" s="94" t="s">
        <v>5137</v>
      </c>
      <c r="D94" s="658" t="str">
        <f>IF(CNGE_2024_M4_Secc1!D94="","",CNGE_2024_M4_Secc1!D94)</f>
        <v/>
      </c>
      <c r="E94" s="658"/>
      <c r="F94" s="658"/>
      <c r="G94" s="658"/>
      <c r="H94" s="658"/>
      <c r="I94" s="658"/>
      <c r="J94" s="658"/>
      <c r="K94" s="658"/>
      <c r="L94" s="658"/>
      <c r="M94" s="658"/>
      <c r="N94" s="658"/>
      <c r="O94" s="658"/>
      <c r="P94" s="658"/>
      <c r="Q94" s="658"/>
      <c r="R94" s="658"/>
      <c r="S94" s="658"/>
      <c r="T94" s="658"/>
      <c r="U94" s="658"/>
      <c r="V94" s="658"/>
      <c r="W94" s="658"/>
      <c r="X94" s="658"/>
      <c r="Y94" s="580"/>
      <c r="Z94" s="580"/>
      <c r="AA94" s="580"/>
      <c r="AB94" s="580"/>
      <c r="AC94" s="580"/>
      <c r="AD94" s="580"/>
      <c r="AE94" s="91"/>
      <c r="AG94" s="1">
        <f t="shared" si="1"/>
        <v>0</v>
      </c>
      <c r="AH94" s="346">
        <f t="shared" si="2"/>
        <v>0</v>
      </c>
      <c r="AI94" s="1">
        <f t="shared" si="3"/>
        <v>0</v>
      </c>
      <c r="AJ94">
        <f t="shared" si="6"/>
        <v>-1</v>
      </c>
      <c r="AK94">
        <f t="shared" si="4"/>
        <v>0</v>
      </c>
      <c r="AL94" s="346">
        <f t="shared" si="5"/>
        <v>0</v>
      </c>
    </row>
    <row r="95" spans="1:38" ht="15" customHeight="1">
      <c r="A95" s="40"/>
      <c r="B95" s="91"/>
      <c r="C95" s="94" t="s">
        <v>5138</v>
      </c>
      <c r="D95" s="658" t="str">
        <f>IF(CNGE_2024_M4_Secc1!D95="","",CNGE_2024_M4_Secc1!D95)</f>
        <v/>
      </c>
      <c r="E95" s="658"/>
      <c r="F95" s="658"/>
      <c r="G95" s="658"/>
      <c r="H95" s="658"/>
      <c r="I95" s="658"/>
      <c r="J95" s="658"/>
      <c r="K95" s="658"/>
      <c r="L95" s="658"/>
      <c r="M95" s="658"/>
      <c r="N95" s="658"/>
      <c r="O95" s="658"/>
      <c r="P95" s="658"/>
      <c r="Q95" s="658"/>
      <c r="R95" s="658"/>
      <c r="S95" s="658"/>
      <c r="T95" s="658"/>
      <c r="U95" s="658"/>
      <c r="V95" s="658"/>
      <c r="W95" s="658"/>
      <c r="X95" s="658"/>
      <c r="Y95" s="580"/>
      <c r="Z95" s="580"/>
      <c r="AA95" s="580"/>
      <c r="AB95" s="580"/>
      <c r="AC95" s="580"/>
      <c r="AD95" s="580"/>
      <c r="AE95" s="91"/>
      <c r="AG95" s="1">
        <f t="shared" si="1"/>
        <v>0</v>
      </c>
      <c r="AH95" s="346">
        <f t="shared" si="2"/>
        <v>0</v>
      </c>
      <c r="AI95" s="1">
        <f t="shared" si="3"/>
        <v>0</v>
      </c>
      <c r="AJ95">
        <f t="shared" si="6"/>
        <v>-1</v>
      </c>
      <c r="AK95">
        <f t="shared" si="4"/>
        <v>0</v>
      </c>
      <c r="AL95" s="346">
        <f t="shared" si="5"/>
        <v>0</v>
      </c>
    </row>
    <row r="96" spans="1:38" ht="15" customHeight="1">
      <c r="A96" s="40"/>
      <c r="B96" s="91"/>
      <c r="C96" s="94" t="s">
        <v>5139</v>
      </c>
      <c r="D96" s="658" t="str">
        <f>IF(CNGE_2024_M4_Secc1!D96="","",CNGE_2024_M4_Secc1!D96)</f>
        <v/>
      </c>
      <c r="E96" s="658"/>
      <c r="F96" s="658"/>
      <c r="G96" s="658"/>
      <c r="H96" s="658"/>
      <c r="I96" s="658"/>
      <c r="J96" s="658"/>
      <c r="K96" s="658"/>
      <c r="L96" s="658"/>
      <c r="M96" s="658"/>
      <c r="N96" s="658"/>
      <c r="O96" s="658"/>
      <c r="P96" s="658"/>
      <c r="Q96" s="658"/>
      <c r="R96" s="658"/>
      <c r="S96" s="658"/>
      <c r="T96" s="658"/>
      <c r="U96" s="658"/>
      <c r="V96" s="658"/>
      <c r="W96" s="658"/>
      <c r="X96" s="658"/>
      <c r="Y96" s="580"/>
      <c r="Z96" s="580"/>
      <c r="AA96" s="580"/>
      <c r="AB96" s="580"/>
      <c r="AC96" s="580"/>
      <c r="AD96" s="580"/>
      <c r="AE96" s="91"/>
      <c r="AG96" s="1">
        <f t="shared" si="1"/>
        <v>0</v>
      </c>
      <c r="AH96" s="346">
        <f t="shared" si="2"/>
        <v>0</v>
      </c>
      <c r="AI96" s="1">
        <f t="shared" si="3"/>
        <v>0</v>
      </c>
      <c r="AJ96">
        <f t="shared" si="6"/>
        <v>-1</v>
      </c>
      <c r="AK96">
        <f t="shared" si="4"/>
        <v>0</v>
      </c>
      <c r="AL96" s="346">
        <f t="shared" si="5"/>
        <v>0</v>
      </c>
    </row>
    <row r="97" spans="1:38" ht="15" customHeight="1">
      <c r="A97" s="40"/>
      <c r="B97" s="91"/>
      <c r="C97" s="94" t="s">
        <v>5140</v>
      </c>
      <c r="D97" s="658" t="str">
        <f>IF(CNGE_2024_M4_Secc1!D97="","",CNGE_2024_M4_Secc1!D97)</f>
        <v/>
      </c>
      <c r="E97" s="658"/>
      <c r="F97" s="658"/>
      <c r="G97" s="658"/>
      <c r="H97" s="658"/>
      <c r="I97" s="658"/>
      <c r="J97" s="658"/>
      <c r="K97" s="658"/>
      <c r="L97" s="658"/>
      <c r="M97" s="658"/>
      <c r="N97" s="658"/>
      <c r="O97" s="658"/>
      <c r="P97" s="658"/>
      <c r="Q97" s="658"/>
      <c r="R97" s="658"/>
      <c r="S97" s="658"/>
      <c r="T97" s="658"/>
      <c r="U97" s="658"/>
      <c r="V97" s="658"/>
      <c r="W97" s="658"/>
      <c r="X97" s="658"/>
      <c r="Y97" s="580"/>
      <c r="Z97" s="580"/>
      <c r="AA97" s="580"/>
      <c r="AB97" s="580"/>
      <c r="AC97" s="580"/>
      <c r="AD97" s="580"/>
      <c r="AE97" s="91"/>
      <c r="AG97" s="1">
        <f t="shared" si="1"/>
        <v>0</v>
      </c>
      <c r="AH97" s="346">
        <f t="shared" si="2"/>
        <v>0</v>
      </c>
      <c r="AI97" s="1">
        <f t="shared" si="3"/>
        <v>0</v>
      </c>
      <c r="AJ97">
        <f t="shared" si="6"/>
        <v>-1</v>
      </c>
      <c r="AK97">
        <f t="shared" si="4"/>
        <v>0</v>
      </c>
      <c r="AL97" s="346">
        <f t="shared" si="5"/>
        <v>0</v>
      </c>
    </row>
    <row r="98" spans="1:38" ht="15" customHeight="1">
      <c r="A98" s="40"/>
      <c r="B98" s="91"/>
      <c r="C98" s="94" t="s">
        <v>5141</v>
      </c>
      <c r="D98" s="658" t="str">
        <f>IF(CNGE_2024_M4_Secc1!D98="","",CNGE_2024_M4_Secc1!D98)</f>
        <v/>
      </c>
      <c r="E98" s="658"/>
      <c r="F98" s="658"/>
      <c r="G98" s="658"/>
      <c r="H98" s="658"/>
      <c r="I98" s="658"/>
      <c r="J98" s="658"/>
      <c r="K98" s="658"/>
      <c r="L98" s="658"/>
      <c r="M98" s="658"/>
      <c r="N98" s="658"/>
      <c r="O98" s="658"/>
      <c r="P98" s="658"/>
      <c r="Q98" s="658"/>
      <c r="R98" s="658"/>
      <c r="S98" s="658"/>
      <c r="T98" s="658"/>
      <c r="U98" s="658"/>
      <c r="V98" s="658"/>
      <c r="W98" s="658"/>
      <c r="X98" s="658"/>
      <c r="Y98" s="580"/>
      <c r="Z98" s="580"/>
      <c r="AA98" s="580"/>
      <c r="AB98" s="580"/>
      <c r="AC98" s="580"/>
      <c r="AD98" s="580"/>
      <c r="AE98" s="91"/>
      <c r="AG98" s="1">
        <f t="shared" si="1"/>
        <v>0</v>
      </c>
      <c r="AH98" s="346">
        <f t="shared" si="2"/>
        <v>0</v>
      </c>
      <c r="AI98" s="1">
        <f t="shared" si="3"/>
        <v>0</v>
      </c>
      <c r="AJ98">
        <f t="shared" si="6"/>
        <v>-1</v>
      </c>
      <c r="AK98">
        <f t="shared" si="4"/>
        <v>0</v>
      </c>
      <c r="AL98" s="346">
        <f t="shared" si="5"/>
        <v>0</v>
      </c>
    </row>
    <row r="99" spans="1:38" ht="15" customHeight="1">
      <c r="A99" s="40"/>
      <c r="B99" s="91"/>
      <c r="C99" s="94" t="s">
        <v>5142</v>
      </c>
      <c r="D99" s="658" t="str">
        <f>IF(CNGE_2024_M4_Secc1!D99="","",CNGE_2024_M4_Secc1!D99)</f>
        <v/>
      </c>
      <c r="E99" s="658"/>
      <c r="F99" s="658"/>
      <c r="G99" s="658"/>
      <c r="H99" s="658"/>
      <c r="I99" s="658"/>
      <c r="J99" s="658"/>
      <c r="K99" s="658"/>
      <c r="L99" s="658"/>
      <c r="M99" s="658"/>
      <c r="N99" s="658"/>
      <c r="O99" s="658"/>
      <c r="P99" s="658"/>
      <c r="Q99" s="658"/>
      <c r="R99" s="658"/>
      <c r="S99" s="658"/>
      <c r="T99" s="658"/>
      <c r="U99" s="658"/>
      <c r="V99" s="658"/>
      <c r="W99" s="658"/>
      <c r="X99" s="658"/>
      <c r="Y99" s="580"/>
      <c r="Z99" s="580"/>
      <c r="AA99" s="580"/>
      <c r="AB99" s="580"/>
      <c r="AC99" s="580"/>
      <c r="AD99" s="580"/>
      <c r="AE99" s="91"/>
      <c r="AG99" s="1">
        <f t="shared" si="1"/>
        <v>0</v>
      </c>
      <c r="AH99" s="346">
        <f t="shared" si="2"/>
        <v>0</v>
      </c>
      <c r="AI99" s="1">
        <f t="shared" si="3"/>
        <v>0</v>
      </c>
      <c r="AJ99">
        <f t="shared" si="6"/>
        <v>-1</v>
      </c>
      <c r="AK99">
        <f t="shared" si="4"/>
        <v>0</v>
      </c>
      <c r="AL99" s="346">
        <f t="shared" si="5"/>
        <v>0</v>
      </c>
    </row>
    <row r="100" spans="1:38" ht="15" customHeight="1">
      <c r="A100" s="40"/>
      <c r="B100" s="91"/>
      <c r="C100" s="94" t="s">
        <v>5143</v>
      </c>
      <c r="D100" s="658" t="str">
        <f>IF(CNGE_2024_M4_Secc1!D100="","",CNGE_2024_M4_Secc1!D100)</f>
        <v/>
      </c>
      <c r="E100" s="658"/>
      <c r="F100" s="658"/>
      <c r="G100" s="658"/>
      <c r="H100" s="658"/>
      <c r="I100" s="658"/>
      <c r="J100" s="658"/>
      <c r="K100" s="658"/>
      <c r="L100" s="658"/>
      <c r="M100" s="658"/>
      <c r="N100" s="658"/>
      <c r="O100" s="658"/>
      <c r="P100" s="658"/>
      <c r="Q100" s="658"/>
      <c r="R100" s="658"/>
      <c r="S100" s="658"/>
      <c r="T100" s="658"/>
      <c r="U100" s="658"/>
      <c r="V100" s="658"/>
      <c r="W100" s="658"/>
      <c r="X100" s="658"/>
      <c r="Y100" s="580"/>
      <c r="Z100" s="580"/>
      <c r="AA100" s="580"/>
      <c r="AB100" s="580"/>
      <c r="AC100" s="580"/>
      <c r="AD100" s="580"/>
      <c r="AE100" s="91"/>
      <c r="AG100" s="1">
        <f t="shared" si="1"/>
        <v>0</v>
      </c>
      <c r="AH100" s="346">
        <f t="shared" si="2"/>
        <v>0</v>
      </c>
      <c r="AI100" s="1">
        <f t="shared" si="3"/>
        <v>0</v>
      </c>
      <c r="AJ100">
        <f t="shared" si="6"/>
        <v>-1</v>
      </c>
      <c r="AK100">
        <f t="shared" si="4"/>
        <v>0</v>
      </c>
      <c r="AL100" s="346">
        <f t="shared" si="5"/>
        <v>0</v>
      </c>
    </row>
    <row r="101" spans="1:38" ht="15" customHeight="1">
      <c r="A101" s="40"/>
      <c r="B101" s="91"/>
      <c r="C101" s="94" t="s">
        <v>5144</v>
      </c>
      <c r="D101" s="658" t="str">
        <f>IF(CNGE_2024_M4_Secc1!D101="","",CNGE_2024_M4_Secc1!D101)</f>
        <v/>
      </c>
      <c r="E101" s="658"/>
      <c r="F101" s="658"/>
      <c r="G101" s="658"/>
      <c r="H101" s="658"/>
      <c r="I101" s="658"/>
      <c r="J101" s="658"/>
      <c r="K101" s="658"/>
      <c r="L101" s="658"/>
      <c r="M101" s="658"/>
      <c r="N101" s="658"/>
      <c r="O101" s="658"/>
      <c r="P101" s="658"/>
      <c r="Q101" s="658"/>
      <c r="R101" s="658"/>
      <c r="S101" s="658"/>
      <c r="T101" s="658"/>
      <c r="U101" s="658"/>
      <c r="V101" s="658"/>
      <c r="W101" s="658"/>
      <c r="X101" s="658"/>
      <c r="Y101" s="580"/>
      <c r="Z101" s="580"/>
      <c r="AA101" s="580"/>
      <c r="AB101" s="580"/>
      <c r="AC101" s="580"/>
      <c r="AD101" s="580"/>
      <c r="AE101" s="91"/>
      <c r="AG101" s="1">
        <f t="shared" si="1"/>
        <v>0</v>
      </c>
      <c r="AH101" s="346">
        <f t="shared" si="2"/>
        <v>0</v>
      </c>
      <c r="AI101" s="1">
        <f t="shared" si="3"/>
        <v>0</v>
      </c>
      <c r="AJ101">
        <f t="shared" si="6"/>
        <v>-1</v>
      </c>
      <c r="AK101">
        <f t="shared" si="4"/>
        <v>0</v>
      </c>
      <c r="AL101" s="346">
        <f t="shared" si="5"/>
        <v>0</v>
      </c>
    </row>
    <row r="102" spans="1:38" ht="15" customHeight="1">
      <c r="A102" s="40"/>
      <c r="B102" s="91"/>
      <c r="C102" s="22"/>
      <c r="D102" s="22"/>
      <c r="E102" s="22"/>
      <c r="F102" s="22"/>
      <c r="G102" s="22"/>
      <c r="H102" s="22"/>
      <c r="I102" s="22"/>
      <c r="J102" s="22"/>
      <c r="K102" s="22"/>
      <c r="L102" s="22"/>
      <c r="M102" s="22"/>
      <c r="N102" s="22"/>
      <c r="O102" s="22"/>
      <c r="P102" s="22"/>
      <c r="Q102" s="22"/>
      <c r="R102" s="22"/>
      <c r="S102" s="22"/>
      <c r="T102" s="22"/>
      <c r="U102" s="22"/>
      <c r="V102" s="22"/>
      <c r="W102" s="22"/>
      <c r="X102" s="108" t="s">
        <v>5189</v>
      </c>
      <c r="Y102" s="729">
        <f>IF(AND(SUM(Y42:AD101)=0,COUNTIF(Y42:AD101,"NS")&gt;0),"NS",
IF(AND(SUM(Y42:AD101)=0,COUNTIF(Y42:AD101,0)&gt;0),0,
IF(AND(SUM(Y42:AD101)=0,COUNTIF(Y42:AD101,"NA")&gt;0),"NA",
SUM(Y42:AD101))))</f>
        <v>0</v>
      </c>
      <c r="Z102" s="729"/>
      <c r="AA102" s="729"/>
      <c r="AB102" s="729"/>
      <c r="AC102" s="729"/>
      <c r="AD102" s="729"/>
      <c r="AE102" s="91"/>
      <c r="AG102" s="256">
        <f>SUM(AG42:AG101)</f>
        <v>0</v>
      </c>
      <c r="AH102" s="349">
        <f>SUM(AH42:AH101)</f>
        <v>0</v>
      </c>
      <c r="AI102" s="347">
        <f>SUM(AI42:AI101)</f>
        <v>0</v>
      </c>
      <c r="AK102" s="347">
        <f>SUM(AK42:AK101)</f>
        <v>0</v>
      </c>
      <c r="AL102" s="350">
        <f>SUM(AL42:AL101)</f>
        <v>0</v>
      </c>
    </row>
    <row r="103" spans="1:38" ht="15" customHeight="1">
      <c r="A103" s="40"/>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row>
    <row r="104" spans="1:38" ht="24" customHeight="1">
      <c r="A104" s="40"/>
      <c r="B104" s="91"/>
      <c r="C104" s="531" t="s">
        <v>5147</v>
      </c>
      <c r="D104" s="531"/>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91"/>
    </row>
    <row r="105" spans="1:38" ht="60" customHeight="1">
      <c r="A105" s="40"/>
      <c r="B105" s="9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91"/>
    </row>
    <row r="106" spans="1:38" ht="15" customHeight="1">
      <c r="A106" s="40"/>
      <c r="B106" s="583" t="str">
        <f>IF(AG102&gt;0,"Favor de ingresar toda la información requerida en la pregunta","")</f>
        <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42"/>
    </row>
    <row r="107" spans="1:38" ht="15" customHeight="1">
      <c r="A107" s="40"/>
      <c r="B107" s="568" t="str">
        <f>IF(AH102&gt;0,"Alerta: debido a que cuenta con registros NS, debe proporcionar una justificación en el area de comentarios al final de la pregunta","")</f>
        <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42"/>
    </row>
    <row r="108" spans="1:38" ht="15" customHeight="1">
      <c r="A108" s="40"/>
      <c r="B108" s="583" t="str">
        <f>IF(AI102&gt;0,"Las cifras deben anotarse en pesos mexicanos (no debe agregar la frase “miles o millones de pesos”)",IF(AK102&gt;0,"Las cifras registradas no deben llevar decimales",""))</f>
        <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42"/>
    </row>
    <row r="109" spans="1:38" ht="15" customHeight="1">
      <c r="A109" s="40"/>
      <c r="B109" s="568" t="str">
        <f>IF(AL102&gt;0,"Alerta: debido a que cuenta con registros NA, debe proporcionar una justificación en el area de comentarios al final de la pregunta","")</f>
        <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42"/>
    </row>
    <row r="110" spans="1:38" ht="15" customHeight="1">
      <c r="A110" s="40"/>
      <c r="B110" s="571" t="str">
        <f>IF(AM42&gt;0,"La suma de las cantidades registradas debe de ser igual a lo reportado en la preg. 3.1","")</f>
        <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42"/>
    </row>
    <row r="111" spans="1:38" ht="15" customHeight="1">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row>
    <row r="112" spans="1:38" ht="24" customHeight="1">
      <c r="A112" s="40" t="s">
        <v>5746</v>
      </c>
      <c r="B112" s="582" t="s">
        <v>5747</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91"/>
    </row>
    <row r="113" spans="1:53" ht="15" customHeight="1">
      <c r="A113" s="40"/>
      <c r="B113" s="23"/>
      <c r="C113" s="593" t="s">
        <v>5748</v>
      </c>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91"/>
    </row>
    <row r="114" spans="1:53" ht="15" customHeight="1">
      <c r="A114" s="40"/>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42"/>
    </row>
    <row r="115" spans="1:53" ht="15" customHeight="1">
      <c r="A115" s="40"/>
      <c r="B115" s="28"/>
      <c r="C115" s="511" t="s">
        <v>5749</v>
      </c>
      <c r="D115" s="512"/>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3"/>
      <c r="AE115" s="91"/>
    </row>
    <row r="116" spans="1:53" ht="48" customHeight="1">
      <c r="A116" s="40"/>
      <c r="B116" s="28"/>
      <c r="C116" s="515" t="s">
        <v>5750</v>
      </c>
      <c r="D116" s="516"/>
      <c r="E116" s="517"/>
      <c r="F116" s="515" t="s">
        <v>5751</v>
      </c>
      <c r="G116" s="516"/>
      <c r="H116" s="517"/>
      <c r="I116" s="515" t="s">
        <v>5752</v>
      </c>
      <c r="J116" s="516"/>
      <c r="K116" s="517"/>
      <c r="L116" s="515" t="s">
        <v>5753</v>
      </c>
      <c r="M116" s="516"/>
      <c r="N116" s="516"/>
      <c r="O116" s="517"/>
      <c r="P116" s="515" t="s">
        <v>5754</v>
      </c>
      <c r="Q116" s="516"/>
      <c r="R116" s="517"/>
      <c r="S116" s="515" t="s">
        <v>5755</v>
      </c>
      <c r="T116" s="516"/>
      <c r="U116" s="517"/>
      <c r="V116" s="515" t="s">
        <v>5756</v>
      </c>
      <c r="W116" s="516"/>
      <c r="X116" s="517"/>
      <c r="Y116" s="515" t="s">
        <v>5757</v>
      </c>
      <c r="Z116" s="516"/>
      <c r="AA116" s="517"/>
      <c r="AB116" s="515" t="s">
        <v>5758</v>
      </c>
      <c r="AC116" s="516"/>
      <c r="AD116" s="517"/>
      <c r="AE116" s="91"/>
      <c r="AJ116" s="747" t="s">
        <v>5223</v>
      </c>
      <c r="AK116" s="747"/>
      <c r="AL116" s="747"/>
      <c r="AM116" s="747"/>
      <c r="AN116" s="747"/>
      <c r="AO116" s="747"/>
      <c r="AP116" s="747"/>
      <c r="AQ116" s="747"/>
      <c r="AR116" s="747"/>
      <c r="AS116" s="670" t="s">
        <v>5234</v>
      </c>
      <c r="AT116" s="670"/>
      <c r="AU116" s="670"/>
      <c r="AV116" s="670"/>
      <c r="AW116" s="670"/>
      <c r="AX116" s="670"/>
      <c r="AY116" s="670"/>
      <c r="AZ116" s="670"/>
      <c r="BA116" s="670"/>
    </row>
    <row r="117" spans="1:53" ht="24" customHeight="1">
      <c r="A117" s="195"/>
      <c r="B117" s="191"/>
      <c r="C117" s="515" t="s">
        <v>5759</v>
      </c>
      <c r="D117" s="516"/>
      <c r="E117" s="517"/>
      <c r="F117" s="515" t="s">
        <v>5760</v>
      </c>
      <c r="G117" s="516"/>
      <c r="H117" s="517"/>
      <c r="I117" s="515" t="s">
        <v>5761</v>
      </c>
      <c r="J117" s="516"/>
      <c r="K117" s="517"/>
      <c r="L117" s="515" t="s">
        <v>5762</v>
      </c>
      <c r="M117" s="516"/>
      <c r="N117" s="516"/>
      <c r="O117" s="517"/>
      <c r="P117" s="515" t="s">
        <v>5763</v>
      </c>
      <c r="Q117" s="516"/>
      <c r="R117" s="517"/>
      <c r="S117" s="515" t="s">
        <v>5764</v>
      </c>
      <c r="T117" s="516"/>
      <c r="U117" s="517"/>
      <c r="V117" s="515" t="s">
        <v>5765</v>
      </c>
      <c r="W117" s="516"/>
      <c r="X117" s="517"/>
      <c r="Y117" s="515" t="s">
        <v>5766</v>
      </c>
      <c r="Z117" s="516"/>
      <c r="AA117" s="517"/>
      <c r="AB117" s="515" t="s">
        <v>5767</v>
      </c>
      <c r="AC117" s="516"/>
      <c r="AD117" s="517"/>
      <c r="AE117" s="91"/>
      <c r="AG117" s="221" t="s">
        <v>5102</v>
      </c>
      <c r="AH117" s="222" t="s">
        <v>5107</v>
      </c>
      <c r="AI117" s="319" t="s">
        <v>5768</v>
      </c>
      <c r="AJ117" s="351" t="s">
        <v>5769</v>
      </c>
      <c r="AK117" s="351" t="s">
        <v>5770</v>
      </c>
      <c r="AL117" s="351" t="s">
        <v>5771</v>
      </c>
      <c r="AM117" s="351" t="s">
        <v>5772</v>
      </c>
      <c r="AN117" s="351" t="s">
        <v>5773</v>
      </c>
      <c r="AO117" s="351" t="s">
        <v>5774</v>
      </c>
      <c r="AP117" s="351" t="s">
        <v>5775</v>
      </c>
      <c r="AQ117" s="351" t="s">
        <v>5776</v>
      </c>
      <c r="AR117" s="351" t="s">
        <v>5777</v>
      </c>
      <c r="AS117" s="347" t="s">
        <v>5769</v>
      </c>
      <c r="AT117" s="347" t="s">
        <v>5770</v>
      </c>
      <c r="AU117" s="347" t="s">
        <v>5771</v>
      </c>
      <c r="AV117" s="347" t="s">
        <v>5772</v>
      </c>
      <c r="AW117" s="347" t="s">
        <v>5773</v>
      </c>
      <c r="AX117" s="347" t="s">
        <v>5774</v>
      </c>
      <c r="AY117" s="347" t="s">
        <v>5775</v>
      </c>
      <c r="AZ117" s="347" t="s">
        <v>5776</v>
      </c>
      <c r="BA117" s="347" t="s">
        <v>5777</v>
      </c>
    </row>
    <row r="118" spans="1:53" ht="15" customHeight="1">
      <c r="A118" s="40"/>
      <c r="B118" s="28"/>
      <c r="C118" s="577"/>
      <c r="D118" s="578"/>
      <c r="E118" s="579"/>
      <c r="F118" s="577"/>
      <c r="G118" s="578"/>
      <c r="H118" s="579"/>
      <c r="I118" s="577"/>
      <c r="J118" s="578"/>
      <c r="K118" s="579"/>
      <c r="L118" s="577"/>
      <c r="M118" s="578"/>
      <c r="N118" s="578"/>
      <c r="O118" s="579"/>
      <c r="P118" s="577"/>
      <c r="Q118" s="578"/>
      <c r="R118" s="579"/>
      <c r="S118" s="577"/>
      <c r="T118" s="578"/>
      <c r="U118" s="579"/>
      <c r="V118" s="577"/>
      <c r="W118" s="578"/>
      <c r="X118" s="579"/>
      <c r="Y118" s="577"/>
      <c r="Z118" s="578"/>
      <c r="AA118" s="579"/>
      <c r="AB118" s="748"/>
      <c r="AC118" s="749"/>
      <c r="AD118" s="750"/>
      <c r="AE118" s="91"/>
      <c r="AG118" s="1">
        <f>IF(COUNTA(C118:AD118)=0,0,IF(COUNTA(C118:AD118)=9,0,1))</f>
        <v>0</v>
      </c>
      <c r="AH118" s="346">
        <f>COUNTIF(C118,"NS")+COUNTIF(F118,"NS")+COUNTIF(I118,"NS")+COUNTIF(L118,"NS")+COUNTIF(P118,"NS")+COUNTIF(S118,"NS")+COUNTIF(V118,"NS")+COUNTIF(Y118,"NS")+COUNTIF(AB118,"NS")</f>
        <v>0</v>
      </c>
      <c r="AI118" s="1">
        <f>IF(AND(C118="NS",F118="NS",I118="NS",L118="NS",P118="NS",S118="NS",V118="NS",Y118="NS",AB118="NS",C102="NS"),0,IF(SUM(C118:AD118)=C26,0,1))</f>
        <v>0</v>
      </c>
      <c r="AJ118" s="346">
        <f>IF(OR(C118="NS",C118="NA"),0,IF(SUM(ISTEXT(C118))=0,0,1))</f>
        <v>0</v>
      </c>
      <c r="AK118" s="346">
        <f>IF(OR(F118="NS",F118="NA"),0,IF(SUM(ISTEXT(F118))=0,0,1))</f>
        <v>0</v>
      </c>
      <c r="AL118" s="346">
        <f>IF(OR(I118="NS",I118="NA"),0,IF(SUM(ISTEXT(I118))=0,0,1))</f>
        <v>0</v>
      </c>
      <c r="AM118" s="346">
        <f>IF(OR(L118="NS",L118="NA"),0,IF(SUM(ISTEXT(L118))=0,0,1))</f>
        <v>0</v>
      </c>
      <c r="AN118" s="346">
        <f>IF(OR(P118="NS",P118="NA"),0,IF(SUM(ISTEXT(P118))=0,0,1))</f>
        <v>0</v>
      </c>
      <c r="AO118" s="346">
        <f>IF(OR(S118="NS",S118="NA"),0,IF(SUM(ISTEXT(S118))=0,0,1))</f>
        <v>0</v>
      </c>
      <c r="AP118" s="346">
        <f>IF(OR(V118="NS",V118="NA"),0,IF(SUM(ISTEXT(V118))=0,0,1))</f>
        <v>0</v>
      </c>
      <c r="AQ118" s="346">
        <f>IF(OR(Y118="NS",Y118="NA"),0,IF(SUM(ISTEXT(Y118))=0,0,1))</f>
        <v>0</v>
      </c>
      <c r="AR118" s="346">
        <f>IF(OR(AB118="NS",AB118="NA"),0,IF(SUM(ISTEXT(AB118))=0,0,1))</f>
        <v>0</v>
      </c>
      <c r="AS118">
        <f>IF(OR(C118="NS",C118="NA"),0,LEN(C118)-LEN(INT(C118)))</f>
        <v>-1</v>
      </c>
      <c r="AT118">
        <f>IF(OR(F118="NS",F118="NA"),0,LEN(F118)-LEN(INT(F118)))</f>
        <v>-1</v>
      </c>
      <c r="AU118">
        <f>IF(OR(I118="NS",I118="NA"),0,LEN(I118)-LEN(INT(I118)))</f>
        <v>-1</v>
      </c>
      <c r="AV118">
        <f>IF(OR(L118="NS",L118="NA"),0,LEN(L118)-LEN(INT(L118)))</f>
        <v>-1</v>
      </c>
      <c r="AW118">
        <f>IF(OR(P118="NS",P118="NA"),0,LEN(P118)-LEN(INT(P118)))</f>
        <v>-1</v>
      </c>
      <c r="AX118">
        <f>IF(OR(S118="NS",S118="NA"),0,LEN(S118)-LEN(INT(S118)))</f>
        <v>-1</v>
      </c>
      <c r="AY118">
        <f>IF(OR(V118="NS",V118="NA"),0,LEN(V118)-LEN(INT(V118)))</f>
        <v>-1</v>
      </c>
      <c r="AZ118">
        <f>IF(OR(Y118="NS",Y118="NA"),0,LEN(Y118)-LEN(INT(Y118)))</f>
        <v>-1</v>
      </c>
      <c r="BA118">
        <f>IF(OR(AB118="NS",AB118="NA"),0,LEN(AB118)-LEN(INT(AB118)))</f>
        <v>-1</v>
      </c>
    </row>
    <row r="119" spans="1:53" ht="15" customHeight="1">
      <c r="A119" s="40"/>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R119" s="352">
        <f>SUM(AJ118:AR118)</f>
        <v>0</v>
      </c>
      <c r="AS119">
        <f>IF(AS118&lt;=0,0,1)</f>
        <v>0</v>
      </c>
      <c r="AT119">
        <f t="shared" ref="AT119:BA119" si="7">IF(AT118&lt;=0,0,1)</f>
        <v>0</v>
      </c>
      <c r="AU119">
        <f t="shared" si="7"/>
        <v>0</v>
      </c>
      <c r="AV119">
        <f t="shared" si="7"/>
        <v>0</v>
      </c>
      <c r="AW119">
        <f t="shared" si="7"/>
        <v>0</v>
      </c>
      <c r="AX119">
        <f t="shared" si="7"/>
        <v>0</v>
      </c>
      <c r="AY119">
        <f t="shared" si="7"/>
        <v>0</v>
      </c>
      <c r="AZ119">
        <f t="shared" si="7"/>
        <v>0</v>
      </c>
      <c r="BA119">
        <f t="shared" si="7"/>
        <v>0</v>
      </c>
    </row>
    <row r="120" spans="1:53" ht="24" customHeight="1">
      <c r="A120" s="40"/>
      <c r="B120" s="91"/>
      <c r="C120" s="531" t="s">
        <v>5147</v>
      </c>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91"/>
      <c r="BA120" s="250">
        <f>SUM(AS119:BA119)</f>
        <v>0</v>
      </c>
    </row>
    <row r="121" spans="1:53" ht="60" customHeight="1">
      <c r="A121" s="40"/>
      <c r="B121" s="91"/>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91"/>
    </row>
    <row r="122" spans="1:53" ht="15" customHeight="1">
      <c r="B122" s="583" t="str">
        <f>IF(AG118&gt;0,"Favor de ingresar toda la información requerida en la pregunta","")</f>
        <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row>
    <row r="123" spans="1:53" ht="15" customHeight="1">
      <c r="B123" s="568" t="str">
        <f>IF(AH118&gt;0,"Alerta: debido a que cuenta con registros NS, debe proporcionar una justificación en el area de comentarios al final de la pregunta","")</f>
        <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row>
    <row r="124" spans="1:53" ht="15" customHeight="1">
      <c r="B124" s="583" t="str">
        <f>IF(AI118&gt;0,"La suma de las cantidades registradas debe ser igual a lo reportado en la pregunta 3.1","")</f>
        <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row>
    <row r="125" spans="1:53" ht="15" customHeight="1">
      <c r="B125" s="583" t="str">
        <f>IF(AR119&gt;0,"Las cifras deben anotarse en pesos mexicanos (no debe agregar la frase “miles o millones de pesos”)",IF(BA120&gt;0,"Las cifras registradas no deben llevar decimales",""))</f>
        <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row>
    <row r="126" spans="1:53" ht="15" customHeight="1">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row>
    <row r="127" spans="1:53" ht="15" customHeight="1">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row>
  </sheetData>
  <sheetProtection algorithmName="SHA-512" hashValue="/ZP1prgCAhNO0on+NB31jV+kIlVuEnAgDFfVEmSFdDz9TD1pwAWHwyvK8LX8Wm901D8sEik8/5VeJ4Jkijro/g==" saltValue="+YY0AOaeMxY51wmUnuHBQQ==" spinCount="100000" sheet="1" objects="1" scenarios="1"/>
  <mergeCells count="198">
    <mergeCell ref="B1:AD1"/>
    <mergeCell ref="B3:AD3"/>
    <mergeCell ref="B5:AD5"/>
    <mergeCell ref="AA7:AD7"/>
    <mergeCell ref="B8:L8"/>
    <mergeCell ref="N8:O8"/>
    <mergeCell ref="C18:AD18"/>
    <mergeCell ref="C19:AD19"/>
    <mergeCell ref="C20:AD20"/>
    <mergeCell ref="C13:AD13"/>
    <mergeCell ref="C14:AD14"/>
    <mergeCell ref="C15:AD15"/>
    <mergeCell ref="C38:AD38"/>
    <mergeCell ref="C39:AD39"/>
    <mergeCell ref="C41:X41"/>
    <mergeCell ref="Y41:AD41"/>
    <mergeCell ref="B21:AD21"/>
    <mergeCell ref="C22:AD22"/>
    <mergeCell ref="B24:AD24"/>
    <mergeCell ref="C26:F26"/>
    <mergeCell ref="B10:AD10"/>
    <mergeCell ref="C17:AD17"/>
    <mergeCell ref="C37:AD37"/>
    <mergeCell ref="B11:AD11"/>
    <mergeCell ref="C12:AD12"/>
    <mergeCell ref="C16:AD16"/>
    <mergeCell ref="C28:AD28"/>
    <mergeCell ref="C29:AD29"/>
    <mergeCell ref="B36:AD36"/>
    <mergeCell ref="B30:AD30"/>
    <mergeCell ref="B31:AD31"/>
    <mergeCell ref="B32:AD32"/>
    <mergeCell ref="D42:X42"/>
    <mergeCell ref="Y42:AD42"/>
    <mergeCell ref="D43:X43"/>
    <mergeCell ref="Y43:AD43"/>
    <mergeCell ref="D44:X44"/>
    <mergeCell ref="Y44:AD44"/>
    <mergeCell ref="D57:X57"/>
    <mergeCell ref="Y57:AD57"/>
    <mergeCell ref="D58:X58"/>
    <mergeCell ref="Y58:AD58"/>
    <mergeCell ref="D48:X48"/>
    <mergeCell ref="Y48:AD48"/>
    <mergeCell ref="D49:X49"/>
    <mergeCell ref="Y49:AD49"/>
    <mergeCell ref="D50:X50"/>
    <mergeCell ref="Y50:AD50"/>
    <mergeCell ref="D45:X45"/>
    <mergeCell ref="Y45:AD45"/>
    <mergeCell ref="D46:X46"/>
    <mergeCell ref="Y46:AD46"/>
    <mergeCell ref="D47:X47"/>
    <mergeCell ref="Y47:AD47"/>
    <mergeCell ref="D59:X59"/>
    <mergeCell ref="Y59:AD59"/>
    <mergeCell ref="D54:X54"/>
    <mergeCell ref="Y54:AD54"/>
    <mergeCell ref="D55:X55"/>
    <mergeCell ref="Y55:AD55"/>
    <mergeCell ref="D56:X56"/>
    <mergeCell ref="Y56:AD56"/>
    <mergeCell ref="D51:X51"/>
    <mergeCell ref="Y51:AD51"/>
    <mergeCell ref="D52:X52"/>
    <mergeCell ref="Y52:AD52"/>
    <mergeCell ref="D53:X53"/>
    <mergeCell ref="Y53:AD53"/>
    <mergeCell ref="D60:X60"/>
    <mergeCell ref="Y60:AD60"/>
    <mergeCell ref="D61:X61"/>
    <mergeCell ref="Y61:AD61"/>
    <mergeCell ref="D62:X62"/>
    <mergeCell ref="Y62:AD62"/>
    <mergeCell ref="D75:X75"/>
    <mergeCell ref="Y75:AD75"/>
    <mergeCell ref="D76:X76"/>
    <mergeCell ref="Y76:AD76"/>
    <mergeCell ref="D66:X66"/>
    <mergeCell ref="Y66:AD66"/>
    <mergeCell ref="D67:X67"/>
    <mergeCell ref="Y67:AD67"/>
    <mergeCell ref="D68:X68"/>
    <mergeCell ref="Y68:AD68"/>
    <mergeCell ref="D63:X63"/>
    <mergeCell ref="Y63:AD63"/>
    <mergeCell ref="D64:X64"/>
    <mergeCell ref="Y64:AD64"/>
    <mergeCell ref="D65:X65"/>
    <mergeCell ref="Y65:AD65"/>
    <mergeCell ref="D77:X77"/>
    <mergeCell ref="Y77:AD77"/>
    <mergeCell ref="D72:X72"/>
    <mergeCell ref="Y72:AD72"/>
    <mergeCell ref="D73:X73"/>
    <mergeCell ref="Y73:AD73"/>
    <mergeCell ref="D74:X74"/>
    <mergeCell ref="Y74:AD74"/>
    <mergeCell ref="D69:X69"/>
    <mergeCell ref="Y69:AD69"/>
    <mergeCell ref="D70:X70"/>
    <mergeCell ref="Y70:AD70"/>
    <mergeCell ref="D71:X71"/>
    <mergeCell ref="Y71:AD71"/>
    <mergeCell ref="D78:X78"/>
    <mergeCell ref="Y78:AD78"/>
    <mergeCell ref="D79:X79"/>
    <mergeCell ref="Y79:AD79"/>
    <mergeCell ref="D80:X80"/>
    <mergeCell ref="Y80:AD80"/>
    <mergeCell ref="D93:X93"/>
    <mergeCell ref="Y93:AD93"/>
    <mergeCell ref="D94:X94"/>
    <mergeCell ref="Y94:AD94"/>
    <mergeCell ref="D84:X84"/>
    <mergeCell ref="Y84:AD84"/>
    <mergeCell ref="D85:X85"/>
    <mergeCell ref="Y85:AD85"/>
    <mergeCell ref="D86:X86"/>
    <mergeCell ref="Y86:AD86"/>
    <mergeCell ref="D81:X81"/>
    <mergeCell ref="Y81:AD81"/>
    <mergeCell ref="D82:X82"/>
    <mergeCell ref="Y82:AD82"/>
    <mergeCell ref="D83:X83"/>
    <mergeCell ref="Y83:AD83"/>
    <mergeCell ref="D95:X95"/>
    <mergeCell ref="Y95:AD95"/>
    <mergeCell ref="D90:X90"/>
    <mergeCell ref="Y90:AD90"/>
    <mergeCell ref="D91:X91"/>
    <mergeCell ref="Y91:AD91"/>
    <mergeCell ref="D92:X92"/>
    <mergeCell ref="Y92:AD92"/>
    <mergeCell ref="D87:X87"/>
    <mergeCell ref="Y87:AD87"/>
    <mergeCell ref="D88:X88"/>
    <mergeCell ref="Y88:AD88"/>
    <mergeCell ref="D89:X89"/>
    <mergeCell ref="Y89:AD89"/>
    <mergeCell ref="Y102:AD102"/>
    <mergeCell ref="C104:AD104"/>
    <mergeCell ref="C105:AD105"/>
    <mergeCell ref="B112:AD112"/>
    <mergeCell ref="C113:AD113"/>
    <mergeCell ref="C115:AD115"/>
    <mergeCell ref="D99:X99"/>
    <mergeCell ref="Y99:AD99"/>
    <mergeCell ref="D100:X100"/>
    <mergeCell ref="Y100:AD100"/>
    <mergeCell ref="D101:X101"/>
    <mergeCell ref="Y101:AD101"/>
    <mergeCell ref="B106:AD106"/>
    <mergeCell ref="B107:AD107"/>
    <mergeCell ref="B108:AD108"/>
    <mergeCell ref="B109:AD109"/>
    <mergeCell ref="B110:AD110"/>
    <mergeCell ref="D96:X96"/>
    <mergeCell ref="Y96:AD96"/>
    <mergeCell ref="D97:X97"/>
    <mergeCell ref="Y97:AD97"/>
    <mergeCell ref="D98:X98"/>
    <mergeCell ref="Y98:AD98"/>
    <mergeCell ref="Y117:AA117"/>
    <mergeCell ref="AB117:AD117"/>
    <mergeCell ref="C118:E118"/>
    <mergeCell ref="F118:H118"/>
    <mergeCell ref="I118:K118"/>
    <mergeCell ref="L118:O118"/>
    <mergeCell ref="P118:R118"/>
    <mergeCell ref="S118:U118"/>
    <mergeCell ref="V118:X118"/>
    <mergeCell ref="Y118:AA118"/>
    <mergeCell ref="V116:X116"/>
    <mergeCell ref="Y116:AA116"/>
    <mergeCell ref="AB116:AD116"/>
    <mergeCell ref="C117:E117"/>
    <mergeCell ref="F117:H117"/>
    <mergeCell ref="I117:K117"/>
    <mergeCell ref="L117:O117"/>
    <mergeCell ref="P117:R117"/>
    <mergeCell ref="AJ116:AR116"/>
    <mergeCell ref="AS116:BA116"/>
    <mergeCell ref="B122:AD122"/>
    <mergeCell ref="B123:AD123"/>
    <mergeCell ref="B124:AD124"/>
    <mergeCell ref="B125:AD125"/>
    <mergeCell ref="C120:AD120"/>
    <mergeCell ref="C121:AD121"/>
    <mergeCell ref="S117:U117"/>
    <mergeCell ref="V117:X117"/>
    <mergeCell ref="C116:E116"/>
    <mergeCell ref="F116:H116"/>
    <mergeCell ref="I116:K116"/>
    <mergeCell ref="L116:O116"/>
    <mergeCell ref="P116:R116"/>
    <mergeCell ref="S116:U116"/>
    <mergeCell ref="AB118:AD118"/>
  </mergeCells>
  <conditionalFormatting sqref="C38:AD38">
    <cfRule type="expression" dxfId="365" priority="7">
      <formula>AND($AL$102&gt;0,$C$105="")</formula>
    </cfRule>
  </conditionalFormatting>
  <conditionalFormatting sqref="C39:AD39">
    <cfRule type="expression" dxfId="364" priority="6">
      <formula>$AM$42&gt;0</formula>
    </cfRule>
  </conditionalFormatting>
  <hyperlinks>
    <hyperlink ref="AA7:AD7" location="Índice!B19" display="Índice" xr:uid="{A4474661-3DC4-4949-B688-0E6DCCAA5C1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Sección III
Cuestionario</oddHeader>
    <oddFooter>&amp;LCenso Nacional de Gobiernos Estatales 2024&amp;R&amp;P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D96C-F94B-41AA-93B8-6E58E99F664E}">
  <dimension ref="A1:EP110"/>
  <sheetViews>
    <sheetView showGridLines="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hidden="1" customWidth="1"/>
    <col min="33" max="146" width="13.7109375" hidden="1" customWidth="1"/>
    <col min="147" max="16384" width="3.7109375" hidden="1"/>
  </cols>
  <sheetData>
    <row r="1" spans="1:31" ht="173.25" customHeight="1">
      <c r="A1" s="72"/>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1"/>
    </row>
    <row r="2" spans="1:31" ht="15" customHeight="1">
      <c r="A2" s="72"/>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72"/>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1"/>
    </row>
    <row r="4" spans="1:31" ht="15" customHeight="1">
      <c r="A4" s="72"/>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72"/>
      <c r="B5" s="497" t="s">
        <v>14</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1"/>
    </row>
    <row r="6" spans="1:31" ht="15" customHeight="1">
      <c r="A6" s="72"/>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72"/>
      <c r="B7" s="2" t="s">
        <v>3</v>
      </c>
      <c r="N7" s="2" t="s">
        <v>4</v>
      </c>
      <c r="P7" s="1"/>
      <c r="Q7" s="1"/>
      <c r="R7" s="1"/>
      <c r="S7" s="1"/>
      <c r="T7" s="1"/>
      <c r="U7" s="1"/>
      <c r="V7" s="1"/>
      <c r="W7" s="1"/>
      <c r="X7" s="1"/>
      <c r="Y7" s="1"/>
      <c r="Z7" s="1"/>
      <c r="AA7" s="502" t="s">
        <v>2</v>
      </c>
      <c r="AB7" s="502"/>
      <c r="AC7" s="502"/>
      <c r="AD7" s="502"/>
      <c r="AE7" s="1"/>
    </row>
    <row r="8" spans="1:31" ht="15" customHeight="1" thickBot="1">
      <c r="A8" s="72"/>
      <c r="B8" s="499" t="str">
        <f>IF(Presentación!B8="","",Presentación!B8)</f>
        <v/>
      </c>
      <c r="C8" s="500"/>
      <c r="D8" s="500"/>
      <c r="E8" s="500"/>
      <c r="F8" s="500"/>
      <c r="G8" s="500"/>
      <c r="H8" s="500"/>
      <c r="I8" s="500"/>
      <c r="J8" s="500"/>
      <c r="K8" s="500"/>
      <c r="L8" s="501"/>
      <c r="M8" s="21"/>
      <c r="N8" s="499" t="str">
        <f>IF(Presentación!N8="","",Presentación!N8)</f>
        <v/>
      </c>
      <c r="O8" s="501"/>
      <c r="P8" s="1"/>
      <c r="Q8" s="1"/>
      <c r="R8" s="1"/>
      <c r="S8" s="1"/>
      <c r="T8" s="1"/>
      <c r="U8" s="1"/>
      <c r="V8" s="1"/>
      <c r="W8" s="1"/>
      <c r="X8" s="1"/>
      <c r="Y8" s="1"/>
      <c r="Z8" s="1"/>
      <c r="AA8" s="1"/>
      <c r="AB8" s="1"/>
      <c r="AC8" s="1"/>
      <c r="AD8" s="1"/>
      <c r="AE8" s="1"/>
    </row>
    <row r="9" spans="1:31" ht="15" customHeight="1">
      <c r="A9" s="72"/>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c r="A10" s="72"/>
      <c r="B10" s="590" t="s">
        <v>5058</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c r="AE10" s="73"/>
    </row>
    <row r="11" spans="1:31" ht="36" customHeight="1">
      <c r="A11" s="72"/>
      <c r="B11" s="75"/>
      <c r="C11" s="531" t="s">
        <v>5778</v>
      </c>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716"/>
      <c r="AE11" s="73"/>
    </row>
    <row r="12" spans="1:31" ht="24" customHeight="1">
      <c r="A12" s="72"/>
      <c r="B12" s="75"/>
      <c r="C12" s="593" t="s">
        <v>5060</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4"/>
      <c r="AE12" s="73"/>
    </row>
    <row r="13" spans="1:31" ht="48" customHeight="1">
      <c r="A13" s="72"/>
      <c r="B13" s="76"/>
      <c r="C13" s="593" t="s">
        <v>5061</v>
      </c>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6"/>
      <c r="AE13" s="73"/>
    </row>
    <row r="14" spans="1:31" ht="36" customHeight="1">
      <c r="A14" s="72"/>
      <c r="B14" s="157"/>
      <c r="C14" s="531" t="s">
        <v>5779</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2"/>
      <c r="AE14" s="74"/>
    </row>
    <row r="15" spans="1:31" ht="48" customHeight="1">
      <c r="A15" s="72"/>
      <c r="B15" s="104"/>
      <c r="C15" s="531" t="s">
        <v>5780</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c r="AE15" s="73"/>
    </row>
    <row r="16" spans="1:31" ht="15" customHeight="1">
      <c r="A16" s="72"/>
      <c r="B16" s="87"/>
      <c r="C16" s="597" t="s">
        <v>5781</v>
      </c>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8"/>
      <c r="AE16" s="73"/>
    </row>
    <row r="17" spans="1:43" ht="15" customHeight="1" thickBot="1">
      <c r="A17" s="40"/>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row>
    <row r="18" spans="1:43" ht="15" customHeight="1" thickBot="1">
      <c r="A18" s="82" t="s">
        <v>5069</v>
      </c>
      <c r="B18" s="763" t="s">
        <v>5782</v>
      </c>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5"/>
      <c r="AE18" s="1"/>
    </row>
    <row r="19" spans="1:43" ht="15" customHeight="1">
      <c r="A19" s="40"/>
      <c r="B19" s="590" t="s">
        <v>5071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2"/>
      <c r="AE19" s="42"/>
    </row>
    <row r="20" spans="1:43" ht="48.75" customHeight="1">
      <c r="A20" s="40"/>
      <c r="B20" s="136"/>
      <c r="C20" s="531" t="s">
        <v>5783</v>
      </c>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699"/>
      <c r="AE20" s="42"/>
    </row>
    <row r="21" spans="1:43" ht="15" customHeight="1">
      <c r="A21" s="40"/>
      <c r="B21" s="760" t="s">
        <v>5073</v>
      </c>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2"/>
      <c r="AE21" s="42"/>
    </row>
    <row r="22" spans="1:43" ht="36" customHeight="1">
      <c r="A22" s="40"/>
      <c r="B22" s="128"/>
      <c r="C22" s="535" t="s">
        <v>5784</v>
      </c>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6"/>
      <c r="AE22" s="42"/>
    </row>
    <row r="23" spans="1:43" ht="15" customHeight="1">
      <c r="A23" s="40"/>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row>
    <row r="24" spans="1:43" ht="48" customHeight="1">
      <c r="A24" s="72" t="s">
        <v>5785</v>
      </c>
      <c r="B24" s="582" t="s">
        <v>5786</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89"/>
    </row>
    <row r="25" spans="1:43" ht="24" customHeight="1">
      <c r="A25" s="72"/>
      <c r="B25" s="107"/>
      <c r="C25" s="531" t="s">
        <v>5787</v>
      </c>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89"/>
    </row>
    <row r="26" spans="1:43" ht="24" customHeight="1">
      <c r="A26" s="72"/>
      <c r="B26" s="107"/>
      <c r="C26" s="531" t="s">
        <v>5788</v>
      </c>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89"/>
    </row>
    <row r="27" spans="1:43" ht="24" customHeight="1">
      <c r="A27" s="72"/>
      <c r="B27" s="107"/>
      <c r="C27" s="531" t="s">
        <v>5789</v>
      </c>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89"/>
    </row>
    <row r="28" spans="1:43" ht="24" customHeight="1">
      <c r="A28" s="72"/>
      <c r="B28" s="107"/>
      <c r="C28" s="531" t="s">
        <v>5790</v>
      </c>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89"/>
    </row>
    <row r="29" spans="1:43">
      <c r="A29" s="41"/>
      <c r="B29" s="1"/>
      <c r="C29" s="1"/>
      <c r="D29" s="1"/>
      <c r="E29" s="1"/>
      <c r="F29" s="1"/>
      <c r="G29" s="1"/>
      <c r="H29" s="1"/>
      <c r="I29" s="1"/>
      <c r="J29" s="1"/>
      <c r="Q29" s="1"/>
      <c r="R29" s="1"/>
      <c r="S29" s="1"/>
      <c r="T29" s="1"/>
      <c r="U29" s="1"/>
      <c r="V29" s="1"/>
      <c r="W29" s="1"/>
      <c r="X29" s="1"/>
      <c r="Y29" s="1"/>
      <c r="Z29" s="1"/>
      <c r="AA29" s="1"/>
      <c r="AB29" s="1"/>
      <c r="AC29" s="1"/>
      <c r="AD29" s="1"/>
      <c r="AE29" s="89"/>
    </row>
    <row r="30" spans="1:43" ht="36" customHeight="1">
      <c r="A30" s="41"/>
      <c r="B30" s="187"/>
      <c r="C30" s="514" t="s">
        <v>5791</v>
      </c>
      <c r="D30" s="514"/>
      <c r="E30" s="514"/>
      <c r="F30" s="514"/>
      <c r="G30" s="514"/>
      <c r="H30" s="514"/>
      <c r="I30" s="514"/>
      <c r="J30" s="514"/>
      <c r="K30" s="511" t="s">
        <v>5792</v>
      </c>
      <c r="L30" s="512"/>
      <c r="M30" s="512"/>
      <c r="N30" s="512"/>
      <c r="O30" s="512"/>
      <c r="P30" s="513"/>
      <c r="Q30" s="514" t="s">
        <v>5793</v>
      </c>
      <c r="R30" s="514"/>
      <c r="S30" s="514"/>
      <c r="T30" s="514"/>
      <c r="U30" s="514"/>
      <c r="V30" s="514"/>
      <c r="W30" s="514"/>
      <c r="X30" s="514"/>
      <c r="Y30" s="514"/>
      <c r="Z30" s="514"/>
      <c r="AA30" s="514"/>
      <c r="AB30" s="514"/>
      <c r="AC30" s="514"/>
      <c r="AD30" s="514"/>
    </row>
    <row r="31" spans="1:43" ht="96" customHeight="1">
      <c r="A31" s="41"/>
      <c r="B31" s="187"/>
      <c r="C31" s="514"/>
      <c r="D31" s="514"/>
      <c r="E31" s="514"/>
      <c r="F31" s="514"/>
      <c r="G31" s="514"/>
      <c r="H31" s="514"/>
      <c r="I31" s="514"/>
      <c r="J31" s="514"/>
      <c r="K31" s="682" t="s">
        <v>5794</v>
      </c>
      <c r="L31" s="683"/>
      <c r="M31" s="682" t="s">
        <v>5795</v>
      </c>
      <c r="N31" s="683"/>
      <c r="O31" s="682" t="s">
        <v>5796</v>
      </c>
      <c r="P31" s="683"/>
      <c r="Q31" s="691" t="s">
        <v>5014</v>
      </c>
      <c r="R31" s="693"/>
      <c r="S31" s="691" t="s">
        <v>5016</v>
      </c>
      <c r="T31" s="693"/>
      <c r="U31" s="691" t="s">
        <v>5018</v>
      </c>
      <c r="V31" s="693"/>
      <c r="W31" s="691" t="s">
        <v>5020</v>
      </c>
      <c r="X31" s="693"/>
      <c r="Y31" s="691" t="s">
        <v>5022</v>
      </c>
      <c r="Z31" s="693"/>
      <c r="AA31" s="691" t="s">
        <v>5024</v>
      </c>
      <c r="AB31" s="693"/>
      <c r="AC31" s="691" t="s">
        <v>5030</v>
      </c>
      <c r="AD31" s="693"/>
      <c r="AG31" s="216" t="s">
        <v>5102</v>
      </c>
      <c r="AH31" s="217" t="s">
        <v>5103</v>
      </c>
      <c r="AI31" s="192"/>
      <c r="AJ31" s="217" t="s">
        <v>5104</v>
      </c>
      <c r="AK31" s="192"/>
      <c r="AL31" s="217" t="s">
        <v>5105</v>
      </c>
      <c r="AM31" s="356" t="s">
        <v>5797</v>
      </c>
      <c r="AN31" s="353" t="s">
        <v>5798</v>
      </c>
      <c r="AO31" s="354" t="s">
        <v>5799</v>
      </c>
      <c r="AP31" s="314" t="s">
        <v>5800</v>
      </c>
      <c r="AQ31" s="357" t="s">
        <v>5107</v>
      </c>
    </row>
    <row r="32" spans="1:43" ht="15" customHeight="1">
      <c r="A32" s="41"/>
      <c r="B32" s="187"/>
      <c r="C32" s="94" t="s">
        <v>5014</v>
      </c>
      <c r="D32" s="581"/>
      <c r="E32" s="581"/>
      <c r="F32" s="581"/>
      <c r="G32" s="581"/>
      <c r="H32" s="581"/>
      <c r="I32" s="581"/>
      <c r="J32" s="581"/>
      <c r="K32" s="527"/>
      <c r="L32" s="527"/>
      <c r="M32" s="527"/>
      <c r="N32" s="527"/>
      <c r="O32" s="527"/>
      <c r="P32" s="527"/>
      <c r="Q32" s="527"/>
      <c r="R32" s="527"/>
      <c r="S32" s="527"/>
      <c r="T32" s="527"/>
      <c r="U32" s="527"/>
      <c r="V32" s="527"/>
      <c r="W32" s="527"/>
      <c r="X32" s="527"/>
      <c r="Y32" s="527"/>
      <c r="Z32" s="527"/>
      <c r="AA32" s="527"/>
      <c r="AB32" s="527"/>
      <c r="AC32" s="527"/>
      <c r="AD32" s="527"/>
      <c r="AG32" s="192">
        <f>IF(AND(COUNTBLANK(D32)=1,COUNTA(K32:AD32)=0),0,IF(AND(COUNTBLANK(D32)=0,COUNTA(K32:P32)=3,COUNTA(Q32:AB32)&gt;0,AC32=""),0,IF(AND(COUNTBLANK(D32)=0,COUNTA(K32:P32)=3,COUNTA(Q32:AB32)=0,AC32="X"),0,1)))</f>
        <v>0</v>
      </c>
      <c r="AH32" s="192" t="b">
        <f>NOT(EXACT($D32,UPPER($D32)))</f>
        <v>0</v>
      </c>
      <c r="AI32" s="192" t="str">
        <f>SUBSTITUTE( SUBSTITUTE( SUBSTITUTE( SUBSTITUTE( SUBSTITUTE( SUBSTITUTE( SUBSTITUTE( SUBSTITUTE( SUBSTITUTE( SUBSTITUTE($D32, "á", "a"), "é", "e"), "í", "i"), "ó", "o"), "ú", "u"), "Á", "A"), "É", "E"), "Í", "I"), "Ó", "O"), "Ú", "U")</f>
        <v/>
      </c>
      <c r="AJ32" s="192" t="b">
        <f>NOT(EXACT($D32,AI32))</f>
        <v>0</v>
      </c>
      <c r="AK32" s="192" t="str">
        <f>SUBSTITUTE((SUBSTITUTE(SUBSTITUTE(SUBSTITUTE($D32,".",""),",",""),"(","")),")","")</f>
        <v/>
      </c>
      <c r="AL32" s="192" t="b">
        <f>NOT(EXACT($D32,AK32))</f>
        <v>0</v>
      </c>
      <c r="AM32">
        <f>IF(COUNTIF(AA32:AB61,"X")&gt;0,1,0)</f>
        <v>0</v>
      </c>
      <c r="AN32" s="48">
        <f>LEN(K32)</f>
        <v>0</v>
      </c>
      <c r="AO32" s="48">
        <f>IF(K32="NS",0,IF(AND(K32&lt;&gt;"",SUM(AN32)=4),0,IF(K32="",0,1)))</f>
        <v>0</v>
      </c>
      <c r="AP32" s="255">
        <f>IF(AND($AC32="X",COUNTA(Q32:AB32)&gt;0),1,0)</f>
        <v>0</v>
      </c>
      <c r="AQ32" s="89">
        <f>COUNTIF(K32,"NS")</f>
        <v>0</v>
      </c>
    </row>
    <row r="33" spans="1:43" ht="15" customHeight="1">
      <c r="A33" s="41"/>
      <c r="B33" s="187"/>
      <c r="C33" s="94" t="s">
        <v>5016</v>
      </c>
      <c r="D33" s="581"/>
      <c r="E33" s="581"/>
      <c r="F33" s="581"/>
      <c r="G33" s="581"/>
      <c r="H33" s="581"/>
      <c r="I33" s="581"/>
      <c r="J33" s="581"/>
      <c r="K33" s="527"/>
      <c r="L33" s="527"/>
      <c r="M33" s="527"/>
      <c r="N33" s="527"/>
      <c r="O33" s="527"/>
      <c r="P33" s="527"/>
      <c r="Q33" s="527"/>
      <c r="R33" s="527"/>
      <c r="S33" s="527"/>
      <c r="T33" s="527"/>
      <c r="U33" s="527"/>
      <c r="V33" s="527"/>
      <c r="W33" s="527"/>
      <c r="X33" s="527"/>
      <c r="Y33" s="527"/>
      <c r="Z33" s="527"/>
      <c r="AA33" s="527"/>
      <c r="AB33" s="527"/>
      <c r="AC33" s="527"/>
      <c r="AD33" s="527"/>
      <c r="AG33" s="192">
        <f t="shared" ref="AG33:AG61" si="0">IF(AND(COUNTBLANK(D33)=1,COUNTA(K33:AD33)=0),0,IF(AND(COUNTBLANK(D33)=0,COUNTA(K33:P33)=3,COUNTA(Q33:AB33)&gt;0,AC33=""),0,IF(AND(COUNTBLANK(D33)=0,COUNTA(K33:P33)=3,COUNTA(Q33:AB33)=0,AC33="X"),0,1)))</f>
        <v>0</v>
      </c>
      <c r="AH33" s="192" t="b">
        <f t="shared" ref="AH33:AH61" si="1">NOT(EXACT($D33,UPPER($D33)))</f>
        <v>0</v>
      </c>
      <c r="AI33" s="192" t="str">
        <f t="shared" ref="AI33:AI61" si="2">SUBSTITUTE( SUBSTITUTE( SUBSTITUTE( SUBSTITUTE( SUBSTITUTE( SUBSTITUTE( SUBSTITUTE( SUBSTITUTE( SUBSTITUTE( SUBSTITUTE($D33, "á", "a"), "é", "e"), "í", "i"), "ó", "o"), "ú", "u"), "Á", "A"), "É", "E"), "Í", "I"), "Ó", "O"), "Ú", "U")</f>
        <v/>
      </c>
      <c r="AJ33" s="192" t="b">
        <f t="shared" ref="AJ33:AJ61" si="3">NOT(EXACT($D33,AI33))</f>
        <v>0</v>
      </c>
      <c r="AK33" s="192" t="str">
        <f t="shared" ref="AK33:AK61" si="4">SUBSTITUTE((SUBSTITUTE(SUBSTITUTE(SUBSTITUTE($D33,".",""),",",""),"(","")),")","")</f>
        <v/>
      </c>
      <c r="AL33" s="192" t="b">
        <f t="shared" ref="AL33:AL61" si="5">NOT(EXACT($D33,AK33))</f>
        <v>0</v>
      </c>
      <c r="AN33" s="48">
        <f t="shared" ref="AN33:AN61" si="6">LEN(K33)</f>
        <v>0</v>
      </c>
      <c r="AO33" s="48">
        <f t="shared" ref="AO33:AO60" si="7">IF(K33="NS",0,IF(AND(K33&lt;&gt;"",SUM(AN33)=4),0,IF(K33="",0,1)))</f>
        <v>0</v>
      </c>
      <c r="AP33" s="255">
        <f t="shared" ref="AP33:AP61" si="8">IF(AND($AC33="X",COUNTA(Q33:AB33)&gt;0),1,0)</f>
        <v>0</v>
      </c>
      <c r="AQ33" s="89">
        <f t="shared" ref="AQ33:AQ61" si="9">COUNTIF(K33,"NS")</f>
        <v>0</v>
      </c>
    </row>
    <row r="34" spans="1:43" ht="15" customHeight="1">
      <c r="A34" s="41"/>
      <c r="B34" s="187"/>
      <c r="C34" s="94" t="s">
        <v>5018</v>
      </c>
      <c r="D34" s="581"/>
      <c r="E34" s="581"/>
      <c r="F34" s="581"/>
      <c r="G34" s="581"/>
      <c r="H34" s="581"/>
      <c r="I34" s="581"/>
      <c r="J34" s="581"/>
      <c r="K34" s="527"/>
      <c r="L34" s="527"/>
      <c r="M34" s="527"/>
      <c r="N34" s="527"/>
      <c r="O34" s="527"/>
      <c r="P34" s="527"/>
      <c r="Q34" s="527"/>
      <c r="R34" s="527"/>
      <c r="S34" s="527"/>
      <c r="T34" s="527"/>
      <c r="U34" s="527"/>
      <c r="V34" s="527"/>
      <c r="W34" s="527"/>
      <c r="X34" s="527"/>
      <c r="Y34" s="527"/>
      <c r="Z34" s="527"/>
      <c r="AA34" s="527"/>
      <c r="AB34" s="527"/>
      <c r="AC34" s="527"/>
      <c r="AD34" s="527"/>
      <c r="AG34" s="192">
        <f t="shared" si="0"/>
        <v>0</v>
      </c>
      <c r="AH34" s="192" t="b">
        <f t="shared" si="1"/>
        <v>0</v>
      </c>
      <c r="AI34" s="192" t="str">
        <f t="shared" si="2"/>
        <v/>
      </c>
      <c r="AJ34" s="192" t="b">
        <f t="shared" si="3"/>
        <v>0</v>
      </c>
      <c r="AK34" s="192" t="str">
        <f t="shared" si="4"/>
        <v/>
      </c>
      <c r="AL34" s="192" t="b">
        <f t="shared" si="5"/>
        <v>0</v>
      </c>
      <c r="AN34" s="48">
        <f t="shared" si="6"/>
        <v>0</v>
      </c>
      <c r="AO34" s="48">
        <f t="shared" si="7"/>
        <v>0</v>
      </c>
      <c r="AP34" s="255">
        <f t="shared" si="8"/>
        <v>0</v>
      </c>
      <c r="AQ34" s="89">
        <f t="shared" si="9"/>
        <v>0</v>
      </c>
    </row>
    <row r="35" spans="1:43" ht="15" customHeight="1">
      <c r="A35" s="41"/>
      <c r="B35" s="187"/>
      <c r="C35" s="94" t="s">
        <v>5020</v>
      </c>
      <c r="D35" s="581"/>
      <c r="E35" s="581"/>
      <c r="F35" s="581"/>
      <c r="G35" s="581"/>
      <c r="H35" s="581"/>
      <c r="I35" s="581"/>
      <c r="J35" s="581"/>
      <c r="K35" s="527"/>
      <c r="L35" s="527"/>
      <c r="M35" s="527"/>
      <c r="N35" s="527"/>
      <c r="O35" s="527"/>
      <c r="P35" s="527"/>
      <c r="Q35" s="527"/>
      <c r="R35" s="527"/>
      <c r="S35" s="527"/>
      <c r="T35" s="527"/>
      <c r="U35" s="527"/>
      <c r="V35" s="527"/>
      <c r="W35" s="527"/>
      <c r="X35" s="527"/>
      <c r="Y35" s="527"/>
      <c r="Z35" s="527"/>
      <c r="AA35" s="527"/>
      <c r="AB35" s="527"/>
      <c r="AC35" s="527"/>
      <c r="AD35" s="527"/>
      <c r="AG35" s="192">
        <f t="shared" si="0"/>
        <v>0</v>
      </c>
      <c r="AH35" s="192" t="b">
        <f t="shared" si="1"/>
        <v>0</v>
      </c>
      <c r="AI35" s="192" t="str">
        <f t="shared" si="2"/>
        <v/>
      </c>
      <c r="AJ35" s="192" t="b">
        <f t="shared" si="3"/>
        <v>0</v>
      </c>
      <c r="AK35" s="192" t="str">
        <f t="shared" si="4"/>
        <v/>
      </c>
      <c r="AL35" s="192" t="b">
        <f t="shared" si="5"/>
        <v>0</v>
      </c>
      <c r="AN35" s="48">
        <f t="shared" si="6"/>
        <v>0</v>
      </c>
      <c r="AO35" s="48">
        <f t="shared" si="7"/>
        <v>0</v>
      </c>
      <c r="AP35" s="255">
        <f t="shared" si="8"/>
        <v>0</v>
      </c>
      <c r="AQ35" s="89">
        <f t="shared" si="9"/>
        <v>0</v>
      </c>
    </row>
    <row r="36" spans="1:43" ht="15" customHeight="1">
      <c r="A36" s="41"/>
      <c r="B36" s="187"/>
      <c r="C36" s="94" t="s">
        <v>5022</v>
      </c>
      <c r="D36" s="581"/>
      <c r="E36" s="581"/>
      <c r="F36" s="581"/>
      <c r="G36" s="581"/>
      <c r="H36" s="581"/>
      <c r="I36" s="581"/>
      <c r="J36" s="581"/>
      <c r="K36" s="527"/>
      <c r="L36" s="527"/>
      <c r="M36" s="527"/>
      <c r="N36" s="527"/>
      <c r="O36" s="527"/>
      <c r="P36" s="527"/>
      <c r="Q36" s="527"/>
      <c r="R36" s="527"/>
      <c r="S36" s="527"/>
      <c r="T36" s="527"/>
      <c r="U36" s="527"/>
      <c r="V36" s="527"/>
      <c r="W36" s="527"/>
      <c r="X36" s="527"/>
      <c r="Y36" s="527"/>
      <c r="Z36" s="527"/>
      <c r="AA36" s="527"/>
      <c r="AB36" s="527"/>
      <c r="AC36" s="527"/>
      <c r="AD36" s="527"/>
      <c r="AG36" s="192">
        <f t="shared" si="0"/>
        <v>0</v>
      </c>
      <c r="AH36" s="192" t="b">
        <f t="shared" si="1"/>
        <v>0</v>
      </c>
      <c r="AI36" s="192" t="str">
        <f t="shared" si="2"/>
        <v/>
      </c>
      <c r="AJ36" s="192" t="b">
        <f t="shared" si="3"/>
        <v>0</v>
      </c>
      <c r="AK36" s="192" t="str">
        <f t="shared" si="4"/>
        <v/>
      </c>
      <c r="AL36" s="192" t="b">
        <f t="shared" si="5"/>
        <v>0</v>
      </c>
      <c r="AN36" s="48">
        <f t="shared" si="6"/>
        <v>0</v>
      </c>
      <c r="AO36" s="48">
        <f t="shared" si="7"/>
        <v>0</v>
      </c>
      <c r="AP36" s="255">
        <f t="shared" si="8"/>
        <v>0</v>
      </c>
      <c r="AQ36" s="89">
        <f t="shared" si="9"/>
        <v>0</v>
      </c>
    </row>
    <row r="37" spans="1:43" ht="15" customHeight="1">
      <c r="A37" s="41"/>
      <c r="B37" s="187"/>
      <c r="C37" s="94" t="s">
        <v>5024</v>
      </c>
      <c r="D37" s="581"/>
      <c r="E37" s="581"/>
      <c r="F37" s="581"/>
      <c r="G37" s="581"/>
      <c r="H37" s="581"/>
      <c r="I37" s="581"/>
      <c r="J37" s="581"/>
      <c r="K37" s="527"/>
      <c r="L37" s="527"/>
      <c r="M37" s="527"/>
      <c r="N37" s="527"/>
      <c r="O37" s="527"/>
      <c r="P37" s="527"/>
      <c r="Q37" s="527"/>
      <c r="R37" s="527"/>
      <c r="S37" s="527"/>
      <c r="T37" s="527"/>
      <c r="U37" s="527"/>
      <c r="V37" s="527"/>
      <c r="W37" s="527"/>
      <c r="X37" s="527"/>
      <c r="Y37" s="527"/>
      <c r="Z37" s="527"/>
      <c r="AA37" s="527"/>
      <c r="AB37" s="527"/>
      <c r="AC37" s="527"/>
      <c r="AD37" s="527"/>
      <c r="AG37" s="192">
        <f t="shared" si="0"/>
        <v>0</v>
      </c>
      <c r="AH37" s="192" t="b">
        <f t="shared" si="1"/>
        <v>0</v>
      </c>
      <c r="AI37" s="192" t="str">
        <f t="shared" si="2"/>
        <v/>
      </c>
      <c r="AJ37" s="192" t="b">
        <f t="shared" si="3"/>
        <v>0</v>
      </c>
      <c r="AK37" s="192" t="str">
        <f t="shared" si="4"/>
        <v/>
      </c>
      <c r="AL37" s="192" t="b">
        <f t="shared" si="5"/>
        <v>0</v>
      </c>
      <c r="AN37" s="48">
        <f t="shared" si="6"/>
        <v>0</v>
      </c>
      <c r="AO37" s="48">
        <f t="shared" si="7"/>
        <v>0</v>
      </c>
      <c r="AP37" s="255">
        <f t="shared" si="8"/>
        <v>0</v>
      </c>
      <c r="AQ37" s="89">
        <f t="shared" si="9"/>
        <v>0</v>
      </c>
    </row>
    <row r="38" spans="1:43" ht="15" customHeight="1">
      <c r="A38" s="41"/>
      <c r="B38" s="187"/>
      <c r="C38" s="94" t="s">
        <v>5026</v>
      </c>
      <c r="D38" s="581"/>
      <c r="E38" s="581"/>
      <c r="F38" s="581"/>
      <c r="G38" s="581"/>
      <c r="H38" s="581"/>
      <c r="I38" s="581"/>
      <c r="J38" s="581"/>
      <c r="K38" s="527"/>
      <c r="L38" s="527"/>
      <c r="M38" s="527"/>
      <c r="N38" s="527"/>
      <c r="O38" s="527"/>
      <c r="P38" s="527"/>
      <c r="Q38" s="527"/>
      <c r="R38" s="527"/>
      <c r="S38" s="527"/>
      <c r="T38" s="527"/>
      <c r="U38" s="527"/>
      <c r="V38" s="527"/>
      <c r="W38" s="527"/>
      <c r="X38" s="527"/>
      <c r="Y38" s="527"/>
      <c r="Z38" s="527"/>
      <c r="AA38" s="527"/>
      <c r="AB38" s="527"/>
      <c r="AC38" s="527"/>
      <c r="AD38" s="527"/>
      <c r="AG38" s="192">
        <f t="shared" si="0"/>
        <v>0</v>
      </c>
      <c r="AH38" s="192" t="b">
        <f t="shared" si="1"/>
        <v>0</v>
      </c>
      <c r="AI38" s="192" t="str">
        <f t="shared" si="2"/>
        <v/>
      </c>
      <c r="AJ38" s="192" t="b">
        <f t="shared" si="3"/>
        <v>0</v>
      </c>
      <c r="AK38" s="192" t="str">
        <f t="shared" si="4"/>
        <v/>
      </c>
      <c r="AL38" s="192" t="b">
        <f t="shared" si="5"/>
        <v>0</v>
      </c>
      <c r="AN38" s="48">
        <f t="shared" si="6"/>
        <v>0</v>
      </c>
      <c r="AO38" s="48">
        <f t="shared" si="7"/>
        <v>0</v>
      </c>
      <c r="AP38" s="255">
        <f t="shared" si="8"/>
        <v>0</v>
      </c>
      <c r="AQ38" s="89">
        <f t="shared" si="9"/>
        <v>0</v>
      </c>
    </row>
    <row r="39" spans="1:43" ht="15" customHeight="1">
      <c r="A39" s="41"/>
      <c r="B39" s="187"/>
      <c r="C39" s="94" t="s">
        <v>5028</v>
      </c>
      <c r="D39" s="581"/>
      <c r="E39" s="581"/>
      <c r="F39" s="581"/>
      <c r="G39" s="581"/>
      <c r="H39" s="581"/>
      <c r="I39" s="581"/>
      <c r="J39" s="581"/>
      <c r="K39" s="527"/>
      <c r="L39" s="527"/>
      <c r="M39" s="527"/>
      <c r="N39" s="527"/>
      <c r="O39" s="527"/>
      <c r="P39" s="527"/>
      <c r="Q39" s="527"/>
      <c r="R39" s="527"/>
      <c r="S39" s="527"/>
      <c r="T39" s="527"/>
      <c r="U39" s="527"/>
      <c r="V39" s="527"/>
      <c r="W39" s="527"/>
      <c r="X39" s="527"/>
      <c r="Y39" s="527"/>
      <c r="Z39" s="527"/>
      <c r="AA39" s="527"/>
      <c r="AB39" s="527"/>
      <c r="AC39" s="527"/>
      <c r="AD39" s="527"/>
      <c r="AG39" s="192">
        <f t="shared" si="0"/>
        <v>0</v>
      </c>
      <c r="AH39" s="192" t="b">
        <f t="shared" si="1"/>
        <v>0</v>
      </c>
      <c r="AI39" s="192" t="str">
        <f t="shared" si="2"/>
        <v/>
      </c>
      <c r="AJ39" s="192" t="b">
        <f t="shared" si="3"/>
        <v>0</v>
      </c>
      <c r="AK39" s="192" t="str">
        <f t="shared" si="4"/>
        <v/>
      </c>
      <c r="AL39" s="192" t="b">
        <f t="shared" si="5"/>
        <v>0</v>
      </c>
      <c r="AN39" s="48">
        <f t="shared" si="6"/>
        <v>0</v>
      </c>
      <c r="AO39" s="48">
        <f t="shared" si="7"/>
        <v>0</v>
      </c>
      <c r="AP39" s="255">
        <f t="shared" si="8"/>
        <v>0</v>
      </c>
      <c r="AQ39" s="89">
        <f t="shared" si="9"/>
        <v>0</v>
      </c>
    </row>
    <row r="40" spans="1:43" ht="15" customHeight="1">
      <c r="A40" s="41"/>
      <c r="B40" s="187"/>
      <c r="C40" s="94" t="s">
        <v>5030</v>
      </c>
      <c r="D40" s="581"/>
      <c r="E40" s="581"/>
      <c r="F40" s="581"/>
      <c r="G40" s="581"/>
      <c r="H40" s="581"/>
      <c r="I40" s="581"/>
      <c r="J40" s="581"/>
      <c r="K40" s="527"/>
      <c r="L40" s="527"/>
      <c r="M40" s="527"/>
      <c r="N40" s="527"/>
      <c r="O40" s="527"/>
      <c r="P40" s="527"/>
      <c r="Q40" s="527"/>
      <c r="R40" s="527"/>
      <c r="S40" s="527"/>
      <c r="T40" s="527"/>
      <c r="U40" s="527"/>
      <c r="V40" s="527"/>
      <c r="W40" s="527"/>
      <c r="X40" s="527"/>
      <c r="Y40" s="527"/>
      <c r="Z40" s="527"/>
      <c r="AA40" s="527"/>
      <c r="AB40" s="527"/>
      <c r="AC40" s="527"/>
      <c r="AD40" s="527"/>
      <c r="AG40" s="192">
        <f t="shared" si="0"/>
        <v>0</v>
      </c>
      <c r="AH40" s="192" t="b">
        <f t="shared" si="1"/>
        <v>0</v>
      </c>
      <c r="AI40" s="192" t="str">
        <f t="shared" si="2"/>
        <v/>
      </c>
      <c r="AJ40" s="192" t="b">
        <f t="shared" si="3"/>
        <v>0</v>
      </c>
      <c r="AK40" s="192" t="str">
        <f t="shared" si="4"/>
        <v/>
      </c>
      <c r="AL40" s="192" t="b">
        <f t="shared" si="5"/>
        <v>0</v>
      </c>
      <c r="AN40" s="48">
        <f t="shared" si="6"/>
        <v>0</v>
      </c>
      <c r="AO40" s="48">
        <f t="shared" si="7"/>
        <v>0</v>
      </c>
      <c r="AP40" s="255">
        <f t="shared" si="8"/>
        <v>0</v>
      </c>
      <c r="AQ40" s="89">
        <f t="shared" si="9"/>
        <v>0</v>
      </c>
    </row>
    <row r="41" spans="1:43" ht="15" customHeight="1">
      <c r="A41" s="41"/>
      <c r="B41" s="187"/>
      <c r="C41" s="94" t="s">
        <v>5031</v>
      </c>
      <c r="D41" s="581"/>
      <c r="E41" s="581"/>
      <c r="F41" s="581"/>
      <c r="G41" s="581"/>
      <c r="H41" s="581"/>
      <c r="I41" s="581"/>
      <c r="J41" s="581"/>
      <c r="K41" s="527"/>
      <c r="L41" s="527"/>
      <c r="M41" s="527"/>
      <c r="N41" s="527"/>
      <c r="O41" s="527"/>
      <c r="P41" s="527"/>
      <c r="Q41" s="527"/>
      <c r="R41" s="527"/>
      <c r="S41" s="527"/>
      <c r="T41" s="527"/>
      <c r="U41" s="527"/>
      <c r="V41" s="527"/>
      <c r="W41" s="527"/>
      <c r="X41" s="527"/>
      <c r="Y41" s="527"/>
      <c r="Z41" s="527"/>
      <c r="AA41" s="527"/>
      <c r="AB41" s="527"/>
      <c r="AC41" s="527"/>
      <c r="AD41" s="527"/>
      <c r="AG41" s="192">
        <f t="shared" si="0"/>
        <v>0</v>
      </c>
      <c r="AH41" s="192" t="b">
        <f t="shared" si="1"/>
        <v>0</v>
      </c>
      <c r="AI41" s="192" t="str">
        <f t="shared" si="2"/>
        <v/>
      </c>
      <c r="AJ41" s="192" t="b">
        <f t="shared" si="3"/>
        <v>0</v>
      </c>
      <c r="AK41" s="192" t="str">
        <f t="shared" si="4"/>
        <v/>
      </c>
      <c r="AL41" s="192" t="b">
        <f t="shared" si="5"/>
        <v>0</v>
      </c>
      <c r="AN41" s="48">
        <f t="shared" si="6"/>
        <v>0</v>
      </c>
      <c r="AO41" s="48">
        <f t="shared" si="7"/>
        <v>0</v>
      </c>
      <c r="AP41" s="255">
        <f t="shared" si="8"/>
        <v>0</v>
      </c>
      <c r="AQ41" s="89">
        <f t="shared" si="9"/>
        <v>0</v>
      </c>
    </row>
    <row r="42" spans="1:43" ht="15" customHeight="1">
      <c r="A42" s="41"/>
      <c r="B42" s="187"/>
      <c r="C42" s="94" t="s">
        <v>5033</v>
      </c>
      <c r="D42" s="581"/>
      <c r="E42" s="581"/>
      <c r="F42" s="581"/>
      <c r="G42" s="581"/>
      <c r="H42" s="581"/>
      <c r="I42" s="581"/>
      <c r="J42" s="581"/>
      <c r="K42" s="527"/>
      <c r="L42" s="527"/>
      <c r="M42" s="527"/>
      <c r="N42" s="527"/>
      <c r="O42" s="527"/>
      <c r="P42" s="527"/>
      <c r="Q42" s="527"/>
      <c r="R42" s="527"/>
      <c r="S42" s="527"/>
      <c r="T42" s="527"/>
      <c r="U42" s="527"/>
      <c r="V42" s="527"/>
      <c r="W42" s="527"/>
      <c r="X42" s="527"/>
      <c r="Y42" s="527"/>
      <c r="Z42" s="527"/>
      <c r="AA42" s="527"/>
      <c r="AB42" s="527"/>
      <c r="AC42" s="527"/>
      <c r="AD42" s="527"/>
      <c r="AG42" s="192">
        <f t="shared" si="0"/>
        <v>0</v>
      </c>
      <c r="AH42" s="192" t="b">
        <f t="shared" si="1"/>
        <v>0</v>
      </c>
      <c r="AI42" s="192" t="str">
        <f t="shared" si="2"/>
        <v/>
      </c>
      <c r="AJ42" s="192" t="b">
        <f t="shared" si="3"/>
        <v>0</v>
      </c>
      <c r="AK42" s="192" t="str">
        <f t="shared" si="4"/>
        <v/>
      </c>
      <c r="AL42" s="192" t="b">
        <f t="shared" si="5"/>
        <v>0</v>
      </c>
      <c r="AN42" s="48">
        <f t="shared" si="6"/>
        <v>0</v>
      </c>
      <c r="AO42" s="48">
        <f t="shared" si="7"/>
        <v>0</v>
      </c>
      <c r="AP42" s="255">
        <f t="shared" si="8"/>
        <v>0</v>
      </c>
      <c r="AQ42" s="89">
        <f t="shared" si="9"/>
        <v>0</v>
      </c>
    </row>
    <row r="43" spans="1:43" ht="15" customHeight="1">
      <c r="A43" s="41"/>
      <c r="B43" s="187"/>
      <c r="C43" s="94" t="s">
        <v>5034</v>
      </c>
      <c r="D43" s="581"/>
      <c r="E43" s="581"/>
      <c r="F43" s="581"/>
      <c r="G43" s="581"/>
      <c r="H43" s="581"/>
      <c r="I43" s="581"/>
      <c r="J43" s="581"/>
      <c r="K43" s="527"/>
      <c r="L43" s="527"/>
      <c r="M43" s="527"/>
      <c r="N43" s="527"/>
      <c r="O43" s="527"/>
      <c r="P43" s="527"/>
      <c r="Q43" s="527"/>
      <c r="R43" s="527"/>
      <c r="S43" s="527"/>
      <c r="T43" s="527"/>
      <c r="U43" s="527"/>
      <c r="V43" s="527"/>
      <c r="W43" s="527"/>
      <c r="X43" s="527"/>
      <c r="Y43" s="527"/>
      <c r="Z43" s="527"/>
      <c r="AA43" s="527"/>
      <c r="AB43" s="527"/>
      <c r="AC43" s="527"/>
      <c r="AD43" s="527"/>
      <c r="AG43" s="192">
        <f t="shared" si="0"/>
        <v>0</v>
      </c>
      <c r="AH43" s="192" t="b">
        <f t="shared" si="1"/>
        <v>0</v>
      </c>
      <c r="AI43" s="192" t="str">
        <f t="shared" si="2"/>
        <v/>
      </c>
      <c r="AJ43" s="192" t="b">
        <f t="shared" si="3"/>
        <v>0</v>
      </c>
      <c r="AK43" s="192" t="str">
        <f t="shared" si="4"/>
        <v/>
      </c>
      <c r="AL43" s="192" t="b">
        <f t="shared" si="5"/>
        <v>0</v>
      </c>
      <c r="AN43" s="48">
        <f t="shared" si="6"/>
        <v>0</v>
      </c>
      <c r="AO43" s="48">
        <f t="shared" si="7"/>
        <v>0</v>
      </c>
      <c r="AP43" s="255">
        <f t="shared" si="8"/>
        <v>0</v>
      </c>
      <c r="AQ43" s="89">
        <f t="shared" si="9"/>
        <v>0</v>
      </c>
    </row>
    <row r="44" spans="1:43" ht="15" customHeight="1">
      <c r="A44" s="41"/>
      <c r="B44" s="187"/>
      <c r="C44" s="94" t="s">
        <v>5035</v>
      </c>
      <c r="D44" s="581"/>
      <c r="E44" s="581"/>
      <c r="F44" s="581"/>
      <c r="G44" s="581"/>
      <c r="H44" s="581"/>
      <c r="I44" s="581"/>
      <c r="J44" s="581"/>
      <c r="K44" s="527"/>
      <c r="L44" s="527"/>
      <c r="M44" s="527"/>
      <c r="N44" s="527"/>
      <c r="O44" s="527"/>
      <c r="P44" s="527"/>
      <c r="Q44" s="527"/>
      <c r="R44" s="527"/>
      <c r="S44" s="527"/>
      <c r="T44" s="527"/>
      <c r="U44" s="527"/>
      <c r="V44" s="527"/>
      <c r="W44" s="527"/>
      <c r="X44" s="527"/>
      <c r="Y44" s="527"/>
      <c r="Z44" s="527"/>
      <c r="AA44" s="527"/>
      <c r="AB44" s="527"/>
      <c r="AC44" s="527"/>
      <c r="AD44" s="527"/>
      <c r="AG44" s="192">
        <f t="shared" si="0"/>
        <v>0</v>
      </c>
      <c r="AH44" s="192" t="b">
        <f t="shared" si="1"/>
        <v>0</v>
      </c>
      <c r="AI44" s="192" t="str">
        <f t="shared" si="2"/>
        <v/>
      </c>
      <c r="AJ44" s="192" t="b">
        <f t="shared" si="3"/>
        <v>0</v>
      </c>
      <c r="AK44" s="192" t="str">
        <f t="shared" si="4"/>
        <v/>
      </c>
      <c r="AL44" s="192" t="b">
        <f t="shared" si="5"/>
        <v>0</v>
      </c>
      <c r="AN44" s="48">
        <f t="shared" si="6"/>
        <v>0</v>
      </c>
      <c r="AO44" s="48">
        <f t="shared" si="7"/>
        <v>0</v>
      </c>
      <c r="AP44" s="255">
        <f t="shared" si="8"/>
        <v>0</v>
      </c>
      <c r="AQ44" s="89">
        <f t="shared" si="9"/>
        <v>0</v>
      </c>
    </row>
    <row r="45" spans="1:43" ht="15" customHeight="1">
      <c r="A45" s="41"/>
      <c r="B45" s="187"/>
      <c r="C45" s="94" t="s">
        <v>5036</v>
      </c>
      <c r="D45" s="581"/>
      <c r="E45" s="581"/>
      <c r="F45" s="581"/>
      <c r="G45" s="581"/>
      <c r="H45" s="581"/>
      <c r="I45" s="581"/>
      <c r="J45" s="581"/>
      <c r="K45" s="527"/>
      <c r="L45" s="527"/>
      <c r="M45" s="527"/>
      <c r="N45" s="527"/>
      <c r="O45" s="527"/>
      <c r="P45" s="527"/>
      <c r="Q45" s="527"/>
      <c r="R45" s="527"/>
      <c r="S45" s="527"/>
      <c r="T45" s="527"/>
      <c r="U45" s="527"/>
      <c r="V45" s="527"/>
      <c r="W45" s="527"/>
      <c r="X45" s="527"/>
      <c r="Y45" s="527"/>
      <c r="Z45" s="527"/>
      <c r="AA45" s="527"/>
      <c r="AB45" s="527"/>
      <c r="AC45" s="527"/>
      <c r="AD45" s="527"/>
      <c r="AG45" s="192">
        <f t="shared" si="0"/>
        <v>0</v>
      </c>
      <c r="AH45" s="192" t="b">
        <f t="shared" si="1"/>
        <v>0</v>
      </c>
      <c r="AI45" s="192" t="str">
        <f t="shared" si="2"/>
        <v/>
      </c>
      <c r="AJ45" s="192" t="b">
        <f t="shared" si="3"/>
        <v>0</v>
      </c>
      <c r="AK45" s="192" t="str">
        <f t="shared" si="4"/>
        <v/>
      </c>
      <c r="AL45" s="192" t="b">
        <f t="shared" si="5"/>
        <v>0</v>
      </c>
      <c r="AN45" s="48">
        <f t="shared" si="6"/>
        <v>0</v>
      </c>
      <c r="AO45" s="48">
        <f t="shared" si="7"/>
        <v>0</v>
      </c>
      <c r="AP45" s="255">
        <f t="shared" si="8"/>
        <v>0</v>
      </c>
      <c r="AQ45" s="89">
        <f t="shared" si="9"/>
        <v>0</v>
      </c>
    </row>
    <row r="46" spans="1:43" ht="15" customHeight="1">
      <c r="A46" s="41"/>
      <c r="B46" s="187"/>
      <c r="C46" s="94" t="s">
        <v>5037</v>
      </c>
      <c r="D46" s="581"/>
      <c r="E46" s="581"/>
      <c r="F46" s="581"/>
      <c r="G46" s="581"/>
      <c r="H46" s="581"/>
      <c r="I46" s="581"/>
      <c r="J46" s="581"/>
      <c r="K46" s="527"/>
      <c r="L46" s="527"/>
      <c r="M46" s="527"/>
      <c r="N46" s="527"/>
      <c r="O46" s="527"/>
      <c r="P46" s="527"/>
      <c r="Q46" s="527"/>
      <c r="R46" s="527"/>
      <c r="S46" s="527"/>
      <c r="T46" s="527"/>
      <c r="U46" s="527"/>
      <c r="V46" s="527"/>
      <c r="W46" s="527"/>
      <c r="X46" s="527"/>
      <c r="Y46" s="527"/>
      <c r="Z46" s="527"/>
      <c r="AA46" s="527"/>
      <c r="AB46" s="527"/>
      <c r="AC46" s="527"/>
      <c r="AD46" s="527"/>
      <c r="AG46" s="192">
        <f t="shared" si="0"/>
        <v>0</v>
      </c>
      <c r="AH46" s="192" t="b">
        <f t="shared" si="1"/>
        <v>0</v>
      </c>
      <c r="AI46" s="192" t="str">
        <f t="shared" si="2"/>
        <v/>
      </c>
      <c r="AJ46" s="192" t="b">
        <f t="shared" si="3"/>
        <v>0</v>
      </c>
      <c r="AK46" s="192" t="str">
        <f t="shared" si="4"/>
        <v/>
      </c>
      <c r="AL46" s="192" t="b">
        <f t="shared" si="5"/>
        <v>0</v>
      </c>
      <c r="AN46" s="48">
        <f t="shared" si="6"/>
        <v>0</v>
      </c>
      <c r="AO46" s="48">
        <f t="shared" si="7"/>
        <v>0</v>
      </c>
      <c r="AP46" s="255">
        <f t="shared" si="8"/>
        <v>0</v>
      </c>
      <c r="AQ46" s="89">
        <f t="shared" si="9"/>
        <v>0</v>
      </c>
    </row>
    <row r="47" spans="1:43" ht="15" customHeight="1">
      <c r="A47" s="41"/>
      <c r="B47" s="187"/>
      <c r="C47" s="94" t="s">
        <v>5038</v>
      </c>
      <c r="D47" s="581"/>
      <c r="E47" s="581"/>
      <c r="F47" s="581"/>
      <c r="G47" s="581"/>
      <c r="H47" s="581"/>
      <c r="I47" s="581"/>
      <c r="J47" s="581"/>
      <c r="K47" s="527"/>
      <c r="L47" s="527"/>
      <c r="M47" s="527"/>
      <c r="N47" s="527"/>
      <c r="O47" s="527"/>
      <c r="P47" s="527"/>
      <c r="Q47" s="527"/>
      <c r="R47" s="527"/>
      <c r="S47" s="527"/>
      <c r="T47" s="527"/>
      <c r="U47" s="527"/>
      <c r="V47" s="527"/>
      <c r="W47" s="527"/>
      <c r="X47" s="527"/>
      <c r="Y47" s="527"/>
      <c r="Z47" s="527"/>
      <c r="AA47" s="527"/>
      <c r="AB47" s="527"/>
      <c r="AC47" s="527"/>
      <c r="AD47" s="527"/>
      <c r="AG47" s="192">
        <f t="shared" si="0"/>
        <v>0</v>
      </c>
      <c r="AH47" s="192" t="b">
        <f t="shared" si="1"/>
        <v>0</v>
      </c>
      <c r="AI47" s="192" t="str">
        <f t="shared" si="2"/>
        <v/>
      </c>
      <c r="AJ47" s="192" t="b">
        <f t="shared" si="3"/>
        <v>0</v>
      </c>
      <c r="AK47" s="192" t="str">
        <f t="shared" si="4"/>
        <v/>
      </c>
      <c r="AL47" s="192" t="b">
        <f t="shared" si="5"/>
        <v>0</v>
      </c>
      <c r="AN47" s="48">
        <f t="shared" si="6"/>
        <v>0</v>
      </c>
      <c r="AO47" s="48">
        <f t="shared" si="7"/>
        <v>0</v>
      </c>
      <c r="AP47" s="255">
        <f t="shared" si="8"/>
        <v>0</v>
      </c>
      <c r="AQ47" s="89">
        <f t="shared" si="9"/>
        <v>0</v>
      </c>
    </row>
    <row r="48" spans="1:43" ht="15" customHeight="1">
      <c r="A48" s="41"/>
      <c r="B48" s="187"/>
      <c r="C48" s="94" t="s">
        <v>5039</v>
      </c>
      <c r="D48" s="581"/>
      <c r="E48" s="581"/>
      <c r="F48" s="581"/>
      <c r="G48" s="581"/>
      <c r="H48" s="581"/>
      <c r="I48" s="581"/>
      <c r="J48" s="581"/>
      <c r="K48" s="527"/>
      <c r="L48" s="527"/>
      <c r="M48" s="527"/>
      <c r="N48" s="527"/>
      <c r="O48" s="527"/>
      <c r="P48" s="527"/>
      <c r="Q48" s="527"/>
      <c r="R48" s="527"/>
      <c r="S48" s="527"/>
      <c r="T48" s="527"/>
      <c r="U48" s="527"/>
      <c r="V48" s="527"/>
      <c r="W48" s="527"/>
      <c r="X48" s="527"/>
      <c r="Y48" s="527"/>
      <c r="Z48" s="527"/>
      <c r="AA48" s="527"/>
      <c r="AB48" s="527"/>
      <c r="AC48" s="527"/>
      <c r="AD48" s="527"/>
      <c r="AG48" s="192">
        <f t="shared" si="0"/>
        <v>0</v>
      </c>
      <c r="AH48" s="192" t="b">
        <f t="shared" si="1"/>
        <v>0</v>
      </c>
      <c r="AI48" s="192" t="str">
        <f t="shared" si="2"/>
        <v/>
      </c>
      <c r="AJ48" s="192" t="b">
        <f t="shared" si="3"/>
        <v>0</v>
      </c>
      <c r="AK48" s="192" t="str">
        <f t="shared" si="4"/>
        <v/>
      </c>
      <c r="AL48" s="192" t="b">
        <f t="shared" si="5"/>
        <v>0</v>
      </c>
      <c r="AN48" s="48">
        <f t="shared" si="6"/>
        <v>0</v>
      </c>
      <c r="AO48" s="48">
        <f t="shared" si="7"/>
        <v>0</v>
      </c>
      <c r="AP48" s="255">
        <f t="shared" si="8"/>
        <v>0</v>
      </c>
      <c r="AQ48" s="89">
        <f t="shared" si="9"/>
        <v>0</v>
      </c>
    </row>
    <row r="49" spans="1:43" ht="15" customHeight="1">
      <c r="A49" s="41"/>
      <c r="B49" s="187"/>
      <c r="C49" s="94" t="s">
        <v>5040</v>
      </c>
      <c r="D49" s="581"/>
      <c r="E49" s="581"/>
      <c r="F49" s="581"/>
      <c r="G49" s="581"/>
      <c r="H49" s="581"/>
      <c r="I49" s="581"/>
      <c r="J49" s="581"/>
      <c r="K49" s="527"/>
      <c r="L49" s="527"/>
      <c r="M49" s="527"/>
      <c r="N49" s="527"/>
      <c r="O49" s="527"/>
      <c r="P49" s="527"/>
      <c r="Q49" s="527"/>
      <c r="R49" s="527"/>
      <c r="S49" s="527"/>
      <c r="T49" s="527"/>
      <c r="U49" s="527"/>
      <c r="V49" s="527"/>
      <c r="W49" s="527"/>
      <c r="X49" s="527"/>
      <c r="Y49" s="527"/>
      <c r="Z49" s="527"/>
      <c r="AA49" s="527"/>
      <c r="AB49" s="527"/>
      <c r="AC49" s="527"/>
      <c r="AD49" s="527"/>
      <c r="AG49" s="192">
        <f t="shared" si="0"/>
        <v>0</v>
      </c>
      <c r="AH49" s="192" t="b">
        <f t="shared" si="1"/>
        <v>0</v>
      </c>
      <c r="AI49" s="192" t="str">
        <f t="shared" si="2"/>
        <v/>
      </c>
      <c r="AJ49" s="192" t="b">
        <f t="shared" si="3"/>
        <v>0</v>
      </c>
      <c r="AK49" s="192" t="str">
        <f t="shared" si="4"/>
        <v/>
      </c>
      <c r="AL49" s="192" t="b">
        <f t="shared" si="5"/>
        <v>0</v>
      </c>
      <c r="AN49" s="48">
        <f t="shared" si="6"/>
        <v>0</v>
      </c>
      <c r="AO49" s="48">
        <f t="shared" si="7"/>
        <v>0</v>
      </c>
      <c r="AP49" s="255">
        <f t="shared" si="8"/>
        <v>0</v>
      </c>
      <c r="AQ49" s="89">
        <f t="shared" si="9"/>
        <v>0</v>
      </c>
    </row>
    <row r="50" spans="1:43" ht="15" customHeight="1">
      <c r="A50" s="41"/>
      <c r="B50" s="187"/>
      <c r="C50" s="94" t="s">
        <v>5041</v>
      </c>
      <c r="D50" s="581"/>
      <c r="E50" s="581"/>
      <c r="F50" s="581"/>
      <c r="G50" s="581"/>
      <c r="H50" s="581"/>
      <c r="I50" s="581"/>
      <c r="J50" s="581"/>
      <c r="K50" s="527"/>
      <c r="L50" s="527"/>
      <c r="M50" s="527"/>
      <c r="N50" s="527"/>
      <c r="O50" s="527"/>
      <c r="P50" s="527"/>
      <c r="Q50" s="527"/>
      <c r="R50" s="527"/>
      <c r="S50" s="527"/>
      <c r="T50" s="527"/>
      <c r="U50" s="527"/>
      <c r="V50" s="527"/>
      <c r="W50" s="527"/>
      <c r="X50" s="527"/>
      <c r="Y50" s="527"/>
      <c r="Z50" s="527"/>
      <c r="AA50" s="527"/>
      <c r="AB50" s="527"/>
      <c r="AC50" s="527"/>
      <c r="AD50" s="527"/>
      <c r="AG50" s="192">
        <f t="shared" si="0"/>
        <v>0</v>
      </c>
      <c r="AH50" s="192" t="b">
        <f t="shared" si="1"/>
        <v>0</v>
      </c>
      <c r="AI50" s="192" t="str">
        <f t="shared" si="2"/>
        <v/>
      </c>
      <c r="AJ50" s="192" t="b">
        <f t="shared" si="3"/>
        <v>0</v>
      </c>
      <c r="AK50" s="192" t="str">
        <f t="shared" si="4"/>
        <v/>
      </c>
      <c r="AL50" s="192" t="b">
        <f t="shared" si="5"/>
        <v>0</v>
      </c>
      <c r="AN50" s="48">
        <f t="shared" si="6"/>
        <v>0</v>
      </c>
      <c r="AO50" s="48">
        <f t="shared" si="7"/>
        <v>0</v>
      </c>
      <c r="AP50" s="255">
        <f t="shared" si="8"/>
        <v>0</v>
      </c>
      <c r="AQ50" s="89">
        <f t="shared" si="9"/>
        <v>0</v>
      </c>
    </row>
    <row r="51" spans="1:43" ht="15" customHeight="1">
      <c r="A51" s="41"/>
      <c r="B51" s="187"/>
      <c r="C51" s="94" t="s">
        <v>5042</v>
      </c>
      <c r="D51" s="581"/>
      <c r="E51" s="581"/>
      <c r="F51" s="581"/>
      <c r="G51" s="581"/>
      <c r="H51" s="581"/>
      <c r="I51" s="581"/>
      <c r="J51" s="581"/>
      <c r="K51" s="527"/>
      <c r="L51" s="527"/>
      <c r="M51" s="527"/>
      <c r="N51" s="527"/>
      <c r="O51" s="527"/>
      <c r="P51" s="527"/>
      <c r="Q51" s="527"/>
      <c r="R51" s="527"/>
      <c r="S51" s="527"/>
      <c r="T51" s="527"/>
      <c r="U51" s="527"/>
      <c r="V51" s="527"/>
      <c r="W51" s="527"/>
      <c r="X51" s="527"/>
      <c r="Y51" s="527"/>
      <c r="Z51" s="527"/>
      <c r="AA51" s="527"/>
      <c r="AB51" s="527"/>
      <c r="AC51" s="527"/>
      <c r="AD51" s="527"/>
      <c r="AG51" s="192">
        <f t="shared" si="0"/>
        <v>0</v>
      </c>
      <c r="AH51" s="192" t="b">
        <f t="shared" si="1"/>
        <v>0</v>
      </c>
      <c r="AI51" s="192" t="str">
        <f t="shared" si="2"/>
        <v/>
      </c>
      <c r="AJ51" s="192" t="b">
        <f t="shared" si="3"/>
        <v>0</v>
      </c>
      <c r="AK51" s="192" t="str">
        <f t="shared" si="4"/>
        <v/>
      </c>
      <c r="AL51" s="192" t="b">
        <f t="shared" si="5"/>
        <v>0</v>
      </c>
      <c r="AN51" s="48">
        <f t="shared" si="6"/>
        <v>0</v>
      </c>
      <c r="AO51" s="48">
        <f t="shared" si="7"/>
        <v>0</v>
      </c>
      <c r="AP51" s="255">
        <f t="shared" si="8"/>
        <v>0</v>
      </c>
      <c r="AQ51" s="89">
        <f t="shared" si="9"/>
        <v>0</v>
      </c>
    </row>
    <row r="52" spans="1:43" ht="15" customHeight="1">
      <c r="A52" s="41"/>
      <c r="B52" s="187"/>
      <c r="C52" s="94" t="s">
        <v>5043</v>
      </c>
      <c r="D52" s="581"/>
      <c r="E52" s="581"/>
      <c r="F52" s="581"/>
      <c r="G52" s="581"/>
      <c r="H52" s="581"/>
      <c r="I52" s="581"/>
      <c r="J52" s="581"/>
      <c r="K52" s="527"/>
      <c r="L52" s="527"/>
      <c r="M52" s="527"/>
      <c r="N52" s="527"/>
      <c r="O52" s="527"/>
      <c r="P52" s="527"/>
      <c r="Q52" s="527"/>
      <c r="R52" s="527"/>
      <c r="S52" s="527"/>
      <c r="T52" s="527"/>
      <c r="U52" s="527"/>
      <c r="V52" s="527"/>
      <c r="W52" s="527"/>
      <c r="X52" s="527"/>
      <c r="Y52" s="527"/>
      <c r="Z52" s="527"/>
      <c r="AA52" s="527"/>
      <c r="AB52" s="527"/>
      <c r="AC52" s="527"/>
      <c r="AD52" s="527"/>
      <c r="AG52" s="192">
        <f t="shared" si="0"/>
        <v>0</v>
      </c>
      <c r="AH52" s="192" t="b">
        <f t="shared" si="1"/>
        <v>0</v>
      </c>
      <c r="AI52" s="192" t="str">
        <f t="shared" si="2"/>
        <v/>
      </c>
      <c r="AJ52" s="192" t="b">
        <f t="shared" si="3"/>
        <v>0</v>
      </c>
      <c r="AK52" s="192" t="str">
        <f t="shared" si="4"/>
        <v/>
      </c>
      <c r="AL52" s="192" t="b">
        <f t="shared" si="5"/>
        <v>0</v>
      </c>
      <c r="AN52" s="48">
        <f t="shared" si="6"/>
        <v>0</v>
      </c>
      <c r="AO52" s="48">
        <f t="shared" si="7"/>
        <v>0</v>
      </c>
      <c r="AP52" s="255">
        <f t="shared" si="8"/>
        <v>0</v>
      </c>
      <c r="AQ52" s="89">
        <f t="shared" si="9"/>
        <v>0</v>
      </c>
    </row>
    <row r="53" spans="1:43" ht="15" customHeight="1">
      <c r="A53" s="41"/>
      <c r="B53" s="187"/>
      <c r="C53" s="94" t="s">
        <v>5044</v>
      </c>
      <c r="D53" s="581"/>
      <c r="E53" s="581"/>
      <c r="F53" s="581"/>
      <c r="G53" s="581"/>
      <c r="H53" s="581"/>
      <c r="I53" s="581"/>
      <c r="J53" s="581"/>
      <c r="K53" s="527"/>
      <c r="L53" s="527"/>
      <c r="M53" s="527"/>
      <c r="N53" s="527"/>
      <c r="O53" s="527"/>
      <c r="P53" s="527"/>
      <c r="Q53" s="527"/>
      <c r="R53" s="527"/>
      <c r="S53" s="527"/>
      <c r="T53" s="527"/>
      <c r="U53" s="527"/>
      <c r="V53" s="527"/>
      <c r="W53" s="527"/>
      <c r="X53" s="527"/>
      <c r="Y53" s="527"/>
      <c r="Z53" s="527"/>
      <c r="AA53" s="527"/>
      <c r="AB53" s="527"/>
      <c r="AC53" s="527"/>
      <c r="AD53" s="527"/>
      <c r="AG53" s="192">
        <f t="shared" si="0"/>
        <v>0</v>
      </c>
      <c r="AH53" s="192" t="b">
        <f t="shared" si="1"/>
        <v>0</v>
      </c>
      <c r="AI53" s="192" t="str">
        <f t="shared" si="2"/>
        <v/>
      </c>
      <c r="AJ53" s="192" t="b">
        <f t="shared" si="3"/>
        <v>0</v>
      </c>
      <c r="AK53" s="192" t="str">
        <f t="shared" si="4"/>
        <v/>
      </c>
      <c r="AL53" s="192" t="b">
        <f t="shared" si="5"/>
        <v>0</v>
      </c>
      <c r="AN53" s="48">
        <f t="shared" si="6"/>
        <v>0</v>
      </c>
      <c r="AO53" s="48">
        <f t="shared" si="7"/>
        <v>0</v>
      </c>
      <c r="AP53" s="255">
        <f t="shared" si="8"/>
        <v>0</v>
      </c>
      <c r="AQ53" s="89">
        <f t="shared" si="9"/>
        <v>0</v>
      </c>
    </row>
    <row r="54" spans="1:43" ht="15" customHeight="1">
      <c r="A54" s="41"/>
      <c r="B54" s="187"/>
      <c r="C54" s="94" t="s">
        <v>5045</v>
      </c>
      <c r="D54" s="581"/>
      <c r="E54" s="581"/>
      <c r="F54" s="581"/>
      <c r="G54" s="581"/>
      <c r="H54" s="581"/>
      <c r="I54" s="581"/>
      <c r="J54" s="581"/>
      <c r="K54" s="527"/>
      <c r="L54" s="527"/>
      <c r="M54" s="527"/>
      <c r="N54" s="527"/>
      <c r="O54" s="527"/>
      <c r="P54" s="527"/>
      <c r="Q54" s="527"/>
      <c r="R54" s="527"/>
      <c r="S54" s="527"/>
      <c r="T54" s="527"/>
      <c r="U54" s="527"/>
      <c r="V54" s="527"/>
      <c r="W54" s="527"/>
      <c r="X54" s="527"/>
      <c r="Y54" s="527"/>
      <c r="Z54" s="527"/>
      <c r="AA54" s="527"/>
      <c r="AB54" s="527"/>
      <c r="AC54" s="527"/>
      <c r="AD54" s="527"/>
      <c r="AG54" s="192">
        <f t="shared" si="0"/>
        <v>0</v>
      </c>
      <c r="AH54" s="192" t="b">
        <f t="shared" si="1"/>
        <v>0</v>
      </c>
      <c r="AI54" s="192" t="str">
        <f t="shared" si="2"/>
        <v/>
      </c>
      <c r="AJ54" s="192" t="b">
        <f t="shared" si="3"/>
        <v>0</v>
      </c>
      <c r="AK54" s="192" t="str">
        <f t="shared" si="4"/>
        <v/>
      </c>
      <c r="AL54" s="192" t="b">
        <f t="shared" si="5"/>
        <v>0</v>
      </c>
      <c r="AN54" s="48">
        <f t="shared" si="6"/>
        <v>0</v>
      </c>
      <c r="AO54" s="48">
        <f t="shared" si="7"/>
        <v>0</v>
      </c>
      <c r="AP54" s="255">
        <f t="shared" si="8"/>
        <v>0</v>
      </c>
      <c r="AQ54" s="89">
        <f t="shared" si="9"/>
        <v>0</v>
      </c>
    </row>
    <row r="55" spans="1:43" ht="15" customHeight="1">
      <c r="A55" s="41"/>
      <c r="B55" s="187"/>
      <c r="C55" s="94" t="s">
        <v>5046</v>
      </c>
      <c r="D55" s="581"/>
      <c r="E55" s="581"/>
      <c r="F55" s="581"/>
      <c r="G55" s="581"/>
      <c r="H55" s="581"/>
      <c r="I55" s="581"/>
      <c r="J55" s="581"/>
      <c r="K55" s="527"/>
      <c r="L55" s="527"/>
      <c r="M55" s="527"/>
      <c r="N55" s="527"/>
      <c r="O55" s="527"/>
      <c r="P55" s="527"/>
      <c r="Q55" s="527"/>
      <c r="R55" s="527"/>
      <c r="S55" s="527"/>
      <c r="T55" s="527"/>
      <c r="U55" s="527"/>
      <c r="V55" s="527"/>
      <c r="W55" s="527"/>
      <c r="X55" s="527"/>
      <c r="Y55" s="527"/>
      <c r="Z55" s="527"/>
      <c r="AA55" s="527"/>
      <c r="AB55" s="527"/>
      <c r="AC55" s="527"/>
      <c r="AD55" s="527"/>
      <c r="AG55" s="192">
        <f t="shared" si="0"/>
        <v>0</v>
      </c>
      <c r="AH55" s="192" t="b">
        <f t="shared" si="1"/>
        <v>0</v>
      </c>
      <c r="AI55" s="192" t="str">
        <f t="shared" si="2"/>
        <v/>
      </c>
      <c r="AJ55" s="192" t="b">
        <f t="shared" si="3"/>
        <v>0</v>
      </c>
      <c r="AK55" s="192" t="str">
        <f t="shared" si="4"/>
        <v/>
      </c>
      <c r="AL55" s="192" t="b">
        <f t="shared" si="5"/>
        <v>0</v>
      </c>
      <c r="AN55" s="48">
        <f t="shared" si="6"/>
        <v>0</v>
      </c>
      <c r="AO55" s="48">
        <f t="shared" si="7"/>
        <v>0</v>
      </c>
      <c r="AP55" s="255">
        <f t="shared" si="8"/>
        <v>0</v>
      </c>
      <c r="AQ55" s="89">
        <f t="shared" si="9"/>
        <v>0</v>
      </c>
    </row>
    <row r="56" spans="1:43" ht="15" customHeight="1">
      <c r="A56" s="41"/>
      <c r="B56" s="187"/>
      <c r="C56" s="94" t="s">
        <v>5047</v>
      </c>
      <c r="D56" s="581"/>
      <c r="E56" s="581"/>
      <c r="F56" s="581"/>
      <c r="G56" s="581"/>
      <c r="H56" s="581"/>
      <c r="I56" s="581"/>
      <c r="J56" s="581"/>
      <c r="K56" s="527"/>
      <c r="L56" s="527"/>
      <c r="M56" s="527"/>
      <c r="N56" s="527"/>
      <c r="O56" s="527"/>
      <c r="P56" s="527"/>
      <c r="Q56" s="527"/>
      <c r="R56" s="527"/>
      <c r="S56" s="527"/>
      <c r="T56" s="527"/>
      <c r="U56" s="527"/>
      <c r="V56" s="527"/>
      <c r="W56" s="527"/>
      <c r="X56" s="527"/>
      <c r="Y56" s="527"/>
      <c r="Z56" s="527"/>
      <c r="AA56" s="527"/>
      <c r="AB56" s="527"/>
      <c r="AC56" s="527"/>
      <c r="AD56" s="527"/>
      <c r="AG56" s="192">
        <f t="shared" si="0"/>
        <v>0</v>
      </c>
      <c r="AH56" s="192" t="b">
        <f t="shared" si="1"/>
        <v>0</v>
      </c>
      <c r="AI56" s="192" t="str">
        <f t="shared" si="2"/>
        <v/>
      </c>
      <c r="AJ56" s="192" t="b">
        <f t="shared" si="3"/>
        <v>0</v>
      </c>
      <c r="AK56" s="192" t="str">
        <f t="shared" si="4"/>
        <v/>
      </c>
      <c r="AL56" s="192" t="b">
        <f t="shared" si="5"/>
        <v>0</v>
      </c>
      <c r="AN56" s="48">
        <f t="shared" si="6"/>
        <v>0</v>
      </c>
      <c r="AO56" s="48">
        <f t="shared" si="7"/>
        <v>0</v>
      </c>
      <c r="AP56" s="255">
        <f t="shared" si="8"/>
        <v>0</v>
      </c>
      <c r="AQ56" s="89">
        <f t="shared" si="9"/>
        <v>0</v>
      </c>
    </row>
    <row r="57" spans="1:43" ht="15" customHeight="1">
      <c r="A57" s="40"/>
      <c r="B57" s="46"/>
      <c r="C57" s="94" t="s">
        <v>5048</v>
      </c>
      <c r="D57" s="581"/>
      <c r="E57" s="581"/>
      <c r="F57" s="581"/>
      <c r="G57" s="581"/>
      <c r="H57" s="581"/>
      <c r="I57" s="581"/>
      <c r="J57" s="581"/>
      <c r="K57" s="527"/>
      <c r="L57" s="527"/>
      <c r="M57" s="527"/>
      <c r="N57" s="527"/>
      <c r="O57" s="527"/>
      <c r="P57" s="527"/>
      <c r="Q57" s="527"/>
      <c r="R57" s="527"/>
      <c r="S57" s="527"/>
      <c r="T57" s="527"/>
      <c r="U57" s="527"/>
      <c r="V57" s="527"/>
      <c r="W57" s="527"/>
      <c r="X57" s="527"/>
      <c r="Y57" s="527"/>
      <c r="Z57" s="527"/>
      <c r="AA57" s="527"/>
      <c r="AB57" s="527"/>
      <c r="AC57" s="527"/>
      <c r="AD57" s="527"/>
      <c r="AG57" s="192">
        <f t="shared" si="0"/>
        <v>0</v>
      </c>
      <c r="AH57" s="192" t="b">
        <f t="shared" si="1"/>
        <v>0</v>
      </c>
      <c r="AI57" s="192" t="str">
        <f t="shared" si="2"/>
        <v/>
      </c>
      <c r="AJ57" s="192" t="b">
        <f t="shared" si="3"/>
        <v>0</v>
      </c>
      <c r="AK57" s="192" t="str">
        <f t="shared" si="4"/>
        <v/>
      </c>
      <c r="AL57" s="192" t="b">
        <f t="shared" si="5"/>
        <v>0</v>
      </c>
      <c r="AN57" s="48">
        <f t="shared" si="6"/>
        <v>0</v>
      </c>
      <c r="AO57" s="48">
        <f t="shared" si="7"/>
        <v>0</v>
      </c>
      <c r="AP57" s="255">
        <f t="shared" si="8"/>
        <v>0</v>
      </c>
      <c r="AQ57" s="89">
        <f t="shared" si="9"/>
        <v>0</v>
      </c>
    </row>
    <row r="58" spans="1:43" ht="15" customHeight="1">
      <c r="A58" s="40"/>
      <c r="B58" s="46"/>
      <c r="C58" s="94" t="s">
        <v>5049</v>
      </c>
      <c r="D58" s="581"/>
      <c r="E58" s="581"/>
      <c r="F58" s="581"/>
      <c r="G58" s="581"/>
      <c r="H58" s="581"/>
      <c r="I58" s="581"/>
      <c r="J58" s="581"/>
      <c r="K58" s="527"/>
      <c r="L58" s="527"/>
      <c r="M58" s="527"/>
      <c r="N58" s="527"/>
      <c r="O58" s="527"/>
      <c r="P58" s="527"/>
      <c r="Q58" s="527"/>
      <c r="R58" s="527"/>
      <c r="S58" s="527"/>
      <c r="T58" s="527"/>
      <c r="U58" s="527"/>
      <c r="V58" s="527"/>
      <c r="W58" s="527"/>
      <c r="X58" s="527"/>
      <c r="Y58" s="527"/>
      <c r="Z58" s="527"/>
      <c r="AA58" s="527"/>
      <c r="AB58" s="527"/>
      <c r="AC58" s="527"/>
      <c r="AD58" s="527"/>
      <c r="AG58" s="192">
        <f t="shared" si="0"/>
        <v>0</v>
      </c>
      <c r="AH58" s="192" t="b">
        <f t="shared" si="1"/>
        <v>0</v>
      </c>
      <c r="AI58" s="192" t="str">
        <f t="shared" si="2"/>
        <v/>
      </c>
      <c r="AJ58" s="192" t="b">
        <f t="shared" si="3"/>
        <v>0</v>
      </c>
      <c r="AK58" s="192" t="str">
        <f t="shared" si="4"/>
        <v/>
      </c>
      <c r="AL58" s="192" t="b">
        <f t="shared" si="5"/>
        <v>0</v>
      </c>
      <c r="AN58" s="48">
        <f t="shared" si="6"/>
        <v>0</v>
      </c>
      <c r="AO58" s="48">
        <f t="shared" si="7"/>
        <v>0</v>
      </c>
      <c r="AP58" s="255">
        <f t="shared" si="8"/>
        <v>0</v>
      </c>
      <c r="AQ58" s="89">
        <f t="shared" si="9"/>
        <v>0</v>
      </c>
    </row>
    <row r="59" spans="1:43" ht="15" customHeight="1">
      <c r="A59" s="40"/>
      <c r="B59" s="46"/>
      <c r="C59" s="94" t="s">
        <v>5050</v>
      </c>
      <c r="D59" s="581"/>
      <c r="E59" s="581"/>
      <c r="F59" s="581"/>
      <c r="G59" s="581"/>
      <c r="H59" s="581"/>
      <c r="I59" s="581"/>
      <c r="J59" s="581"/>
      <c r="K59" s="527"/>
      <c r="L59" s="527"/>
      <c r="M59" s="527"/>
      <c r="N59" s="527"/>
      <c r="O59" s="527"/>
      <c r="P59" s="527"/>
      <c r="Q59" s="527"/>
      <c r="R59" s="527"/>
      <c r="S59" s="527"/>
      <c r="T59" s="527"/>
      <c r="U59" s="527"/>
      <c r="V59" s="527"/>
      <c r="W59" s="527"/>
      <c r="X59" s="527"/>
      <c r="Y59" s="527"/>
      <c r="Z59" s="527"/>
      <c r="AA59" s="527"/>
      <c r="AB59" s="527"/>
      <c r="AC59" s="527"/>
      <c r="AD59" s="527"/>
      <c r="AG59" s="192">
        <f t="shared" si="0"/>
        <v>0</v>
      </c>
      <c r="AH59" s="192" t="b">
        <f t="shared" si="1"/>
        <v>0</v>
      </c>
      <c r="AI59" s="192" t="str">
        <f t="shared" si="2"/>
        <v/>
      </c>
      <c r="AJ59" s="192" t="b">
        <f t="shared" si="3"/>
        <v>0</v>
      </c>
      <c r="AK59" s="192" t="str">
        <f t="shared" si="4"/>
        <v/>
      </c>
      <c r="AL59" s="192" t="b">
        <f t="shared" si="5"/>
        <v>0</v>
      </c>
      <c r="AN59" s="48">
        <f t="shared" si="6"/>
        <v>0</v>
      </c>
      <c r="AO59" s="48">
        <f t="shared" si="7"/>
        <v>0</v>
      </c>
      <c r="AP59" s="255">
        <f t="shared" si="8"/>
        <v>0</v>
      </c>
      <c r="AQ59" s="89">
        <f t="shared" si="9"/>
        <v>0</v>
      </c>
    </row>
    <row r="60" spans="1:43" ht="15" customHeight="1">
      <c r="A60" s="40"/>
      <c r="B60" s="46"/>
      <c r="C60" s="94" t="s">
        <v>5051</v>
      </c>
      <c r="D60" s="581"/>
      <c r="E60" s="581"/>
      <c r="F60" s="581"/>
      <c r="G60" s="581"/>
      <c r="H60" s="581"/>
      <c r="I60" s="581"/>
      <c r="J60" s="581"/>
      <c r="K60" s="527"/>
      <c r="L60" s="527"/>
      <c r="M60" s="527"/>
      <c r="N60" s="527"/>
      <c r="O60" s="527"/>
      <c r="P60" s="527"/>
      <c r="Q60" s="527"/>
      <c r="R60" s="527"/>
      <c r="S60" s="527"/>
      <c r="T60" s="527"/>
      <c r="U60" s="527"/>
      <c r="V60" s="527"/>
      <c r="W60" s="527"/>
      <c r="X60" s="527"/>
      <c r="Y60" s="527"/>
      <c r="Z60" s="527"/>
      <c r="AA60" s="527"/>
      <c r="AB60" s="527"/>
      <c r="AC60" s="527"/>
      <c r="AD60" s="527"/>
      <c r="AG60" s="192">
        <f t="shared" si="0"/>
        <v>0</v>
      </c>
      <c r="AH60" s="192" t="b">
        <f t="shared" si="1"/>
        <v>0</v>
      </c>
      <c r="AI60" s="192" t="str">
        <f t="shared" si="2"/>
        <v/>
      </c>
      <c r="AJ60" s="192" t="b">
        <f t="shared" si="3"/>
        <v>0</v>
      </c>
      <c r="AK60" s="192" t="str">
        <f t="shared" si="4"/>
        <v/>
      </c>
      <c r="AL60" s="192" t="b">
        <f t="shared" si="5"/>
        <v>0</v>
      </c>
      <c r="AN60" s="48">
        <f t="shared" si="6"/>
        <v>0</v>
      </c>
      <c r="AO60" s="48">
        <f t="shared" si="7"/>
        <v>0</v>
      </c>
      <c r="AP60" s="255">
        <f t="shared" si="8"/>
        <v>0</v>
      </c>
      <c r="AQ60" s="89">
        <f t="shared" si="9"/>
        <v>0</v>
      </c>
    </row>
    <row r="61" spans="1:43" ht="15" customHeight="1">
      <c r="A61" s="40"/>
      <c r="B61" s="46"/>
      <c r="C61" s="94" t="s">
        <v>5052</v>
      </c>
      <c r="D61" s="581"/>
      <c r="E61" s="581"/>
      <c r="F61" s="581"/>
      <c r="G61" s="581"/>
      <c r="H61" s="581"/>
      <c r="I61" s="581"/>
      <c r="J61" s="581"/>
      <c r="K61" s="527"/>
      <c r="L61" s="527"/>
      <c r="M61" s="527"/>
      <c r="N61" s="527"/>
      <c r="O61" s="527"/>
      <c r="P61" s="527"/>
      <c r="Q61" s="527"/>
      <c r="R61" s="527"/>
      <c r="S61" s="527"/>
      <c r="T61" s="527"/>
      <c r="U61" s="527"/>
      <c r="V61" s="527"/>
      <c r="W61" s="527"/>
      <c r="X61" s="527"/>
      <c r="Y61" s="527"/>
      <c r="Z61" s="527"/>
      <c r="AA61" s="527"/>
      <c r="AB61" s="527"/>
      <c r="AC61" s="527"/>
      <c r="AD61" s="527"/>
      <c r="AG61" s="192">
        <f t="shared" si="0"/>
        <v>0</v>
      </c>
      <c r="AH61" s="192" t="b">
        <f t="shared" si="1"/>
        <v>0</v>
      </c>
      <c r="AI61" s="192" t="str">
        <f t="shared" si="2"/>
        <v/>
      </c>
      <c r="AJ61" s="192" t="b">
        <f t="shared" si="3"/>
        <v>0</v>
      </c>
      <c r="AK61" s="192" t="str">
        <f t="shared" si="4"/>
        <v/>
      </c>
      <c r="AL61" s="192" t="b">
        <f t="shared" si="5"/>
        <v>0</v>
      </c>
      <c r="AN61" s="48">
        <f t="shared" si="6"/>
        <v>0</v>
      </c>
      <c r="AO61" s="48">
        <f>IF(K61="NS",0,IF(AND(K61&lt;&gt;"",SUM(AN61)=4),0,IF(K61="",0,1)))</f>
        <v>0</v>
      </c>
      <c r="AP61" s="255">
        <f t="shared" si="8"/>
        <v>0</v>
      </c>
      <c r="AQ61" s="89">
        <f t="shared" si="9"/>
        <v>0</v>
      </c>
    </row>
    <row r="62" spans="1:43" ht="15" customHeight="1">
      <c r="A62" s="7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89"/>
      <c r="AG62" s="216">
        <f>SUM(AG32:AG61)</f>
        <v>0</v>
      </c>
      <c r="AH62" s="218">
        <f>COUNTIF(AH32:AH61,TRUE)</f>
        <v>0</v>
      </c>
      <c r="AI62" s="192"/>
      <c r="AJ62" s="218">
        <f>COUNTIF(AJ32:AJ61,TRUE)</f>
        <v>0</v>
      </c>
      <c r="AK62" s="192"/>
      <c r="AL62" s="218">
        <f>COUNTIF(AL32:AL61,TRUE)</f>
        <v>0</v>
      </c>
      <c r="AM62" s="218">
        <f>SUM(AH62,AJ62,AL62)</f>
        <v>0</v>
      </c>
      <c r="AO62" s="355">
        <f>SUM(AO32:AO61)</f>
        <v>0</v>
      </c>
      <c r="AP62" s="314">
        <f>SUM(AP32:AP61)</f>
        <v>0</v>
      </c>
      <c r="AQ62" s="357">
        <f>SUM(AQ32:AQ61)</f>
        <v>0</v>
      </c>
    </row>
    <row r="63" spans="1:43" ht="45" customHeight="1">
      <c r="A63" s="484"/>
      <c r="B63" s="57"/>
      <c r="C63" s="678" t="s">
        <v>5801</v>
      </c>
      <c r="D63" s="678"/>
      <c r="E63" s="678"/>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row>
    <row r="64" spans="1:43" ht="15" customHeight="1">
      <c r="A64" s="72"/>
      <c r="B64" s="636" t="str">
        <f>IF(AND($AM$32&gt;0,$F$63=""),"Ha seleccionado el código 6 en el apartado Tipo de información recopilada, debe anotar el nombre de dicho(s) tipo(s)","")</f>
        <v/>
      </c>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row>
    <row r="65" spans="1:31" ht="15" customHeight="1">
      <c r="A65" s="38"/>
      <c r="B65" s="119"/>
      <c r="C65" s="511" t="s">
        <v>5802</v>
      </c>
      <c r="D65" s="512"/>
      <c r="E65" s="512"/>
      <c r="F65" s="512"/>
      <c r="G65" s="512"/>
      <c r="H65" s="512"/>
      <c r="I65" s="512"/>
      <c r="J65" s="512"/>
      <c r="K65" s="512"/>
      <c r="L65" s="512"/>
      <c r="M65" s="512"/>
      <c r="N65" s="512"/>
      <c r="O65" s="512"/>
      <c r="P65" s="513"/>
      <c r="Q65" s="93"/>
      <c r="R65" s="514" t="s">
        <v>5803</v>
      </c>
      <c r="S65" s="514"/>
      <c r="T65" s="514"/>
      <c r="U65" s="514"/>
      <c r="V65" s="514"/>
      <c r="W65" s="514"/>
      <c r="X65" s="514"/>
      <c r="Y65" s="514"/>
      <c r="Z65" s="514"/>
      <c r="AA65" s="514"/>
      <c r="AB65" s="514"/>
      <c r="AC65" s="514"/>
      <c r="AD65" s="514"/>
    </row>
    <row r="66" spans="1:31" ht="24" customHeight="1">
      <c r="A66" s="38"/>
      <c r="B66" s="119"/>
      <c r="C66" s="94" t="s">
        <v>5014</v>
      </c>
      <c r="D66" s="572" t="s">
        <v>5804</v>
      </c>
      <c r="E66" s="573"/>
      <c r="F66" s="573"/>
      <c r="G66" s="573"/>
      <c r="H66" s="573"/>
      <c r="I66" s="573"/>
      <c r="J66" s="573"/>
      <c r="K66" s="573"/>
      <c r="L66" s="573"/>
      <c r="M66" s="573"/>
      <c r="N66" s="573"/>
      <c r="O66" s="573"/>
      <c r="P66" s="574"/>
      <c r="Q66" s="93"/>
      <c r="R66" s="94" t="s">
        <v>5014</v>
      </c>
      <c r="S66" s="658" t="s">
        <v>5805</v>
      </c>
      <c r="T66" s="658"/>
      <c r="U66" s="658"/>
      <c r="V66" s="658"/>
      <c r="W66" s="658"/>
      <c r="X66" s="658"/>
      <c r="Y66" s="658"/>
      <c r="Z66" s="658"/>
      <c r="AA66" s="658"/>
      <c r="AB66" s="658"/>
      <c r="AC66" s="658"/>
      <c r="AD66" s="658"/>
    </row>
    <row r="67" spans="1:31" ht="15" customHeight="1">
      <c r="A67" s="38"/>
      <c r="B67" s="119"/>
      <c r="C67" s="94" t="s">
        <v>5016</v>
      </c>
      <c r="D67" s="572" t="s">
        <v>5806</v>
      </c>
      <c r="E67" s="573"/>
      <c r="F67" s="573"/>
      <c r="G67" s="573"/>
      <c r="H67" s="573"/>
      <c r="I67" s="573"/>
      <c r="J67" s="573"/>
      <c r="K67" s="573"/>
      <c r="L67" s="573"/>
      <c r="M67" s="573"/>
      <c r="N67" s="573"/>
      <c r="O67" s="573"/>
      <c r="P67" s="574"/>
      <c r="Q67" s="93"/>
      <c r="R67" s="94" t="s">
        <v>5016</v>
      </c>
      <c r="S67" s="658" t="s">
        <v>5807</v>
      </c>
      <c r="T67" s="658"/>
      <c r="U67" s="658"/>
      <c r="V67" s="658"/>
      <c r="W67" s="658"/>
      <c r="X67" s="658"/>
      <c r="Y67" s="658"/>
      <c r="Z67" s="658"/>
      <c r="AA67" s="658"/>
      <c r="AB67" s="658"/>
      <c r="AC67" s="658"/>
      <c r="AD67" s="658"/>
    </row>
    <row r="68" spans="1:31" ht="24" customHeight="1">
      <c r="A68" s="38"/>
      <c r="B68" s="119"/>
      <c r="C68" s="94" t="s">
        <v>5018</v>
      </c>
      <c r="D68" s="572" t="s">
        <v>5808</v>
      </c>
      <c r="E68" s="573"/>
      <c r="F68" s="573"/>
      <c r="G68" s="573"/>
      <c r="H68" s="573"/>
      <c r="I68" s="573"/>
      <c r="J68" s="573"/>
      <c r="K68" s="573"/>
      <c r="L68" s="573"/>
      <c r="M68" s="573"/>
      <c r="N68" s="573"/>
      <c r="O68" s="573"/>
      <c r="P68" s="574"/>
      <c r="Q68" s="93"/>
      <c r="R68" s="94" t="s">
        <v>5018</v>
      </c>
      <c r="S68" s="658" t="s">
        <v>5809</v>
      </c>
      <c r="T68" s="658"/>
      <c r="U68" s="658"/>
      <c r="V68" s="658"/>
      <c r="W68" s="658"/>
      <c r="X68" s="658"/>
      <c r="Y68" s="658"/>
      <c r="Z68" s="658"/>
      <c r="AA68" s="658"/>
      <c r="AB68" s="658"/>
      <c r="AC68" s="658"/>
      <c r="AD68" s="658"/>
    </row>
    <row r="69" spans="1:31" ht="24" customHeight="1">
      <c r="A69" s="38"/>
      <c r="B69" s="119"/>
      <c r="C69" s="94" t="s">
        <v>5020</v>
      </c>
      <c r="D69" s="572" t="s">
        <v>5810</v>
      </c>
      <c r="E69" s="573"/>
      <c r="F69" s="573"/>
      <c r="G69" s="573"/>
      <c r="H69" s="573"/>
      <c r="I69" s="573"/>
      <c r="J69" s="573"/>
      <c r="K69" s="573"/>
      <c r="L69" s="573"/>
      <c r="M69" s="573"/>
      <c r="N69" s="573"/>
      <c r="O69" s="573"/>
      <c r="P69" s="574"/>
      <c r="Q69" s="93"/>
      <c r="R69" s="94" t="s">
        <v>5020</v>
      </c>
      <c r="S69" s="658" t="s">
        <v>5811</v>
      </c>
      <c r="T69" s="658"/>
      <c r="U69" s="658"/>
      <c r="V69" s="658"/>
      <c r="W69" s="658"/>
      <c r="X69" s="658"/>
      <c r="Y69" s="658"/>
      <c r="Z69" s="658"/>
      <c r="AA69" s="658"/>
      <c r="AB69" s="658"/>
      <c r="AC69" s="658"/>
      <c r="AD69" s="658"/>
    </row>
    <row r="70" spans="1:31" ht="36" customHeight="1">
      <c r="A70" s="38"/>
      <c r="B70" s="119"/>
      <c r="C70" s="94" t="s">
        <v>5022</v>
      </c>
      <c r="D70" s="572" t="s">
        <v>5812</v>
      </c>
      <c r="E70" s="573"/>
      <c r="F70" s="573"/>
      <c r="G70" s="573"/>
      <c r="H70" s="573"/>
      <c r="I70" s="573"/>
      <c r="J70" s="573"/>
      <c r="K70" s="573"/>
      <c r="L70" s="573"/>
      <c r="M70" s="573"/>
      <c r="N70" s="573"/>
      <c r="O70" s="573"/>
      <c r="P70" s="574"/>
      <c r="Q70" s="93"/>
      <c r="R70" s="94" t="s">
        <v>5022</v>
      </c>
      <c r="S70" s="658" t="s">
        <v>5813</v>
      </c>
      <c r="T70" s="658"/>
      <c r="U70" s="658"/>
      <c r="V70" s="658"/>
      <c r="W70" s="658"/>
      <c r="X70" s="658"/>
      <c r="Y70" s="658"/>
      <c r="Z70" s="658"/>
      <c r="AA70" s="658"/>
      <c r="AB70" s="658"/>
      <c r="AC70" s="658"/>
      <c r="AD70" s="658"/>
    </row>
    <row r="71" spans="1:31" ht="15" customHeight="1">
      <c r="A71" s="38"/>
      <c r="B71" s="119"/>
      <c r="C71" s="94" t="s">
        <v>5024</v>
      </c>
      <c r="D71" s="572" t="s">
        <v>5814</v>
      </c>
      <c r="E71" s="573"/>
      <c r="F71" s="573"/>
      <c r="G71" s="573"/>
      <c r="H71" s="573"/>
      <c r="I71" s="573"/>
      <c r="J71" s="573"/>
      <c r="K71" s="573"/>
      <c r="L71" s="573"/>
      <c r="M71" s="573"/>
      <c r="N71" s="573"/>
      <c r="O71" s="573"/>
      <c r="P71" s="574"/>
      <c r="Q71" s="93"/>
      <c r="R71" s="163" t="s">
        <v>5024</v>
      </c>
      <c r="S71" s="766" t="s">
        <v>5815</v>
      </c>
      <c r="T71" s="766"/>
      <c r="U71" s="766"/>
      <c r="V71" s="766"/>
      <c r="W71" s="766"/>
      <c r="X71" s="766"/>
      <c r="Y71" s="766"/>
      <c r="Z71" s="766"/>
      <c r="AA71" s="766"/>
      <c r="AB71" s="766"/>
      <c r="AC71" s="766"/>
      <c r="AD71" s="766"/>
    </row>
    <row r="72" spans="1:31" ht="15" customHeight="1">
      <c r="A72" s="38"/>
      <c r="B72" s="119"/>
      <c r="C72" s="94" t="s">
        <v>5026</v>
      </c>
      <c r="D72" s="572" t="s">
        <v>5816</v>
      </c>
      <c r="E72" s="573"/>
      <c r="F72" s="573"/>
      <c r="G72" s="573"/>
      <c r="H72" s="573"/>
      <c r="I72" s="573"/>
      <c r="J72" s="573"/>
      <c r="K72" s="573"/>
      <c r="L72" s="573"/>
      <c r="M72" s="573"/>
      <c r="N72" s="573"/>
      <c r="O72" s="573"/>
      <c r="P72" s="574"/>
      <c r="Q72" s="93"/>
      <c r="R72" s="94" t="s">
        <v>5030</v>
      </c>
      <c r="S72" s="658" t="s">
        <v>403</v>
      </c>
      <c r="T72" s="658"/>
      <c r="U72" s="658"/>
      <c r="V72" s="658"/>
      <c r="W72" s="658"/>
      <c r="X72" s="658"/>
      <c r="Y72" s="658"/>
      <c r="Z72" s="658"/>
      <c r="AA72" s="658"/>
      <c r="AB72" s="658"/>
      <c r="AC72" s="658"/>
      <c r="AD72" s="658"/>
    </row>
    <row r="73" spans="1:31" ht="15" customHeight="1">
      <c r="A73" s="38"/>
      <c r="B73" s="119"/>
      <c r="C73" s="94" t="s">
        <v>5028</v>
      </c>
      <c r="D73" s="572" t="s">
        <v>5817</v>
      </c>
      <c r="E73" s="573"/>
      <c r="F73" s="573"/>
      <c r="G73" s="573"/>
      <c r="H73" s="573"/>
      <c r="I73" s="573"/>
      <c r="J73" s="573"/>
      <c r="K73" s="573"/>
      <c r="L73" s="573"/>
      <c r="M73" s="573"/>
      <c r="N73" s="573"/>
      <c r="O73" s="573"/>
      <c r="P73" s="574"/>
      <c r="Q73" s="93"/>
      <c r="R73" s="109"/>
      <c r="S73" s="42"/>
      <c r="T73" s="42"/>
      <c r="U73" s="42"/>
      <c r="V73" s="42"/>
      <c r="W73" s="42"/>
      <c r="X73" s="42"/>
      <c r="Y73" s="42"/>
      <c r="Z73" s="42"/>
      <c r="AA73" s="42"/>
      <c r="AB73" s="42"/>
      <c r="AC73" s="42"/>
      <c r="AD73" s="42"/>
    </row>
    <row r="74" spans="1:31" ht="15" customHeight="1">
      <c r="A74" s="38"/>
      <c r="B74" s="119"/>
      <c r="C74" s="94" t="s">
        <v>5030</v>
      </c>
      <c r="D74" s="572" t="s">
        <v>5818</v>
      </c>
      <c r="E74" s="573"/>
      <c r="F74" s="573"/>
      <c r="G74" s="573"/>
      <c r="H74" s="573"/>
      <c r="I74" s="573"/>
      <c r="J74" s="573"/>
      <c r="K74" s="573"/>
      <c r="L74" s="573"/>
      <c r="M74" s="573"/>
      <c r="N74" s="573"/>
      <c r="O74" s="573"/>
      <c r="P74" s="574"/>
      <c r="Q74" s="93"/>
      <c r="R74" s="514" t="s">
        <v>5819</v>
      </c>
      <c r="S74" s="514"/>
      <c r="T74" s="514"/>
      <c r="U74" s="514"/>
      <c r="V74" s="514"/>
      <c r="W74" s="514"/>
      <c r="X74" s="514"/>
      <c r="Y74" s="514"/>
      <c r="Z74" s="514"/>
      <c r="AA74" s="514"/>
      <c r="AB74" s="514"/>
      <c r="AC74" s="514"/>
      <c r="AD74" s="514"/>
      <c r="AE74" s="118"/>
    </row>
    <row r="75" spans="1:31" ht="48" customHeight="1">
      <c r="A75" s="38"/>
      <c r="B75" s="119"/>
      <c r="C75" s="94" t="s">
        <v>5031</v>
      </c>
      <c r="D75" s="572" t="s">
        <v>5820</v>
      </c>
      <c r="E75" s="573"/>
      <c r="F75" s="573"/>
      <c r="G75" s="573"/>
      <c r="H75" s="573"/>
      <c r="I75" s="573"/>
      <c r="J75" s="573"/>
      <c r="K75" s="573"/>
      <c r="L75" s="573"/>
      <c r="M75" s="573"/>
      <c r="N75" s="573"/>
      <c r="O75" s="573"/>
      <c r="P75" s="574"/>
      <c r="Q75" s="93"/>
      <c r="R75" s="94" t="s">
        <v>5014</v>
      </c>
      <c r="S75" s="658" t="s">
        <v>5821</v>
      </c>
      <c r="T75" s="658"/>
      <c r="U75" s="658"/>
      <c r="V75" s="658"/>
      <c r="W75" s="658"/>
      <c r="X75" s="658"/>
      <c r="Y75" s="658"/>
      <c r="Z75" s="658"/>
      <c r="AA75" s="658"/>
      <c r="AB75" s="658"/>
      <c r="AC75" s="658"/>
      <c r="AD75" s="658"/>
    </row>
    <row r="76" spans="1:31" ht="48" customHeight="1">
      <c r="A76" s="38"/>
      <c r="B76" s="119"/>
      <c r="C76" s="94" t="s">
        <v>5033</v>
      </c>
      <c r="D76" s="572" t="s">
        <v>5822</v>
      </c>
      <c r="E76" s="573"/>
      <c r="F76" s="573"/>
      <c r="G76" s="573"/>
      <c r="H76" s="573"/>
      <c r="I76" s="573"/>
      <c r="J76" s="573"/>
      <c r="K76" s="573"/>
      <c r="L76" s="573"/>
      <c r="M76" s="573"/>
      <c r="N76" s="573"/>
      <c r="O76" s="573"/>
      <c r="P76" s="574"/>
      <c r="Q76" s="93"/>
      <c r="R76" s="94" t="s">
        <v>5016</v>
      </c>
      <c r="S76" s="658" t="s">
        <v>5823</v>
      </c>
      <c r="T76" s="658"/>
      <c r="U76" s="658"/>
      <c r="V76" s="658"/>
      <c r="W76" s="658"/>
      <c r="X76" s="658"/>
      <c r="Y76" s="658"/>
      <c r="Z76" s="658"/>
      <c r="AA76" s="658"/>
      <c r="AB76" s="658"/>
      <c r="AC76" s="658"/>
      <c r="AD76" s="658"/>
    </row>
    <row r="77" spans="1:31" ht="72" customHeight="1">
      <c r="A77" s="38"/>
      <c r="B77" s="119"/>
      <c r="C77" s="94" t="s">
        <v>5034</v>
      </c>
      <c r="D77" s="572" t="s">
        <v>5824</v>
      </c>
      <c r="E77" s="573"/>
      <c r="F77" s="573"/>
      <c r="G77" s="573"/>
      <c r="H77" s="573"/>
      <c r="I77" s="573"/>
      <c r="J77" s="573"/>
      <c r="K77" s="573"/>
      <c r="L77" s="573"/>
      <c r="M77" s="573"/>
      <c r="N77" s="573"/>
      <c r="O77" s="573"/>
      <c r="P77" s="574"/>
      <c r="Q77" s="93"/>
      <c r="R77" s="94" t="s">
        <v>5018</v>
      </c>
      <c r="S77" s="658" t="s">
        <v>5825</v>
      </c>
      <c r="T77" s="658"/>
      <c r="U77" s="658"/>
      <c r="V77" s="658"/>
      <c r="W77" s="658"/>
      <c r="X77" s="658"/>
      <c r="Y77" s="658"/>
      <c r="Z77" s="658"/>
      <c r="AA77" s="658"/>
      <c r="AB77" s="658"/>
      <c r="AC77" s="658"/>
      <c r="AD77" s="658"/>
    </row>
    <row r="78" spans="1:31" ht="96" customHeight="1">
      <c r="A78" s="38"/>
      <c r="B78" s="119"/>
      <c r="C78" s="94" t="s">
        <v>5285</v>
      </c>
      <c r="D78" s="572" t="s">
        <v>403</v>
      </c>
      <c r="E78" s="573"/>
      <c r="F78" s="573"/>
      <c r="G78" s="573"/>
      <c r="H78" s="573"/>
      <c r="I78" s="573"/>
      <c r="J78" s="573"/>
      <c r="K78" s="573"/>
      <c r="L78" s="573"/>
      <c r="M78" s="573"/>
      <c r="N78" s="573"/>
      <c r="O78" s="573"/>
      <c r="P78" s="574"/>
      <c r="Q78" s="93"/>
      <c r="R78" s="94" t="s">
        <v>5020</v>
      </c>
      <c r="S78" s="658" t="s">
        <v>5826</v>
      </c>
      <c r="T78" s="658"/>
      <c r="U78" s="658"/>
      <c r="V78" s="658"/>
      <c r="W78" s="658"/>
      <c r="X78" s="658"/>
      <c r="Y78" s="658"/>
      <c r="Z78" s="658"/>
      <c r="AA78" s="658"/>
      <c r="AB78" s="658"/>
      <c r="AC78" s="658"/>
      <c r="AD78" s="658"/>
    </row>
    <row r="79" spans="1:31" ht="48" customHeight="1">
      <c r="A79" s="38"/>
      <c r="B79" s="119"/>
      <c r="Q79" s="93"/>
      <c r="R79" s="94" t="s">
        <v>5022</v>
      </c>
      <c r="S79" s="658" t="s">
        <v>5827</v>
      </c>
      <c r="T79" s="658"/>
      <c r="U79" s="658"/>
      <c r="V79" s="658"/>
      <c r="W79" s="658"/>
      <c r="X79" s="658"/>
      <c r="Y79" s="658"/>
      <c r="Z79" s="658"/>
      <c r="AA79" s="658"/>
      <c r="AB79" s="658"/>
      <c r="AC79" s="658"/>
      <c r="AD79" s="658"/>
    </row>
    <row r="80" spans="1:31" ht="15" customHeight="1">
      <c r="A80" s="38"/>
      <c r="B80" s="119"/>
      <c r="C80" s="42"/>
      <c r="D80" s="42"/>
      <c r="E80" s="42"/>
      <c r="F80" s="42"/>
      <c r="G80" s="42"/>
      <c r="H80" s="42"/>
      <c r="I80" s="42"/>
      <c r="J80" s="42"/>
      <c r="K80" s="42"/>
      <c r="L80" s="42"/>
      <c r="M80" s="42"/>
      <c r="N80" s="42"/>
      <c r="O80" s="42"/>
      <c r="P80" s="42"/>
      <c r="Q80" s="93"/>
      <c r="R80" s="94" t="s">
        <v>5030</v>
      </c>
      <c r="S80" s="658" t="s">
        <v>403</v>
      </c>
      <c r="T80" s="658"/>
      <c r="U80" s="658"/>
      <c r="V80" s="658"/>
      <c r="W80" s="658"/>
      <c r="X80" s="658"/>
      <c r="Y80" s="658"/>
      <c r="Z80" s="658"/>
      <c r="AA80" s="658"/>
      <c r="AB80" s="658"/>
      <c r="AC80" s="658"/>
      <c r="AD80" s="658"/>
    </row>
    <row r="81" spans="1:31">
      <c r="A81" s="7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89"/>
    </row>
    <row r="82" spans="1:31" ht="24" customHeight="1">
      <c r="A82" s="40"/>
      <c r="B82" s="57"/>
      <c r="C82" s="535" t="s">
        <v>5147</v>
      </c>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89"/>
    </row>
    <row r="83" spans="1:31" ht="60" customHeight="1">
      <c r="A83" s="40"/>
      <c r="B83" s="57"/>
      <c r="C83" s="623"/>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5"/>
      <c r="AE83" s="89"/>
    </row>
    <row r="84" spans="1:31" ht="15" customHeight="1">
      <c r="A84" s="40"/>
      <c r="B84" s="571" t="str">
        <f>IF(AG62&gt;0,"Favor de ingresar toda la información requerida en la pregunta y/o verifique que no tenga información en celdas sombreadas","")</f>
        <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89"/>
    </row>
    <row r="85" spans="1:31" ht="15" customHeight="1">
      <c r="A85" s="40"/>
      <c r="B85" s="571" t="str">
        <f>IF(AM62=0,"","El nombre debe registrarse en mayúsculas, sin comillas ni signos de acentuación, puntuación, paréntesis y abreviaturas")</f>
        <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89"/>
    </row>
    <row r="86" spans="1:31" ht="15" customHeight="1">
      <c r="A86" s="40"/>
      <c r="B86" s="571" t="str">
        <f>IF(AO62&gt;0,"Favor de ingresar una fecha válida y/o verifique que el formato solicitado esté correcto","")</f>
        <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89"/>
    </row>
    <row r="87" spans="1:31" ht="15" customHeight="1">
      <c r="A87" s="40"/>
      <c r="B87" s="584" t="str">
        <f>IF(AQ62&gt;0,"Alerta: debido a que cuenta con registros NS, debe proporcionar una justificación en el area de comentarios al final de la pregunta","")</f>
        <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89"/>
    </row>
    <row r="88" spans="1:31" ht="15" customHeight="1">
      <c r="A88" s="40"/>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89"/>
    </row>
    <row r="89" spans="1:31" ht="15" customHeight="1" thickBot="1">
      <c r="A89" s="40"/>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89"/>
    </row>
    <row r="90" spans="1:31" ht="15" customHeight="1" thickBot="1">
      <c r="A90" s="82" t="s">
        <v>5069</v>
      </c>
      <c r="B90" s="763" t="s">
        <v>5828</v>
      </c>
      <c r="C90" s="764"/>
      <c r="D90" s="764"/>
      <c r="E90" s="764"/>
      <c r="F90" s="764"/>
      <c r="G90" s="764"/>
      <c r="H90" s="764"/>
      <c r="I90" s="764"/>
      <c r="J90" s="764"/>
      <c r="K90" s="764"/>
      <c r="L90" s="764"/>
      <c r="M90" s="764"/>
      <c r="N90" s="764"/>
      <c r="O90" s="764"/>
      <c r="P90" s="764"/>
      <c r="Q90" s="764"/>
      <c r="R90" s="764"/>
      <c r="S90" s="764"/>
      <c r="T90" s="764"/>
      <c r="U90" s="764"/>
      <c r="V90" s="764"/>
      <c r="W90" s="764"/>
      <c r="X90" s="764"/>
      <c r="Y90" s="764"/>
      <c r="Z90" s="764"/>
      <c r="AA90" s="764"/>
      <c r="AB90" s="764"/>
      <c r="AC90" s="764"/>
      <c r="AD90" s="765"/>
    </row>
    <row r="91" spans="1:31" ht="15" customHeight="1">
      <c r="A91" s="159"/>
      <c r="B91" s="767" t="s">
        <v>5829</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768"/>
    </row>
    <row r="92" spans="1:31" ht="36" customHeight="1">
      <c r="A92" s="159"/>
      <c r="B92" s="200"/>
      <c r="C92" s="531" t="s">
        <v>5830</v>
      </c>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699"/>
    </row>
    <row r="93" spans="1:31" ht="24" customHeight="1">
      <c r="A93" s="159"/>
      <c r="B93" s="158"/>
      <c r="C93" s="535" t="s">
        <v>5831</v>
      </c>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c r="AC93" s="535"/>
      <c r="AD93" s="632"/>
    </row>
    <row r="94" spans="1:31" ht="15" customHeight="1">
      <c r="A94" s="159"/>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row>
    <row r="95" spans="1:31" ht="24" customHeight="1">
      <c r="A95" s="72" t="s">
        <v>5832</v>
      </c>
      <c r="B95" s="585" t="s">
        <v>5833</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1"/>
    </row>
    <row r="96" spans="1:31" ht="24" customHeight="1">
      <c r="A96" s="41"/>
      <c r="B96" s="57"/>
      <c r="C96" s="651" t="s">
        <v>5834</v>
      </c>
      <c r="D96" s="651"/>
      <c r="E96" s="651"/>
      <c r="F96" s="651"/>
      <c r="G96" s="651"/>
      <c r="H96" s="651"/>
      <c r="I96" s="651"/>
      <c r="J96" s="651"/>
      <c r="K96" s="651"/>
      <c r="L96" s="651"/>
      <c r="M96" s="651"/>
      <c r="N96" s="651"/>
      <c r="O96" s="651"/>
      <c r="P96" s="651"/>
      <c r="Q96" s="651"/>
      <c r="R96" s="651"/>
      <c r="S96" s="651"/>
      <c r="T96" s="651"/>
      <c r="U96" s="651"/>
      <c r="V96" s="651"/>
      <c r="W96" s="651"/>
      <c r="X96" s="651"/>
      <c r="Y96" s="651"/>
      <c r="Z96" s="651"/>
      <c r="AA96" s="651"/>
      <c r="AB96" s="651"/>
      <c r="AC96" s="651"/>
      <c r="AD96" s="651"/>
    </row>
    <row r="97" spans="1:35" ht="24" customHeight="1">
      <c r="A97" s="41"/>
      <c r="B97" s="57"/>
      <c r="C97" s="531" t="s">
        <v>5835</v>
      </c>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row>
    <row r="98" spans="1:35" ht="24" customHeight="1">
      <c r="A98" s="41"/>
      <c r="B98" s="57"/>
      <c r="C98" s="531" t="s">
        <v>5836</v>
      </c>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row>
    <row r="99" spans="1:35" ht="15" customHeight="1">
      <c r="A99" s="73"/>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spans="1:35" ht="24" customHeight="1">
      <c r="A100" s="73"/>
      <c r="C100" s="511" t="s">
        <v>5837</v>
      </c>
      <c r="D100" s="512"/>
      <c r="E100" s="512"/>
      <c r="F100" s="512"/>
      <c r="G100" s="512"/>
      <c r="H100" s="512"/>
      <c r="I100" s="512"/>
      <c r="J100" s="512"/>
      <c r="K100" s="512"/>
      <c r="L100" s="512"/>
      <c r="M100" s="512"/>
      <c r="N100" s="512"/>
      <c r="O100" s="512"/>
      <c r="P100" s="513"/>
      <c r="Q100" s="514" t="s">
        <v>5838</v>
      </c>
      <c r="R100" s="514"/>
      <c r="S100" s="514"/>
      <c r="T100" s="514"/>
      <c r="U100" s="514"/>
      <c r="V100" s="514"/>
      <c r="W100" s="514"/>
      <c r="X100" s="514"/>
      <c r="Y100" s="514"/>
      <c r="Z100" s="514"/>
      <c r="AA100" s="514"/>
      <c r="AB100" s="514"/>
      <c r="AC100" s="514"/>
      <c r="AD100" s="514"/>
      <c r="AG100" s="221" t="s">
        <v>5102</v>
      </c>
      <c r="AH100" s="357" t="s">
        <v>5107</v>
      </c>
      <c r="AI100" s="313" t="s">
        <v>5839</v>
      </c>
    </row>
    <row r="101" spans="1:35" s="56" customFormat="1" ht="15" customHeight="1">
      <c r="A101" s="91"/>
      <c r="C101" s="575"/>
      <c r="D101" s="520"/>
      <c r="E101" s="520"/>
      <c r="F101" s="520"/>
      <c r="G101" s="520"/>
      <c r="H101" s="520"/>
      <c r="I101" s="520"/>
      <c r="J101" s="520"/>
      <c r="K101" s="520"/>
      <c r="L101" s="520"/>
      <c r="M101" s="520"/>
      <c r="N101" s="520"/>
      <c r="O101" s="520"/>
      <c r="P101" s="576"/>
      <c r="Q101" s="575"/>
      <c r="R101" s="520"/>
      <c r="S101" s="520"/>
      <c r="T101" s="520"/>
      <c r="U101" s="520"/>
      <c r="V101" s="520"/>
      <c r="W101" s="520"/>
      <c r="X101" s="520"/>
      <c r="Y101" s="520"/>
      <c r="Z101" s="520"/>
      <c r="AA101" s="520"/>
      <c r="AB101" s="520"/>
      <c r="AC101" s="520"/>
      <c r="AD101" s="576"/>
      <c r="AG101" s="89">
        <f>IF(AND($C$101&lt;&gt;"",$C$101&lt;&gt;1,COUNTA(Q101)=0),0,IF(AND($C$101&lt;&gt;"",$C$101=1,COUNTA(Q101)=1),0,IF(AND($C$101="",COUNTA(Q101)=0),0,1)))</f>
        <v>0</v>
      </c>
      <c r="AH101" s="89">
        <f>COUNTIF(Q101,"NS")</f>
        <v>0</v>
      </c>
      <c r="AI101" s="255">
        <f>IF(AND($C$101&lt;&gt;"",$C$101&lt;&gt;1,COUNTA(Q101)&gt;0),1,0)</f>
        <v>0</v>
      </c>
    </row>
    <row r="102" spans="1:35" s="56" customFormat="1" ht="15" customHeight="1">
      <c r="A102" s="91"/>
      <c r="B102" s="57"/>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1:35" ht="24" customHeight="1">
      <c r="A103" s="73"/>
      <c r="B103" s="57"/>
      <c r="C103" s="593" t="s">
        <v>5147</v>
      </c>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row>
    <row r="104" spans="1:35" ht="60" customHeight="1">
      <c r="A104" s="73"/>
      <c r="B104" s="57"/>
      <c r="C104" s="623"/>
      <c r="D104" s="624"/>
      <c r="E104" s="624"/>
      <c r="F104" s="624"/>
      <c r="G104" s="624"/>
      <c r="H104" s="624"/>
      <c r="I104" s="624"/>
      <c r="J104" s="624"/>
      <c r="K104" s="624"/>
      <c r="L104" s="624"/>
      <c r="M104" s="624"/>
      <c r="N104" s="624"/>
      <c r="O104" s="624"/>
      <c r="P104" s="624"/>
      <c r="Q104" s="624"/>
      <c r="R104" s="624"/>
      <c r="S104" s="624"/>
      <c r="T104" s="624"/>
      <c r="U104" s="624"/>
      <c r="V104" s="624"/>
      <c r="W104" s="624"/>
      <c r="X104" s="624"/>
      <c r="Y104" s="624"/>
      <c r="Z104" s="624"/>
      <c r="AA104" s="624"/>
      <c r="AB104" s="624"/>
      <c r="AC104" s="624"/>
      <c r="AD104" s="625"/>
      <c r="AE104" s="89"/>
    </row>
    <row r="105" spans="1:35" ht="15" customHeight="1">
      <c r="B105" s="571" t="str">
        <f>IF(AG101&gt;0,"Favor de ingresar toda la información requerida en la pregunta y/o verifique que no tenga información en celdas sombreadas","")</f>
        <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row>
    <row r="106" spans="1:35" ht="15" customHeight="1">
      <c r="B106" s="584" t="str">
        <f>IF(AH101&gt;0,"Alerta: debido a que cuenta con registros NS, debe proporcionar una justificación en el area de comentarios al final de la pregunta","")</f>
        <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row>
    <row r="107" spans="1:35" ht="15" customHeight="1"/>
    <row r="108" spans="1:35" ht="15" customHeight="1"/>
    <row r="109" spans="1:35" ht="15" customHeight="1"/>
    <row r="110" spans="1:35" ht="15" customHeight="1"/>
  </sheetData>
  <sheetProtection algorithmName="SHA-512" hashValue="VQo9ZEbJBBn2MRZH+CVyKoQWKGaqCSGiRrVIkLwxqIl2fcO7uuxocZbSL2NY40PvkdelCee67tttjGIQXsdsuA==" saltValue="QHqXZp1IZXB7gHjapTFQ+Q==" spinCount="100000" sheet="1" objects="1" scenarios="1"/>
  <mergeCells count="420">
    <mergeCell ref="D59:J59"/>
    <mergeCell ref="D60:J60"/>
    <mergeCell ref="D61:J61"/>
    <mergeCell ref="C100:P100"/>
    <mergeCell ref="Q100:AD100"/>
    <mergeCell ref="C101:P101"/>
    <mergeCell ref="Q101:AD101"/>
    <mergeCell ref="C30:J31"/>
    <mergeCell ref="S31:T31"/>
    <mergeCell ref="Q30:AD30"/>
    <mergeCell ref="D32:J32"/>
    <mergeCell ref="K32:L32"/>
    <mergeCell ref="K33:L33"/>
    <mergeCell ref="K34:L34"/>
    <mergeCell ref="K35:L35"/>
    <mergeCell ref="K36:L36"/>
    <mergeCell ref="D33:J33"/>
    <mergeCell ref="D34:J34"/>
    <mergeCell ref="D35:J35"/>
    <mergeCell ref="D36:J36"/>
    <mergeCell ref="S70:AD70"/>
    <mergeCell ref="D78:P78"/>
    <mergeCell ref="S79:AD79"/>
    <mergeCell ref="S80:AD80"/>
    <mergeCell ref="C82:AD82"/>
    <mergeCell ref="C83:AD83"/>
    <mergeCell ref="S69:AD69"/>
    <mergeCell ref="C96:AD96"/>
    <mergeCell ref="B95:AD95"/>
    <mergeCell ref="D73:P73"/>
    <mergeCell ref="R74:AD74"/>
    <mergeCell ref="D74:P74"/>
    <mergeCell ref="S75:AD75"/>
    <mergeCell ref="D75:P75"/>
    <mergeCell ref="S76:AD76"/>
    <mergeCell ref="D76:P76"/>
    <mergeCell ref="S77:AD77"/>
    <mergeCell ref="D77:P77"/>
    <mergeCell ref="S78:AD78"/>
    <mergeCell ref="B91:AD91"/>
    <mergeCell ref="C92:AD92"/>
    <mergeCell ref="C93:AD93"/>
    <mergeCell ref="B84:AD84"/>
    <mergeCell ref="B85:AD85"/>
    <mergeCell ref="B86:AD86"/>
    <mergeCell ref="B87:AD87"/>
    <mergeCell ref="B90:AD90"/>
    <mergeCell ref="D68:P68"/>
    <mergeCell ref="S67:AD67"/>
    <mergeCell ref="D69:P69"/>
    <mergeCell ref="S68:AD68"/>
    <mergeCell ref="D70:P70"/>
    <mergeCell ref="S71:AD71"/>
    <mergeCell ref="D71:P71"/>
    <mergeCell ref="S72:AD72"/>
    <mergeCell ref="D72:P72"/>
    <mergeCell ref="C63:E63"/>
    <mergeCell ref="F63:AD63"/>
    <mergeCell ref="C65:P65"/>
    <mergeCell ref="R65:AD65"/>
    <mergeCell ref="D66:P66"/>
    <mergeCell ref="D67:P67"/>
    <mergeCell ref="S66:AD66"/>
    <mergeCell ref="M61:N61"/>
    <mergeCell ref="O61:P61"/>
    <mergeCell ref="Q61:R61"/>
    <mergeCell ref="S61:T61"/>
    <mergeCell ref="U61:V61"/>
    <mergeCell ref="W61:X61"/>
    <mergeCell ref="Y61:Z61"/>
    <mergeCell ref="AA61:AB61"/>
    <mergeCell ref="B64:AE64"/>
    <mergeCell ref="M59:N59"/>
    <mergeCell ref="O59:P59"/>
    <mergeCell ref="Q59:R59"/>
    <mergeCell ref="S59:T59"/>
    <mergeCell ref="U59:V59"/>
    <mergeCell ref="W59:X59"/>
    <mergeCell ref="Y59:Z59"/>
    <mergeCell ref="AA59:AB59"/>
    <mergeCell ref="AC61:AD61"/>
    <mergeCell ref="M60:N60"/>
    <mergeCell ref="O60:P60"/>
    <mergeCell ref="Q60:R60"/>
    <mergeCell ref="S60:T60"/>
    <mergeCell ref="U60:V60"/>
    <mergeCell ref="W60:X60"/>
    <mergeCell ref="Y60:Z60"/>
    <mergeCell ref="AA60:AB60"/>
    <mergeCell ref="AC60:AD60"/>
    <mergeCell ref="K59:L59"/>
    <mergeCell ref="K60:L60"/>
    <mergeCell ref="K61:L61"/>
    <mergeCell ref="AC57:AD57"/>
    <mergeCell ref="M58:N58"/>
    <mergeCell ref="O58:P58"/>
    <mergeCell ref="Q58:R58"/>
    <mergeCell ref="S58:T58"/>
    <mergeCell ref="U58:V58"/>
    <mergeCell ref="W58:X58"/>
    <mergeCell ref="Y58:Z58"/>
    <mergeCell ref="AA58:AB58"/>
    <mergeCell ref="AC58:AD58"/>
    <mergeCell ref="M57:N57"/>
    <mergeCell ref="O57:P57"/>
    <mergeCell ref="Q57:R57"/>
    <mergeCell ref="S57:T57"/>
    <mergeCell ref="U57:V57"/>
    <mergeCell ref="W57:X57"/>
    <mergeCell ref="Y57:Z57"/>
    <mergeCell ref="AA57:AB57"/>
    <mergeCell ref="K57:L57"/>
    <mergeCell ref="K58:L58"/>
    <mergeCell ref="AC59:AD59"/>
    <mergeCell ref="D57:J57"/>
    <mergeCell ref="D58:J58"/>
    <mergeCell ref="AC55:AD55"/>
    <mergeCell ref="M56:N56"/>
    <mergeCell ref="O56:P56"/>
    <mergeCell ref="Q56:R56"/>
    <mergeCell ref="S56:T56"/>
    <mergeCell ref="U56:V56"/>
    <mergeCell ref="W56:X56"/>
    <mergeCell ref="Y56:Z56"/>
    <mergeCell ref="AA56:AB56"/>
    <mergeCell ref="AC56:AD56"/>
    <mergeCell ref="M55:N55"/>
    <mergeCell ref="O55:P55"/>
    <mergeCell ref="Q55:R55"/>
    <mergeCell ref="S55:T55"/>
    <mergeCell ref="U55:V55"/>
    <mergeCell ref="W55:X55"/>
    <mergeCell ref="Y55:Z55"/>
    <mergeCell ref="AA55:AB55"/>
    <mergeCell ref="K55:L55"/>
    <mergeCell ref="K56:L56"/>
    <mergeCell ref="D55:J55"/>
    <mergeCell ref="D56:J56"/>
    <mergeCell ref="AC53:AD53"/>
    <mergeCell ref="M54:N54"/>
    <mergeCell ref="O54:P54"/>
    <mergeCell ref="Q54:R54"/>
    <mergeCell ref="S54:T54"/>
    <mergeCell ref="U54:V54"/>
    <mergeCell ref="W54:X54"/>
    <mergeCell ref="Y54:Z54"/>
    <mergeCell ref="AA54:AB54"/>
    <mergeCell ref="AC54:AD54"/>
    <mergeCell ref="M53:N53"/>
    <mergeCell ref="O53:P53"/>
    <mergeCell ref="Q53:R53"/>
    <mergeCell ref="S53:T53"/>
    <mergeCell ref="U53:V53"/>
    <mergeCell ref="W53:X53"/>
    <mergeCell ref="Y53:Z53"/>
    <mergeCell ref="AA53:AB53"/>
    <mergeCell ref="K53:L53"/>
    <mergeCell ref="K54:L54"/>
    <mergeCell ref="D53:J53"/>
    <mergeCell ref="D54:J54"/>
    <mergeCell ref="AC51:AD51"/>
    <mergeCell ref="M52:N52"/>
    <mergeCell ref="O52:P52"/>
    <mergeCell ref="Q52:R52"/>
    <mergeCell ref="S52:T52"/>
    <mergeCell ref="U52:V52"/>
    <mergeCell ref="W52:X52"/>
    <mergeCell ref="Y52:Z52"/>
    <mergeCell ref="AA52:AB52"/>
    <mergeCell ref="AC52:AD52"/>
    <mergeCell ref="M51:N51"/>
    <mergeCell ref="O51:P51"/>
    <mergeCell ref="Q51:R51"/>
    <mergeCell ref="S51:T51"/>
    <mergeCell ref="U51:V51"/>
    <mergeCell ref="W51:X51"/>
    <mergeCell ref="Y51:Z51"/>
    <mergeCell ref="AA51:AB51"/>
    <mergeCell ref="K51:L51"/>
    <mergeCell ref="K52:L52"/>
    <mergeCell ref="D51:J51"/>
    <mergeCell ref="D52:J52"/>
    <mergeCell ref="AC49:AD49"/>
    <mergeCell ref="M50:N50"/>
    <mergeCell ref="O50:P50"/>
    <mergeCell ref="Q50:R50"/>
    <mergeCell ref="S50:T50"/>
    <mergeCell ref="U50:V50"/>
    <mergeCell ref="W50:X50"/>
    <mergeCell ref="Y50:Z50"/>
    <mergeCell ref="AA50:AB50"/>
    <mergeCell ref="AC50:AD50"/>
    <mergeCell ref="M49:N49"/>
    <mergeCell ref="O49:P49"/>
    <mergeCell ref="Q49:R49"/>
    <mergeCell ref="S49:T49"/>
    <mergeCell ref="U49:V49"/>
    <mergeCell ref="W49:X49"/>
    <mergeCell ref="Y49:Z49"/>
    <mergeCell ref="AA49:AB49"/>
    <mergeCell ref="K49:L49"/>
    <mergeCell ref="K50:L50"/>
    <mergeCell ref="D49:J49"/>
    <mergeCell ref="D50:J50"/>
    <mergeCell ref="AC47:AD47"/>
    <mergeCell ref="M48:N48"/>
    <mergeCell ref="O48:P48"/>
    <mergeCell ref="Q48:R48"/>
    <mergeCell ref="S48:T48"/>
    <mergeCell ref="U48:V48"/>
    <mergeCell ref="W48:X48"/>
    <mergeCell ref="Y48:Z48"/>
    <mergeCell ref="AA48:AB48"/>
    <mergeCell ref="AC48:AD48"/>
    <mergeCell ref="M47:N47"/>
    <mergeCell ref="O47:P47"/>
    <mergeCell ref="Q47:R47"/>
    <mergeCell ref="S47:T47"/>
    <mergeCell ref="U47:V47"/>
    <mergeCell ref="W47:X47"/>
    <mergeCell ref="Y47:Z47"/>
    <mergeCell ref="AA47:AB47"/>
    <mergeCell ref="K47:L47"/>
    <mergeCell ref="K48:L48"/>
    <mergeCell ref="D47:J47"/>
    <mergeCell ref="D48:J48"/>
    <mergeCell ref="AC45:AD45"/>
    <mergeCell ref="M46:N46"/>
    <mergeCell ref="O46:P46"/>
    <mergeCell ref="Q46:R46"/>
    <mergeCell ref="S46:T46"/>
    <mergeCell ref="U46:V46"/>
    <mergeCell ref="W46:X46"/>
    <mergeCell ref="Y46:Z46"/>
    <mergeCell ref="AA46:AB46"/>
    <mergeCell ref="AC46:AD46"/>
    <mergeCell ref="M45:N45"/>
    <mergeCell ref="O45:P45"/>
    <mergeCell ref="Q45:R45"/>
    <mergeCell ref="S45:T45"/>
    <mergeCell ref="U45:V45"/>
    <mergeCell ref="W45:X45"/>
    <mergeCell ref="Y45:Z45"/>
    <mergeCell ref="AA45:AB45"/>
    <mergeCell ref="K45:L45"/>
    <mergeCell ref="K46:L46"/>
    <mergeCell ref="D45:J45"/>
    <mergeCell ref="D46:J46"/>
    <mergeCell ref="AC43:AD43"/>
    <mergeCell ref="M44:N44"/>
    <mergeCell ref="O44:P44"/>
    <mergeCell ref="Q44:R44"/>
    <mergeCell ref="S44:T44"/>
    <mergeCell ref="U44:V44"/>
    <mergeCell ref="W44:X44"/>
    <mergeCell ref="Y44:Z44"/>
    <mergeCell ref="AA44:AB44"/>
    <mergeCell ref="AC44:AD44"/>
    <mergeCell ref="M43:N43"/>
    <mergeCell ref="O43:P43"/>
    <mergeCell ref="Q43:R43"/>
    <mergeCell ref="S43:T43"/>
    <mergeCell ref="U43:V43"/>
    <mergeCell ref="W43:X43"/>
    <mergeCell ref="Y43:Z43"/>
    <mergeCell ref="AA43:AB43"/>
    <mergeCell ref="K43:L43"/>
    <mergeCell ref="K44:L44"/>
    <mergeCell ref="D43:J43"/>
    <mergeCell ref="D44:J44"/>
    <mergeCell ref="AC41:AD41"/>
    <mergeCell ref="M42:N42"/>
    <mergeCell ref="O42:P42"/>
    <mergeCell ref="Q42:R42"/>
    <mergeCell ref="S42:T42"/>
    <mergeCell ref="U42:V42"/>
    <mergeCell ref="W42:X42"/>
    <mergeCell ref="Y42:Z42"/>
    <mergeCell ref="AA42:AB42"/>
    <mergeCell ref="AC42:AD42"/>
    <mergeCell ref="M41:N41"/>
    <mergeCell ref="O41:P41"/>
    <mergeCell ref="Q41:R41"/>
    <mergeCell ref="S41:T41"/>
    <mergeCell ref="U41:V41"/>
    <mergeCell ref="W41:X41"/>
    <mergeCell ref="Y41:Z41"/>
    <mergeCell ref="AA41:AB41"/>
    <mergeCell ref="K41:L41"/>
    <mergeCell ref="K42:L42"/>
    <mergeCell ref="D41:J41"/>
    <mergeCell ref="D42:J42"/>
    <mergeCell ref="AC39:AD39"/>
    <mergeCell ref="M40:N40"/>
    <mergeCell ref="O40:P40"/>
    <mergeCell ref="Q40:R40"/>
    <mergeCell ref="S40:T40"/>
    <mergeCell ref="U40:V40"/>
    <mergeCell ref="W40:X40"/>
    <mergeCell ref="Y40:Z40"/>
    <mergeCell ref="AA40:AB40"/>
    <mergeCell ref="AC40:AD40"/>
    <mergeCell ref="M39:N39"/>
    <mergeCell ref="O39:P39"/>
    <mergeCell ref="Q39:R39"/>
    <mergeCell ref="S39:T39"/>
    <mergeCell ref="U39:V39"/>
    <mergeCell ref="W39:X39"/>
    <mergeCell ref="Y39:Z39"/>
    <mergeCell ref="AA39:AB39"/>
    <mergeCell ref="K39:L39"/>
    <mergeCell ref="K40:L40"/>
    <mergeCell ref="D39:J39"/>
    <mergeCell ref="D40:J40"/>
    <mergeCell ref="AC37:AD37"/>
    <mergeCell ref="M38:N38"/>
    <mergeCell ref="O38:P38"/>
    <mergeCell ref="Q38:R38"/>
    <mergeCell ref="S38:T38"/>
    <mergeCell ref="U38:V38"/>
    <mergeCell ref="W38:X38"/>
    <mergeCell ref="Y38:Z38"/>
    <mergeCell ref="AA38:AB38"/>
    <mergeCell ref="AC38:AD38"/>
    <mergeCell ref="M37:N37"/>
    <mergeCell ref="O37:P37"/>
    <mergeCell ref="Q37:R37"/>
    <mergeCell ref="S37:T37"/>
    <mergeCell ref="U37:V37"/>
    <mergeCell ref="W37:X37"/>
    <mergeCell ref="Y37:Z37"/>
    <mergeCell ref="AA37:AB37"/>
    <mergeCell ref="K37:L37"/>
    <mergeCell ref="K38:L38"/>
    <mergeCell ref="D37:J37"/>
    <mergeCell ref="D38:J38"/>
    <mergeCell ref="S32:T32"/>
    <mergeCell ref="U32:V32"/>
    <mergeCell ref="AC35:AD35"/>
    <mergeCell ref="M36:N36"/>
    <mergeCell ref="O36:P36"/>
    <mergeCell ref="Q36:R36"/>
    <mergeCell ref="S36:T36"/>
    <mergeCell ref="U36:V36"/>
    <mergeCell ref="W36:X36"/>
    <mergeCell ref="Y36:Z36"/>
    <mergeCell ref="AA36:AB36"/>
    <mergeCell ref="AC36:AD36"/>
    <mergeCell ref="M35:N35"/>
    <mergeCell ref="O35:P35"/>
    <mergeCell ref="Q35:R35"/>
    <mergeCell ref="S35:T35"/>
    <mergeCell ref="U35:V35"/>
    <mergeCell ref="W35:X35"/>
    <mergeCell ref="Y35:Z35"/>
    <mergeCell ref="AA35:AB35"/>
    <mergeCell ref="AA31:AB31"/>
    <mergeCell ref="AC31:AD31"/>
    <mergeCell ref="AC32:AD32"/>
    <mergeCell ref="AC33:AD33"/>
    <mergeCell ref="M34:N34"/>
    <mergeCell ref="O34:P34"/>
    <mergeCell ref="Q34:R34"/>
    <mergeCell ref="S34:T34"/>
    <mergeCell ref="U34:V34"/>
    <mergeCell ref="W34:X34"/>
    <mergeCell ref="Y34:Z34"/>
    <mergeCell ref="AA34:AB34"/>
    <mergeCell ref="AC34:AD34"/>
    <mergeCell ref="M33:N33"/>
    <mergeCell ref="O33:P33"/>
    <mergeCell ref="Q33:R33"/>
    <mergeCell ref="S33:T33"/>
    <mergeCell ref="U33:V33"/>
    <mergeCell ref="W33:X33"/>
    <mergeCell ref="Y33:Z33"/>
    <mergeCell ref="AA33:AB33"/>
    <mergeCell ref="M32:N32"/>
    <mergeCell ref="O32:P32"/>
    <mergeCell ref="Q32:R32"/>
    <mergeCell ref="C20:AD20"/>
    <mergeCell ref="B1:AD1"/>
    <mergeCell ref="B3:AD3"/>
    <mergeCell ref="B5:AD5"/>
    <mergeCell ref="AA7:AD7"/>
    <mergeCell ref="B8:L8"/>
    <mergeCell ref="N8:O8"/>
    <mergeCell ref="B18:AD18"/>
    <mergeCell ref="B19:AD19"/>
    <mergeCell ref="C14:AD14"/>
    <mergeCell ref="C15:AD15"/>
    <mergeCell ref="C16:AD16"/>
    <mergeCell ref="B10:AD10"/>
    <mergeCell ref="C11:AD11"/>
    <mergeCell ref="C12:AD12"/>
    <mergeCell ref="C13:AD13"/>
    <mergeCell ref="C104:AD104"/>
    <mergeCell ref="C98:AD98"/>
    <mergeCell ref="C97:AD97"/>
    <mergeCell ref="W32:X32"/>
    <mergeCell ref="Y32:Z32"/>
    <mergeCell ref="AA32:AB32"/>
    <mergeCell ref="B105:AD105"/>
    <mergeCell ref="B106:AD106"/>
    <mergeCell ref="B21:AD21"/>
    <mergeCell ref="C22:AD22"/>
    <mergeCell ref="C103:AD103"/>
    <mergeCell ref="B24:AD24"/>
    <mergeCell ref="C25:AD25"/>
    <mergeCell ref="C26:AD26"/>
    <mergeCell ref="C27:AD27"/>
    <mergeCell ref="C28:AD28"/>
    <mergeCell ref="K30:P30"/>
    <mergeCell ref="K31:L31"/>
    <mergeCell ref="M31:N31"/>
    <mergeCell ref="O31:P31"/>
    <mergeCell ref="Q31:R31"/>
    <mergeCell ref="U31:V31"/>
    <mergeCell ref="W31:X31"/>
    <mergeCell ref="Y31:Z31"/>
  </mergeCells>
  <conditionalFormatting sqref="C25:AD25">
    <cfRule type="expression" dxfId="363" priority="7">
      <formula>$AM$62&gt;0</formula>
    </cfRule>
  </conditionalFormatting>
  <conditionalFormatting sqref="C27:AD27">
    <cfRule type="expression" dxfId="362" priority="6">
      <formula>$AP$62&gt;0</formula>
    </cfRule>
  </conditionalFormatting>
  <conditionalFormatting sqref="C28:AD28">
    <cfRule type="expression" dxfId="361" priority="9">
      <formula>AND($AM$32&gt;0,$F$63="")</formula>
    </cfRule>
  </conditionalFormatting>
  <conditionalFormatting sqref="C96:AD96">
    <cfRule type="expression" dxfId="360" priority="5">
      <formula>$AI$101&gt;0</formula>
    </cfRule>
  </conditionalFormatting>
  <conditionalFormatting sqref="F63:AD63">
    <cfRule type="expression" dxfId="359" priority="8">
      <formula>AND($AM$32=0,$F$63="")</formula>
    </cfRule>
    <cfRule type="expression" dxfId="358" priority="10">
      <formula>AND($AM$32&gt;0,$F$63="")</formula>
    </cfRule>
  </conditionalFormatting>
  <conditionalFormatting sqref="Q32:AB61">
    <cfRule type="expression" dxfId="357" priority="11">
      <formula>$AC32="X"</formula>
    </cfRule>
  </conditionalFormatting>
  <conditionalFormatting sqref="Q101:AD101">
    <cfRule type="expression" dxfId="356" priority="2">
      <formula>AND($C$101&lt;&gt;"",$C$101&lt;&gt;1)</formula>
    </cfRule>
  </conditionalFormatting>
  <dataValidations disablePrompts="1" count="4">
    <dataValidation type="list" allowBlank="1" showInputMessage="1" showErrorMessage="1" sqref="Q32:AD61" xr:uid="{A6434AAA-35EF-466C-8F64-56978712AE09}">
      <formula1>"X"</formula1>
    </dataValidation>
    <dataValidation type="list" allowBlank="1" showInputMessage="1" showErrorMessage="1" sqref="M32:N61" xr:uid="{2F703166-E67E-4D1D-90E2-76B7BEA8EE78}">
      <formula1>"1,2,3,4,5,6,7,8,9,10,11,12,99"</formula1>
    </dataValidation>
    <dataValidation type="list" allowBlank="1" showInputMessage="1" showErrorMessage="1" sqref="O32:P61" xr:uid="{890E4556-F372-469B-9EB8-0CA04487D9BB}">
      <formula1>"1,2,3,4,5,9"</formula1>
    </dataValidation>
    <dataValidation type="list" allowBlank="1" showInputMessage="1" showErrorMessage="1" sqref="C101:P101" xr:uid="{86027606-63E0-4DA5-9BD5-E8D8F34CA409}">
      <formula1>"1,2,3,9"</formula1>
    </dataValidation>
  </dataValidations>
  <hyperlinks>
    <hyperlink ref="AA7:AD7" location="Índice!B21" display="Índice" xr:uid="{3CF9CBE1-C7F5-4C8C-AA81-26F56A4753D2}"/>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Sección IV
Cuestionario</oddHeader>
    <oddFooter>&amp;LCenso Nacional de Gobiernos Estatales 2024&amp;R&amp;P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880A-9354-4EC3-A93E-C30C1843C7A5}">
  <dimension ref="A1:EF1007"/>
  <sheetViews>
    <sheetView showGridLines="0" zoomScaleNormal="100" workbookViewId="0"/>
  </sheetViews>
  <sheetFormatPr baseColWidth="10" defaultColWidth="0" defaultRowHeight="15" customHeight="1" zeroHeight="1"/>
  <cols>
    <col min="1" max="1" width="5.7109375" style="72" customWidth="1"/>
    <col min="2" max="30" width="3.7109375" style="1" customWidth="1"/>
    <col min="31" max="31" width="5.7109375" style="42" customWidth="1"/>
    <col min="32" max="32" width="3.7109375" style="1" hidden="1" customWidth="1"/>
    <col min="33" max="135" width="13.7109375" style="1" hidden="1" customWidth="1"/>
    <col min="136" max="136" width="10.7109375" style="1" hidden="1" customWidth="1"/>
    <col min="137" max="16384" width="3.7109375" style="1" hidden="1"/>
  </cols>
  <sheetData>
    <row r="1" spans="1:31" ht="173.25" customHeight="1">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row>
    <row r="2" spans="1:31" ht="15" customHeight="1"/>
    <row r="3" spans="1:31"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1" ht="15" customHeight="1"/>
    <row r="5" spans="1:31" ht="45" customHeight="1">
      <c r="B5" s="497" t="s">
        <v>16</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row>
    <row r="6" spans="1:31" ht="15" customHeight="1"/>
    <row r="7" spans="1:31" ht="15" customHeight="1" thickBot="1">
      <c r="B7" s="2" t="s">
        <v>3</v>
      </c>
      <c r="C7"/>
      <c r="D7"/>
      <c r="E7"/>
      <c r="F7"/>
      <c r="G7"/>
      <c r="H7"/>
      <c r="I7"/>
      <c r="J7"/>
      <c r="K7"/>
      <c r="L7"/>
      <c r="M7"/>
      <c r="N7" s="2" t="s">
        <v>4</v>
      </c>
      <c r="O7"/>
      <c r="AA7" s="502" t="s">
        <v>2</v>
      </c>
      <c r="AB7" s="502"/>
      <c r="AC7" s="502"/>
      <c r="AD7" s="502"/>
    </row>
    <row r="8" spans="1:31" ht="15" customHeight="1" thickBot="1">
      <c r="B8" s="499" t="str">
        <f>IF(Presentación!B8="","",Presentación!B8)</f>
        <v/>
      </c>
      <c r="C8" s="500"/>
      <c r="D8" s="500"/>
      <c r="E8" s="500"/>
      <c r="F8" s="500"/>
      <c r="G8" s="500"/>
      <c r="H8" s="500"/>
      <c r="I8" s="500"/>
      <c r="J8" s="500"/>
      <c r="K8" s="500"/>
      <c r="L8" s="501"/>
      <c r="M8" s="21"/>
      <c r="N8" s="499" t="str">
        <f>IF(Presentación!N8="","",Presentación!N8)</f>
        <v/>
      </c>
      <c r="O8" s="501"/>
    </row>
    <row r="9" spans="1:31" ht="15" customHeight="1"/>
    <row r="10" spans="1:31" ht="15" customHeight="1">
      <c r="A10" s="40"/>
      <c r="B10" s="590" t="s">
        <v>5058</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row>
    <row r="11" spans="1:31" ht="48" customHeight="1">
      <c r="A11" s="40"/>
      <c r="B11" s="130"/>
      <c r="C11" s="593" t="s">
        <v>5840</v>
      </c>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605"/>
    </row>
    <row r="12" spans="1:31" ht="24" customHeight="1">
      <c r="A12" s="40"/>
      <c r="B12" s="130"/>
      <c r="C12" s="593" t="s">
        <v>5060</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4"/>
    </row>
    <row r="13" spans="1:31" ht="48" customHeight="1">
      <c r="A13" s="40"/>
      <c r="B13" s="130"/>
      <c r="C13" s="593" t="s">
        <v>5061</v>
      </c>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6"/>
    </row>
    <row r="14" spans="1:31" ht="24" customHeight="1">
      <c r="A14" s="40"/>
      <c r="B14" s="130"/>
      <c r="C14" s="781" t="s">
        <v>5841</v>
      </c>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801"/>
    </row>
    <row r="15" spans="1:31" ht="15" customHeight="1">
      <c r="A15" s="40"/>
      <c r="B15" s="131"/>
      <c r="C15" s="531" t="s">
        <v>5842</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row>
    <row r="16" spans="1:31" s="48" customFormat="1" ht="24" customHeight="1">
      <c r="A16" s="40"/>
      <c r="B16" s="157"/>
      <c r="C16" s="531" t="s">
        <v>5843</v>
      </c>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759"/>
      <c r="AE16" s="89"/>
    </row>
    <row r="17" spans="1:30" ht="24" customHeight="1">
      <c r="A17" s="40"/>
      <c r="B17" s="130"/>
      <c r="C17" s="593" t="s">
        <v>5844</v>
      </c>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605"/>
    </row>
    <row r="18" spans="1:30" ht="36" customHeight="1">
      <c r="A18" s="40"/>
      <c r="B18" s="157"/>
      <c r="C18" s="593" t="s">
        <v>5845</v>
      </c>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800"/>
    </row>
    <row r="19" spans="1:30" ht="36" customHeight="1">
      <c r="A19" s="40"/>
      <c r="B19" s="130"/>
      <c r="C19" s="531" t="s">
        <v>5846</v>
      </c>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2"/>
    </row>
    <row r="20" spans="1:30" ht="48" customHeight="1">
      <c r="A20" s="40"/>
      <c r="B20" s="130"/>
      <c r="C20" s="531" t="s">
        <v>5847</v>
      </c>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2"/>
    </row>
    <row r="21" spans="1:30" ht="15" customHeight="1">
      <c r="A21" s="40"/>
      <c r="B21" s="132"/>
      <c r="C21" s="597" t="s">
        <v>5848</v>
      </c>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8"/>
    </row>
    <row r="22" spans="1:30" ht="15" customHeight="1">
      <c r="A22" s="40"/>
      <c r="B22" s="590" t="s">
        <v>5066</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2"/>
    </row>
    <row r="23" spans="1:30" ht="60" customHeight="1">
      <c r="A23" s="40"/>
      <c r="B23" s="130"/>
      <c r="C23" s="531" t="s">
        <v>5849</v>
      </c>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2"/>
    </row>
    <row r="24" spans="1:30" ht="36" customHeight="1">
      <c r="A24" s="40"/>
      <c r="B24" s="130"/>
      <c r="C24" s="593" t="s">
        <v>5850</v>
      </c>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605"/>
    </row>
    <row r="25" spans="1:30" ht="36" customHeight="1">
      <c r="A25" s="40"/>
      <c r="B25" s="130"/>
      <c r="C25" s="531" t="s">
        <v>5851</v>
      </c>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2"/>
    </row>
    <row r="26" spans="1:30" ht="36" customHeight="1">
      <c r="A26" s="40"/>
      <c r="B26" s="130"/>
      <c r="C26" s="593" t="s">
        <v>5852</v>
      </c>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605"/>
    </row>
    <row r="27" spans="1:30" ht="48" customHeight="1">
      <c r="A27" s="40"/>
      <c r="B27" s="130"/>
      <c r="C27" s="593" t="s">
        <v>5853</v>
      </c>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605"/>
    </row>
    <row r="28" spans="1:30" ht="36" customHeight="1">
      <c r="A28" s="40"/>
      <c r="B28" s="130"/>
      <c r="C28" s="593" t="s">
        <v>5854</v>
      </c>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605"/>
    </row>
    <row r="29" spans="1:30" ht="84" customHeight="1">
      <c r="A29" s="40"/>
      <c r="B29" s="130"/>
      <c r="C29" s="531" t="s">
        <v>5855</v>
      </c>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2"/>
    </row>
    <row r="30" spans="1:30" ht="60" customHeight="1">
      <c r="A30" s="40"/>
      <c r="B30" s="132"/>
      <c r="C30" s="535" t="s">
        <v>5856</v>
      </c>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6"/>
    </row>
    <row r="31" spans="1:30" ht="15" customHeight="1" thickBot="1">
      <c r="A31" s="40"/>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ht="15" customHeight="1" thickBot="1">
      <c r="A32" s="82" t="s">
        <v>5069</v>
      </c>
      <c r="B32" s="599" t="s">
        <v>5857</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1"/>
    </row>
    <row r="33" spans="1:37" ht="15" customHeight="1" thickBot="1">
      <c r="A33" s="82" t="s">
        <v>5069</v>
      </c>
      <c r="B33" s="794" t="s">
        <v>5858</v>
      </c>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6"/>
    </row>
    <row r="34" spans="1:37" ht="15" customHeight="1">
      <c r="A34" s="40"/>
      <c r="B34" s="590" t="s">
        <v>5859</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2"/>
    </row>
    <row r="35" spans="1:37" ht="24" customHeight="1">
      <c r="A35" s="40"/>
      <c r="B35" s="133"/>
      <c r="C35" s="535" t="s">
        <v>5860</v>
      </c>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6"/>
    </row>
    <row r="36" spans="1:37" ht="15" customHeight="1">
      <c r="A36" s="4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7" ht="24" customHeight="1">
      <c r="A37" s="72" t="s">
        <v>5861</v>
      </c>
      <c r="B37" s="585" t="s">
        <v>5862</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row>
    <row r="38" spans="1:37" ht="36" customHeight="1">
      <c r="A38" s="40"/>
      <c r="B38" s="107"/>
      <c r="C38" s="531" t="s">
        <v>5863</v>
      </c>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row>
    <row r="39" spans="1:37" ht="15" customHeight="1">
      <c r="A39" s="40"/>
      <c r="B39" s="10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7" ht="15" customHeight="1">
      <c r="A40" s="40"/>
      <c r="B40" s="91"/>
      <c r="C40" s="514" t="s">
        <v>5086</v>
      </c>
      <c r="D40" s="514"/>
      <c r="E40" s="514"/>
      <c r="F40" s="514"/>
      <c r="G40" s="514"/>
      <c r="H40" s="514"/>
      <c r="I40" s="514"/>
      <c r="J40" s="514"/>
      <c r="K40" s="514"/>
      <c r="L40" s="514"/>
      <c r="M40" s="514" t="s">
        <v>5864</v>
      </c>
      <c r="N40" s="514"/>
      <c r="O40" s="514"/>
      <c r="P40" s="514"/>
      <c r="Q40" s="514"/>
      <c r="R40" s="514"/>
      <c r="S40" s="514"/>
      <c r="T40" s="514"/>
      <c r="U40" s="514"/>
      <c r="V40" s="514"/>
      <c r="W40" s="514"/>
      <c r="X40" s="514"/>
      <c r="Y40" s="514"/>
      <c r="Z40" s="514"/>
      <c r="AA40" s="514"/>
      <c r="AB40" s="514"/>
      <c r="AC40" s="514"/>
      <c r="AD40" s="514"/>
    </row>
    <row r="41" spans="1:37" ht="24" customHeight="1">
      <c r="A41" s="40"/>
      <c r="B41" s="91"/>
      <c r="C41" s="514"/>
      <c r="D41" s="514"/>
      <c r="E41" s="514"/>
      <c r="F41" s="514"/>
      <c r="G41" s="514"/>
      <c r="H41" s="514"/>
      <c r="I41" s="514"/>
      <c r="J41" s="514"/>
      <c r="K41" s="514"/>
      <c r="L41" s="514"/>
      <c r="M41" s="514" t="s">
        <v>5161</v>
      </c>
      <c r="N41" s="514"/>
      <c r="O41" s="514"/>
      <c r="P41" s="514"/>
      <c r="Q41" s="514"/>
      <c r="R41" s="514"/>
      <c r="S41" s="518" t="s">
        <v>5865</v>
      </c>
      <c r="T41" s="518"/>
      <c r="U41" s="518"/>
      <c r="V41" s="518"/>
      <c r="W41" s="518"/>
      <c r="X41" s="518"/>
      <c r="Y41" s="518" t="s">
        <v>5866</v>
      </c>
      <c r="Z41" s="518"/>
      <c r="AA41" s="518"/>
      <c r="AB41" s="518"/>
      <c r="AC41" s="518"/>
      <c r="AD41" s="518"/>
      <c r="AG41" s="221" t="s">
        <v>5102</v>
      </c>
      <c r="AH41" s="222" t="s">
        <v>5107</v>
      </c>
      <c r="AI41" s="223" t="s">
        <v>5340</v>
      </c>
      <c r="AJ41" s="224" t="s">
        <v>5341</v>
      </c>
    </row>
    <row r="42" spans="1:37" ht="15" customHeight="1">
      <c r="A42" s="40"/>
      <c r="B42" s="91"/>
      <c r="C42" s="94" t="s">
        <v>5464</v>
      </c>
      <c r="D42" s="658" t="s">
        <v>403</v>
      </c>
      <c r="E42" s="658"/>
      <c r="F42" s="658"/>
      <c r="G42" s="658"/>
      <c r="H42" s="658"/>
      <c r="I42" s="658"/>
      <c r="J42" s="658"/>
      <c r="K42" s="658"/>
      <c r="L42" s="658"/>
      <c r="M42" s="580"/>
      <c r="N42" s="580"/>
      <c r="O42" s="580"/>
      <c r="P42" s="580"/>
      <c r="Q42" s="580"/>
      <c r="R42" s="580"/>
      <c r="S42" s="580"/>
      <c r="T42" s="580"/>
      <c r="U42" s="580"/>
      <c r="V42" s="580"/>
      <c r="W42" s="580"/>
      <c r="X42" s="580"/>
      <c r="Y42" s="580"/>
      <c r="Z42" s="580"/>
      <c r="AA42" s="580"/>
      <c r="AB42" s="580"/>
      <c r="AC42" s="580"/>
      <c r="AD42" s="580"/>
      <c r="AG42" s="23">
        <f>IF(AND(COUNTBLANK(D42)=0,OR(COUNTA(M42:AD42)=0,COUNTA(M42:AD42)=3)),0,1)</f>
        <v>0</v>
      </c>
      <c r="AH42" s="89">
        <f>COUNTIF(S42:AD42,"NS")</f>
        <v>0</v>
      </c>
      <c r="AI42" s="89">
        <f>SUM(S42:AD42)</f>
        <v>0</v>
      </c>
      <c r="AJ42" s="89">
        <f>IF(COUNTIF(M42:AD42,"NA")=3,0,IF(OR(AND(M42=0,AH42&gt;0),AND(M42="ns",AI42&gt;0),AND(M42="ns",AH42=0,AI42=0)),1,IF(OR(AND(M42&gt;0,AH42=2),AND(M42="ns",AH42=2),AND(M42="ns",AI42=0,AH42&gt;0),M42=AI42),0,1)))</f>
        <v>0</v>
      </c>
      <c r="AK42" s="423" t="s">
        <v>5867</v>
      </c>
    </row>
    <row r="43" spans="1:37" ht="15" customHeight="1">
      <c r="A43" s="40"/>
      <c r="B43" s="91"/>
      <c r="C43" s="94" t="s">
        <v>5014</v>
      </c>
      <c r="D43" s="658" t="str">
        <f>IF(CNGE_2024_M4_Secc1!D42="","",CNGE_2024_M4_Secc1!D42)</f>
        <v/>
      </c>
      <c r="E43" s="658"/>
      <c r="F43" s="658"/>
      <c r="G43" s="658"/>
      <c r="H43" s="658"/>
      <c r="I43" s="658"/>
      <c r="J43" s="658"/>
      <c r="K43" s="658"/>
      <c r="L43" s="658"/>
      <c r="M43" s="580"/>
      <c r="N43" s="580"/>
      <c r="O43" s="580"/>
      <c r="P43" s="580"/>
      <c r="Q43" s="580"/>
      <c r="R43" s="580"/>
      <c r="S43" s="580"/>
      <c r="T43" s="580"/>
      <c r="U43" s="580"/>
      <c r="V43" s="580"/>
      <c r="W43" s="580"/>
      <c r="X43" s="580"/>
      <c r="Y43" s="580"/>
      <c r="Z43" s="580"/>
      <c r="AA43" s="580"/>
      <c r="AB43" s="580"/>
      <c r="AC43" s="580"/>
      <c r="AD43" s="580"/>
      <c r="AG43" s="1">
        <f>IF(AND(CNGE_2024_M4_Secc1!$O42&lt;&gt;"",CNGE_2024_M4_Secc1!$O42=2,COUNTBLANK(D43)=0,COUNTA(M43:AD43)=0),0,IF(AND(CNGE_2024_M4_Secc1!$O42&lt;&gt;"",CNGE_2024_M4_Secc1!$O42&lt;&gt;2,COUNTBLANK(D43)=0,COUNTA(M43:AD43)=3),0,IF(AND(COUNTBLANK(D43)=1,COUNT(M43:AD43)=0),0,1)))</f>
        <v>0</v>
      </c>
      <c r="AH43" s="89">
        <f>COUNTIF(S43:AD43,"NS")</f>
        <v>0</v>
      </c>
      <c r="AI43" s="89">
        <f>SUM(S43:AD43)</f>
        <v>0</v>
      </c>
      <c r="AJ43" s="89">
        <f>IF(COUNTIF(M43:AD43,"NA")=3,0,IF(OR(AND(M43=0,AH43&gt;0),AND(M43="ns",AI43&gt;0),AND(M43="ns",AH43=0,AI43=0)),1,IF(OR(AND(M43&gt;0,AH43=2),AND(M43="ns",AH43=2),AND(M43="ns",AI43=0,AH43&gt;0),M43=AI43),0,1)))</f>
        <v>0</v>
      </c>
      <c r="AK43" s="1">
        <f>IF(AND(CNGE_2024_M4_Secc1!$O42&lt;&gt;"",CNGE_2024_M4_Secc1!$O42=2,COUNTA(M43:AD43)&gt;0),1,0)</f>
        <v>0</v>
      </c>
    </row>
    <row r="44" spans="1:37" ht="15" customHeight="1">
      <c r="A44" s="40"/>
      <c r="B44" s="91"/>
      <c r="C44" s="94" t="s">
        <v>5016</v>
      </c>
      <c r="D44" s="658" t="str">
        <f>IF(CNGE_2024_M4_Secc1!D43="","",CNGE_2024_M4_Secc1!D43)</f>
        <v/>
      </c>
      <c r="E44" s="658"/>
      <c r="F44" s="658"/>
      <c r="G44" s="658"/>
      <c r="H44" s="658"/>
      <c r="I44" s="658"/>
      <c r="J44" s="658"/>
      <c r="K44" s="658"/>
      <c r="L44" s="658"/>
      <c r="M44" s="580"/>
      <c r="N44" s="580"/>
      <c r="O44" s="580"/>
      <c r="P44" s="580"/>
      <c r="Q44" s="580"/>
      <c r="R44" s="580"/>
      <c r="S44" s="580"/>
      <c r="T44" s="580"/>
      <c r="U44" s="580"/>
      <c r="V44" s="580"/>
      <c r="W44" s="580"/>
      <c r="X44" s="580"/>
      <c r="Y44" s="580"/>
      <c r="Z44" s="580"/>
      <c r="AA44" s="580"/>
      <c r="AB44" s="580"/>
      <c r="AC44" s="580"/>
      <c r="AD44" s="580"/>
      <c r="AG44" s="1">
        <f>IF(AND(CNGE_2024_M4_Secc1!$O43&lt;&gt;"",CNGE_2024_M4_Secc1!$O43=2,COUNTBLANK(D44)=0,COUNTA(M44:AD44)=0),0,IF(AND(CNGE_2024_M4_Secc1!$O43&lt;&gt;"",CNGE_2024_M4_Secc1!$O43&lt;&gt;2,COUNTBLANK(D44)=0,COUNTA(M44:AD44)=3),0,IF(AND(COUNTBLANK(D44)=1,COUNT(M44:AD44)=0),0,1)))</f>
        <v>0</v>
      </c>
      <c r="AH44" s="89">
        <f t="shared" ref="AH44:AH102" si="0">COUNTIF(S44:AD44,"NS")</f>
        <v>0</v>
      </c>
      <c r="AI44" s="89">
        <f t="shared" ref="AI44:AI102" si="1">SUM(S44:AD44)</f>
        <v>0</v>
      </c>
      <c r="AJ44" s="89">
        <f t="shared" ref="AJ44:AJ102" si="2">IF(COUNTIF(M44:AD44,"NA")=3,0,IF(OR(AND(M44=0,AH44&gt;0),AND(M44="ns",AI44&gt;0),AND(M44="ns",AH44=0,AI44=0)),1,IF(OR(AND(M44&gt;0,AH44=2),AND(M44="ns",AH44=2),AND(M44="ns",AI44=0,AH44&gt;0),M44=AI44),0,1)))</f>
        <v>0</v>
      </c>
      <c r="AK44" s="1">
        <f>IF(AND(CNGE_2024_M4_Secc1!$O43&lt;&gt;"",CNGE_2024_M4_Secc1!$O43=2,COUNTA(M44:AD44)&gt;0),1,0)</f>
        <v>0</v>
      </c>
    </row>
    <row r="45" spans="1:37" ht="15" customHeight="1">
      <c r="A45" s="40"/>
      <c r="B45" s="91"/>
      <c r="C45" s="94" t="s">
        <v>5018</v>
      </c>
      <c r="D45" s="658" t="str">
        <f>IF(CNGE_2024_M4_Secc1!D44="","",CNGE_2024_M4_Secc1!D44)</f>
        <v/>
      </c>
      <c r="E45" s="658"/>
      <c r="F45" s="658"/>
      <c r="G45" s="658"/>
      <c r="H45" s="658"/>
      <c r="I45" s="658"/>
      <c r="J45" s="658"/>
      <c r="K45" s="658"/>
      <c r="L45" s="658"/>
      <c r="M45" s="580"/>
      <c r="N45" s="580"/>
      <c r="O45" s="580"/>
      <c r="P45" s="580"/>
      <c r="Q45" s="580"/>
      <c r="R45" s="580"/>
      <c r="S45" s="580"/>
      <c r="T45" s="580"/>
      <c r="U45" s="580"/>
      <c r="V45" s="580"/>
      <c r="W45" s="580"/>
      <c r="X45" s="580"/>
      <c r="Y45" s="580"/>
      <c r="Z45" s="580"/>
      <c r="AA45" s="580"/>
      <c r="AB45" s="580"/>
      <c r="AC45" s="580"/>
      <c r="AD45" s="580"/>
      <c r="AG45" s="1">
        <f>IF(AND(CNGE_2024_M4_Secc1!$O44&lt;&gt;"",CNGE_2024_M4_Secc1!$O44=2,COUNTBLANK(D45)=0,COUNTA(M45:AD45)=0),0,IF(AND(CNGE_2024_M4_Secc1!$O44&lt;&gt;"",CNGE_2024_M4_Secc1!$O44&lt;&gt;2,COUNTBLANK(D45)=0,COUNTA(M45:AD45)=3),0,IF(AND(COUNTBLANK(D45)=1,COUNT(M45:AD45)=0),0,1)))</f>
        <v>0</v>
      </c>
      <c r="AH45" s="89">
        <f t="shared" si="0"/>
        <v>0</v>
      </c>
      <c r="AI45" s="89">
        <f t="shared" si="1"/>
        <v>0</v>
      </c>
      <c r="AJ45" s="89">
        <f t="shared" si="2"/>
        <v>0</v>
      </c>
      <c r="AK45" s="1">
        <f>IF(AND(CNGE_2024_M4_Secc1!$O44&lt;&gt;"",CNGE_2024_M4_Secc1!$O44=2,COUNTA(M45:AD45)&gt;0),1,0)</f>
        <v>0</v>
      </c>
    </row>
    <row r="46" spans="1:37" ht="15" customHeight="1">
      <c r="A46" s="40"/>
      <c r="B46" s="91"/>
      <c r="C46" s="94" t="s">
        <v>5020</v>
      </c>
      <c r="D46" s="658" t="str">
        <f>IF(CNGE_2024_M4_Secc1!D45="","",CNGE_2024_M4_Secc1!D45)</f>
        <v/>
      </c>
      <c r="E46" s="658"/>
      <c r="F46" s="658"/>
      <c r="G46" s="658"/>
      <c r="H46" s="658"/>
      <c r="I46" s="658"/>
      <c r="J46" s="658"/>
      <c r="K46" s="658"/>
      <c r="L46" s="658"/>
      <c r="M46" s="580"/>
      <c r="N46" s="580"/>
      <c r="O46" s="580"/>
      <c r="P46" s="580"/>
      <c r="Q46" s="580"/>
      <c r="R46" s="580"/>
      <c r="S46" s="580"/>
      <c r="T46" s="580"/>
      <c r="U46" s="580"/>
      <c r="V46" s="580"/>
      <c r="W46" s="580"/>
      <c r="X46" s="580"/>
      <c r="Y46" s="580"/>
      <c r="Z46" s="580"/>
      <c r="AA46" s="580"/>
      <c r="AB46" s="580"/>
      <c r="AC46" s="580"/>
      <c r="AD46" s="580"/>
      <c r="AG46" s="1">
        <f>IF(AND(CNGE_2024_M4_Secc1!$O45&lt;&gt;"",CNGE_2024_M4_Secc1!$O45=2,COUNTBLANK(D46)=0,COUNTA(M46:AD46)=0),0,IF(AND(CNGE_2024_M4_Secc1!$O45&lt;&gt;"",CNGE_2024_M4_Secc1!$O45&lt;&gt;2,COUNTBLANK(D46)=0,COUNTA(M46:AD46)=3),0,IF(AND(COUNTBLANK(D46)=1,COUNT(M46:AD46)=0),0,1)))</f>
        <v>0</v>
      </c>
      <c r="AH46" s="89">
        <f t="shared" si="0"/>
        <v>0</v>
      </c>
      <c r="AI46" s="89">
        <f t="shared" si="1"/>
        <v>0</v>
      </c>
      <c r="AJ46" s="89">
        <f t="shared" si="2"/>
        <v>0</v>
      </c>
      <c r="AK46" s="1">
        <f>IF(AND(CNGE_2024_M4_Secc1!$O45&lt;&gt;"",CNGE_2024_M4_Secc1!$O45=2,COUNTA(M46:AD46)&gt;0),1,0)</f>
        <v>0</v>
      </c>
    </row>
    <row r="47" spans="1:37" ht="15" customHeight="1">
      <c r="A47" s="40"/>
      <c r="B47" s="91"/>
      <c r="C47" s="94" t="s">
        <v>5022</v>
      </c>
      <c r="D47" s="658" t="str">
        <f>IF(CNGE_2024_M4_Secc1!D46="","",CNGE_2024_M4_Secc1!D46)</f>
        <v/>
      </c>
      <c r="E47" s="658"/>
      <c r="F47" s="658"/>
      <c r="G47" s="658"/>
      <c r="H47" s="658"/>
      <c r="I47" s="658"/>
      <c r="J47" s="658"/>
      <c r="K47" s="658"/>
      <c r="L47" s="658"/>
      <c r="M47" s="580"/>
      <c r="N47" s="580"/>
      <c r="O47" s="580"/>
      <c r="P47" s="580"/>
      <c r="Q47" s="580"/>
      <c r="R47" s="580"/>
      <c r="S47" s="580"/>
      <c r="T47" s="580"/>
      <c r="U47" s="580"/>
      <c r="V47" s="580"/>
      <c r="W47" s="580"/>
      <c r="X47" s="580"/>
      <c r="Y47" s="580"/>
      <c r="Z47" s="580"/>
      <c r="AA47" s="580"/>
      <c r="AB47" s="580"/>
      <c r="AC47" s="580"/>
      <c r="AD47" s="580"/>
      <c r="AG47" s="1">
        <f>IF(AND(CNGE_2024_M4_Secc1!$O46&lt;&gt;"",CNGE_2024_M4_Secc1!$O46=2,COUNTBLANK(D47)=0,COUNTA(M47:AD47)=0),0,IF(AND(CNGE_2024_M4_Secc1!$O46&lt;&gt;"",CNGE_2024_M4_Secc1!$O46&lt;&gt;2,COUNTBLANK(D47)=0,COUNTA(M47:AD47)=3),0,IF(AND(COUNTBLANK(D47)=1,COUNT(M47:AD47)=0),0,1)))</f>
        <v>0</v>
      </c>
      <c r="AH47" s="89">
        <f t="shared" si="0"/>
        <v>0</v>
      </c>
      <c r="AI47" s="89">
        <f t="shared" si="1"/>
        <v>0</v>
      </c>
      <c r="AJ47" s="89">
        <f t="shared" si="2"/>
        <v>0</v>
      </c>
      <c r="AK47" s="1">
        <f>IF(AND(CNGE_2024_M4_Secc1!$O46&lt;&gt;"",CNGE_2024_M4_Secc1!$O46=2,COUNTA(M47:AD47)&gt;0),1,0)</f>
        <v>0</v>
      </c>
    </row>
    <row r="48" spans="1:37" ht="15" customHeight="1">
      <c r="A48" s="40"/>
      <c r="B48" s="91"/>
      <c r="C48" s="94" t="s">
        <v>5024</v>
      </c>
      <c r="D48" s="658" t="str">
        <f>IF(CNGE_2024_M4_Secc1!D47="","",CNGE_2024_M4_Secc1!D47)</f>
        <v/>
      </c>
      <c r="E48" s="658"/>
      <c r="F48" s="658"/>
      <c r="G48" s="658"/>
      <c r="H48" s="658"/>
      <c r="I48" s="658"/>
      <c r="J48" s="658"/>
      <c r="K48" s="658"/>
      <c r="L48" s="658"/>
      <c r="M48" s="580"/>
      <c r="N48" s="580"/>
      <c r="O48" s="580"/>
      <c r="P48" s="580"/>
      <c r="Q48" s="580"/>
      <c r="R48" s="580"/>
      <c r="S48" s="580"/>
      <c r="T48" s="580"/>
      <c r="U48" s="580"/>
      <c r="V48" s="580"/>
      <c r="W48" s="580"/>
      <c r="X48" s="580"/>
      <c r="Y48" s="580"/>
      <c r="Z48" s="580"/>
      <c r="AA48" s="580"/>
      <c r="AB48" s="580"/>
      <c r="AC48" s="580"/>
      <c r="AD48" s="580"/>
      <c r="AG48" s="1">
        <f>IF(AND(CNGE_2024_M4_Secc1!$O47&lt;&gt;"",CNGE_2024_M4_Secc1!$O47=2,COUNTBLANK(D48)=0,COUNTA(M48:AD48)=0),0,IF(AND(CNGE_2024_M4_Secc1!$O47&lt;&gt;"",CNGE_2024_M4_Secc1!$O47&lt;&gt;2,COUNTBLANK(D48)=0,COUNTA(M48:AD48)=3),0,IF(AND(COUNTBLANK(D48)=1,COUNT(M48:AD48)=0),0,1)))</f>
        <v>0</v>
      </c>
      <c r="AH48" s="89">
        <f t="shared" si="0"/>
        <v>0</v>
      </c>
      <c r="AI48" s="89">
        <f t="shared" si="1"/>
        <v>0</v>
      </c>
      <c r="AJ48" s="89">
        <f t="shared" si="2"/>
        <v>0</v>
      </c>
      <c r="AK48" s="1">
        <f>IF(AND(CNGE_2024_M4_Secc1!$O47&lt;&gt;"",CNGE_2024_M4_Secc1!$O47=2,COUNTA(M48:AD48)&gt;0),1,0)</f>
        <v>0</v>
      </c>
    </row>
    <row r="49" spans="1:37" ht="15" customHeight="1">
      <c r="A49" s="40"/>
      <c r="B49" s="91"/>
      <c r="C49" s="94" t="s">
        <v>5026</v>
      </c>
      <c r="D49" s="658" t="str">
        <f>IF(CNGE_2024_M4_Secc1!D48="","",CNGE_2024_M4_Secc1!D48)</f>
        <v/>
      </c>
      <c r="E49" s="658"/>
      <c r="F49" s="658"/>
      <c r="G49" s="658"/>
      <c r="H49" s="658"/>
      <c r="I49" s="658"/>
      <c r="J49" s="658"/>
      <c r="K49" s="658"/>
      <c r="L49" s="658"/>
      <c r="M49" s="580"/>
      <c r="N49" s="580"/>
      <c r="O49" s="580"/>
      <c r="P49" s="580"/>
      <c r="Q49" s="580"/>
      <c r="R49" s="580"/>
      <c r="S49" s="580"/>
      <c r="T49" s="580"/>
      <c r="U49" s="580"/>
      <c r="V49" s="580"/>
      <c r="W49" s="580"/>
      <c r="X49" s="580"/>
      <c r="Y49" s="580"/>
      <c r="Z49" s="580"/>
      <c r="AA49" s="580"/>
      <c r="AB49" s="580"/>
      <c r="AC49" s="580"/>
      <c r="AD49" s="580"/>
      <c r="AG49" s="1">
        <f>IF(AND(CNGE_2024_M4_Secc1!$O48&lt;&gt;"",CNGE_2024_M4_Secc1!$O48=2,COUNTBLANK(D49)=0,COUNTA(M49:AD49)=0),0,IF(AND(CNGE_2024_M4_Secc1!$O48&lt;&gt;"",CNGE_2024_M4_Secc1!$O48&lt;&gt;2,COUNTBLANK(D49)=0,COUNTA(M49:AD49)=3),0,IF(AND(COUNTBLANK(D49)=1,COUNT(M49:AD49)=0),0,1)))</f>
        <v>0</v>
      </c>
      <c r="AH49" s="89">
        <f t="shared" si="0"/>
        <v>0</v>
      </c>
      <c r="AI49" s="89">
        <f t="shared" si="1"/>
        <v>0</v>
      </c>
      <c r="AJ49" s="89">
        <f t="shared" si="2"/>
        <v>0</v>
      </c>
      <c r="AK49" s="1">
        <f>IF(AND(CNGE_2024_M4_Secc1!$O48&lt;&gt;"",CNGE_2024_M4_Secc1!$O48=2,COUNTA(M49:AD49)&gt;0),1,0)</f>
        <v>0</v>
      </c>
    </row>
    <row r="50" spans="1:37" ht="15" customHeight="1">
      <c r="A50" s="40"/>
      <c r="B50" s="91"/>
      <c r="C50" s="94" t="s">
        <v>5028</v>
      </c>
      <c r="D50" s="658" t="str">
        <f>IF(CNGE_2024_M4_Secc1!D49="","",CNGE_2024_M4_Secc1!D49)</f>
        <v/>
      </c>
      <c r="E50" s="658"/>
      <c r="F50" s="658"/>
      <c r="G50" s="658"/>
      <c r="H50" s="658"/>
      <c r="I50" s="658"/>
      <c r="J50" s="658"/>
      <c r="K50" s="658"/>
      <c r="L50" s="658"/>
      <c r="M50" s="580"/>
      <c r="N50" s="580"/>
      <c r="O50" s="580"/>
      <c r="P50" s="580"/>
      <c r="Q50" s="580"/>
      <c r="R50" s="580"/>
      <c r="S50" s="580"/>
      <c r="T50" s="580"/>
      <c r="U50" s="580"/>
      <c r="V50" s="580"/>
      <c r="W50" s="580"/>
      <c r="X50" s="580"/>
      <c r="Y50" s="580"/>
      <c r="Z50" s="580"/>
      <c r="AA50" s="580"/>
      <c r="AB50" s="580"/>
      <c r="AC50" s="580"/>
      <c r="AD50" s="580"/>
      <c r="AG50" s="1">
        <f>IF(AND(CNGE_2024_M4_Secc1!$O49&lt;&gt;"",CNGE_2024_M4_Secc1!$O49=2,COUNTBLANK(D50)=0,COUNTA(M50:AD50)=0),0,IF(AND(CNGE_2024_M4_Secc1!$O49&lt;&gt;"",CNGE_2024_M4_Secc1!$O49&lt;&gt;2,COUNTBLANK(D50)=0,COUNTA(M50:AD50)=3),0,IF(AND(COUNTBLANK(D50)=1,COUNT(M50:AD50)=0),0,1)))</f>
        <v>0</v>
      </c>
      <c r="AH50" s="89">
        <f t="shared" si="0"/>
        <v>0</v>
      </c>
      <c r="AI50" s="89">
        <f t="shared" si="1"/>
        <v>0</v>
      </c>
      <c r="AJ50" s="89">
        <f t="shared" si="2"/>
        <v>0</v>
      </c>
      <c r="AK50" s="1">
        <f>IF(AND(CNGE_2024_M4_Secc1!$O49&lt;&gt;"",CNGE_2024_M4_Secc1!$O49=2,COUNTA(M50:AD50)&gt;0),1,0)</f>
        <v>0</v>
      </c>
    </row>
    <row r="51" spans="1:37" ht="15" customHeight="1">
      <c r="A51" s="40"/>
      <c r="B51" s="91"/>
      <c r="C51" s="94" t="s">
        <v>5030</v>
      </c>
      <c r="D51" s="658" t="str">
        <f>IF(CNGE_2024_M4_Secc1!D50="","",CNGE_2024_M4_Secc1!D50)</f>
        <v/>
      </c>
      <c r="E51" s="658"/>
      <c r="F51" s="658"/>
      <c r="G51" s="658"/>
      <c r="H51" s="658"/>
      <c r="I51" s="658"/>
      <c r="J51" s="658"/>
      <c r="K51" s="658"/>
      <c r="L51" s="658"/>
      <c r="M51" s="580"/>
      <c r="N51" s="580"/>
      <c r="O51" s="580"/>
      <c r="P51" s="580"/>
      <c r="Q51" s="580"/>
      <c r="R51" s="580"/>
      <c r="S51" s="580"/>
      <c r="T51" s="580"/>
      <c r="U51" s="580"/>
      <c r="V51" s="580"/>
      <c r="W51" s="580"/>
      <c r="X51" s="580"/>
      <c r="Y51" s="580"/>
      <c r="Z51" s="580"/>
      <c r="AA51" s="580"/>
      <c r="AB51" s="580"/>
      <c r="AC51" s="580"/>
      <c r="AD51" s="580"/>
      <c r="AG51" s="1">
        <f>IF(AND(CNGE_2024_M4_Secc1!$O50&lt;&gt;"",CNGE_2024_M4_Secc1!$O50=2,COUNTBLANK(D51)=0,COUNTA(M51:AD51)=0),0,IF(AND(CNGE_2024_M4_Secc1!$O50&lt;&gt;"",CNGE_2024_M4_Secc1!$O50&lt;&gt;2,COUNTBLANK(D51)=0,COUNTA(M51:AD51)=3),0,IF(AND(COUNTBLANK(D51)=1,COUNT(M51:AD51)=0),0,1)))</f>
        <v>0</v>
      </c>
      <c r="AH51" s="89">
        <f t="shared" si="0"/>
        <v>0</v>
      </c>
      <c r="AI51" s="89">
        <f t="shared" si="1"/>
        <v>0</v>
      </c>
      <c r="AJ51" s="89">
        <f t="shared" si="2"/>
        <v>0</v>
      </c>
      <c r="AK51" s="1">
        <f>IF(AND(CNGE_2024_M4_Secc1!$O50&lt;&gt;"",CNGE_2024_M4_Secc1!$O50=2,COUNTA(M51:AD51)&gt;0),1,0)</f>
        <v>0</v>
      </c>
    </row>
    <row r="52" spans="1:37" ht="15" customHeight="1">
      <c r="A52" s="40"/>
      <c r="B52" s="91"/>
      <c r="C52" s="94" t="s">
        <v>5031</v>
      </c>
      <c r="D52" s="658" t="str">
        <f>IF(CNGE_2024_M4_Secc1!D51="","",CNGE_2024_M4_Secc1!D51)</f>
        <v/>
      </c>
      <c r="E52" s="658"/>
      <c r="F52" s="658"/>
      <c r="G52" s="658"/>
      <c r="H52" s="658"/>
      <c r="I52" s="658"/>
      <c r="J52" s="658"/>
      <c r="K52" s="658"/>
      <c r="L52" s="658"/>
      <c r="M52" s="580"/>
      <c r="N52" s="580"/>
      <c r="O52" s="580"/>
      <c r="P52" s="580"/>
      <c r="Q52" s="580"/>
      <c r="R52" s="580"/>
      <c r="S52" s="580"/>
      <c r="T52" s="580"/>
      <c r="U52" s="580"/>
      <c r="V52" s="580"/>
      <c r="W52" s="580"/>
      <c r="X52" s="580"/>
      <c r="Y52" s="580"/>
      <c r="Z52" s="580"/>
      <c r="AA52" s="580"/>
      <c r="AB52" s="580"/>
      <c r="AC52" s="580"/>
      <c r="AD52" s="580"/>
      <c r="AG52" s="1">
        <f>IF(AND(CNGE_2024_M4_Secc1!$O51&lt;&gt;"",CNGE_2024_M4_Secc1!$O51=2,COUNTBLANK(D52)=0,COUNTA(M52:AD52)=0),0,IF(AND(CNGE_2024_M4_Secc1!$O51&lt;&gt;"",CNGE_2024_M4_Secc1!$O51&lt;&gt;2,COUNTBLANK(D52)=0,COUNTA(M52:AD52)=3),0,IF(AND(COUNTBLANK(D52)=1,COUNT(M52:AD52)=0),0,1)))</f>
        <v>0</v>
      </c>
      <c r="AH52" s="89">
        <f t="shared" si="0"/>
        <v>0</v>
      </c>
      <c r="AI52" s="89">
        <f t="shared" si="1"/>
        <v>0</v>
      </c>
      <c r="AJ52" s="89">
        <f t="shared" si="2"/>
        <v>0</v>
      </c>
      <c r="AK52" s="1">
        <f>IF(AND(CNGE_2024_M4_Secc1!$O51&lt;&gt;"",CNGE_2024_M4_Secc1!$O51=2,COUNTA(M52:AD52)&gt;0),1,0)</f>
        <v>0</v>
      </c>
    </row>
    <row r="53" spans="1:37" ht="15" customHeight="1">
      <c r="A53" s="40"/>
      <c r="B53" s="91"/>
      <c r="C53" s="94" t="s">
        <v>5033</v>
      </c>
      <c r="D53" s="658" t="str">
        <f>IF(CNGE_2024_M4_Secc1!D52="","",CNGE_2024_M4_Secc1!D52)</f>
        <v/>
      </c>
      <c r="E53" s="658"/>
      <c r="F53" s="658"/>
      <c r="G53" s="658"/>
      <c r="H53" s="658"/>
      <c r="I53" s="658"/>
      <c r="J53" s="658"/>
      <c r="K53" s="658"/>
      <c r="L53" s="658"/>
      <c r="M53" s="580"/>
      <c r="N53" s="580"/>
      <c r="O53" s="580"/>
      <c r="P53" s="580"/>
      <c r="Q53" s="580"/>
      <c r="R53" s="580"/>
      <c r="S53" s="580"/>
      <c r="T53" s="580"/>
      <c r="U53" s="580"/>
      <c r="V53" s="580"/>
      <c r="W53" s="580"/>
      <c r="X53" s="580"/>
      <c r="Y53" s="580"/>
      <c r="Z53" s="580"/>
      <c r="AA53" s="580"/>
      <c r="AB53" s="580"/>
      <c r="AC53" s="580"/>
      <c r="AD53" s="580"/>
      <c r="AG53" s="1">
        <f>IF(AND(CNGE_2024_M4_Secc1!$O52&lt;&gt;"",CNGE_2024_M4_Secc1!$O52=2,COUNTBLANK(D53)=0,COUNTA(M53:AD53)=0),0,IF(AND(CNGE_2024_M4_Secc1!$O52&lt;&gt;"",CNGE_2024_M4_Secc1!$O52&lt;&gt;2,COUNTBLANK(D53)=0,COUNTA(M53:AD53)=3),0,IF(AND(COUNTBLANK(D53)=1,COUNT(M53:AD53)=0),0,1)))</f>
        <v>0</v>
      </c>
      <c r="AH53" s="89">
        <f t="shared" si="0"/>
        <v>0</v>
      </c>
      <c r="AI53" s="89">
        <f t="shared" si="1"/>
        <v>0</v>
      </c>
      <c r="AJ53" s="89">
        <f t="shared" si="2"/>
        <v>0</v>
      </c>
      <c r="AK53" s="1">
        <f>IF(AND(CNGE_2024_M4_Secc1!$O52&lt;&gt;"",CNGE_2024_M4_Secc1!$O52=2,COUNTA(M53:AD53)&gt;0),1,0)</f>
        <v>0</v>
      </c>
    </row>
    <row r="54" spans="1:37" ht="15" customHeight="1">
      <c r="A54" s="40"/>
      <c r="B54" s="91"/>
      <c r="C54" s="94" t="s">
        <v>5034</v>
      </c>
      <c r="D54" s="658" t="str">
        <f>IF(CNGE_2024_M4_Secc1!D53="","",CNGE_2024_M4_Secc1!D53)</f>
        <v/>
      </c>
      <c r="E54" s="658"/>
      <c r="F54" s="658"/>
      <c r="G54" s="658"/>
      <c r="H54" s="658"/>
      <c r="I54" s="658"/>
      <c r="J54" s="658"/>
      <c r="K54" s="658"/>
      <c r="L54" s="658"/>
      <c r="M54" s="580"/>
      <c r="N54" s="580"/>
      <c r="O54" s="580"/>
      <c r="P54" s="580"/>
      <c r="Q54" s="580"/>
      <c r="R54" s="580"/>
      <c r="S54" s="580"/>
      <c r="T54" s="580"/>
      <c r="U54" s="580"/>
      <c r="V54" s="580"/>
      <c r="W54" s="580"/>
      <c r="X54" s="580"/>
      <c r="Y54" s="580"/>
      <c r="Z54" s="580"/>
      <c r="AA54" s="580"/>
      <c r="AB54" s="580"/>
      <c r="AC54" s="580"/>
      <c r="AD54" s="580"/>
      <c r="AG54" s="1">
        <f>IF(AND(CNGE_2024_M4_Secc1!$O53&lt;&gt;"",CNGE_2024_M4_Secc1!$O53=2,COUNTBLANK(D54)=0,COUNTA(M54:AD54)=0),0,IF(AND(CNGE_2024_M4_Secc1!$O53&lt;&gt;"",CNGE_2024_M4_Secc1!$O53&lt;&gt;2,COUNTBLANK(D54)=0,COUNTA(M54:AD54)=3),0,IF(AND(COUNTBLANK(D54)=1,COUNT(M54:AD54)=0),0,1)))</f>
        <v>0</v>
      </c>
      <c r="AH54" s="89">
        <f t="shared" si="0"/>
        <v>0</v>
      </c>
      <c r="AI54" s="89">
        <f t="shared" si="1"/>
        <v>0</v>
      </c>
      <c r="AJ54" s="89">
        <f t="shared" si="2"/>
        <v>0</v>
      </c>
      <c r="AK54" s="1">
        <f>IF(AND(CNGE_2024_M4_Secc1!$O53&lt;&gt;"",CNGE_2024_M4_Secc1!$O53=2,COUNTA(M54:AD54)&gt;0),1,0)</f>
        <v>0</v>
      </c>
    </row>
    <row r="55" spans="1:37" ht="15" customHeight="1">
      <c r="A55" s="40"/>
      <c r="B55" s="91"/>
      <c r="C55" s="94" t="s">
        <v>5035</v>
      </c>
      <c r="D55" s="658" t="str">
        <f>IF(CNGE_2024_M4_Secc1!D54="","",CNGE_2024_M4_Secc1!D54)</f>
        <v/>
      </c>
      <c r="E55" s="658"/>
      <c r="F55" s="658"/>
      <c r="G55" s="658"/>
      <c r="H55" s="658"/>
      <c r="I55" s="658"/>
      <c r="J55" s="658"/>
      <c r="K55" s="658"/>
      <c r="L55" s="658"/>
      <c r="M55" s="580"/>
      <c r="N55" s="580"/>
      <c r="O55" s="580"/>
      <c r="P55" s="580"/>
      <c r="Q55" s="580"/>
      <c r="R55" s="580"/>
      <c r="S55" s="580"/>
      <c r="T55" s="580"/>
      <c r="U55" s="580"/>
      <c r="V55" s="580"/>
      <c r="W55" s="580"/>
      <c r="X55" s="580"/>
      <c r="Y55" s="580"/>
      <c r="Z55" s="580"/>
      <c r="AA55" s="580"/>
      <c r="AB55" s="580"/>
      <c r="AC55" s="580"/>
      <c r="AD55" s="580"/>
      <c r="AG55" s="1">
        <f>IF(AND(CNGE_2024_M4_Secc1!$O54&lt;&gt;"",CNGE_2024_M4_Secc1!$O54=2,COUNTBLANK(D55)=0,COUNTA(M55:AD55)=0),0,IF(AND(CNGE_2024_M4_Secc1!$O54&lt;&gt;"",CNGE_2024_M4_Secc1!$O54&lt;&gt;2,COUNTBLANK(D55)=0,COUNTA(M55:AD55)=3),0,IF(AND(COUNTBLANK(D55)=1,COUNT(M55:AD55)=0),0,1)))</f>
        <v>0</v>
      </c>
      <c r="AH55" s="89">
        <f t="shared" si="0"/>
        <v>0</v>
      </c>
      <c r="AI55" s="89">
        <f t="shared" si="1"/>
        <v>0</v>
      </c>
      <c r="AJ55" s="89">
        <f t="shared" si="2"/>
        <v>0</v>
      </c>
      <c r="AK55" s="1">
        <f>IF(AND(CNGE_2024_M4_Secc1!$O54&lt;&gt;"",CNGE_2024_M4_Secc1!$O54=2,COUNTA(M55:AD55)&gt;0),1,0)</f>
        <v>0</v>
      </c>
    </row>
    <row r="56" spans="1:37" ht="15" customHeight="1">
      <c r="A56" s="40"/>
      <c r="B56" s="91"/>
      <c r="C56" s="94" t="s">
        <v>5036</v>
      </c>
      <c r="D56" s="658" t="str">
        <f>IF(CNGE_2024_M4_Secc1!D55="","",CNGE_2024_M4_Secc1!D55)</f>
        <v/>
      </c>
      <c r="E56" s="658"/>
      <c r="F56" s="658"/>
      <c r="G56" s="658"/>
      <c r="H56" s="658"/>
      <c r="I56" s="658"/>
      <c r="J56" s="658"/>
      <c r="K56" s="658"/>
      <c r="L56" s="658"/>
      <c r="M56" s="580"/>
      <c r="N56" s="580"/>
      <c r="O56" s="580"/>
      <c r="P56" s="580"/>
      <c r="Q56" s="580"/>
      <c r="R56" s="580"/>
      <c r="S56" s="580"/>
      <c r="T56" s="580"/>
      <c r="U56" s="580"/>
      <c r="V56" s="580"/>
      <c r="W56" s="580"/>
      <c r="X56" s="580"/>
      <c r="Y56" s="580"/>
      <c r="Z56" s="580"/>
      <c r="AA56" s="580"/>
      <c r="AB56" s="580"/>
      <c r="AC56" s="580"/>
      <c r="AD56" s="580"/>
      <c r="AG56" s="1">
        <f>IF(AND(CNGE_2024_M4_Secc1!$O55&lt;&gt;"",CNGE_2024_M4_Secc1!$O55=2,COUNTBLANK(D56)=0,COUNTA(M56:AD56)=0),0,IF(AND(CNGE_2024_M4_Secc1!$O55&lt;&gt;"",CNGE_2024_M4_Secc1!$O55&lt;&gt;2,COUNTBLANK(D56)=0,COUNTA(M56:AD56)=3),0,IF(AND(COUNTBLANK(D56)=1,COUNT(M56:AD56)=0),0,1)))</f>
        <v>0</v>
      </c>
      <c r="AH56" s="89">
        <f t="shared" si="0"/>
        <v>0</v>
      </c>
      <c r="AI56" s="89">
        <f t="shared" si="1"/>
        <v>0</v>
      </c>
      <c r="AJ56" s="89">
        <f t="shared" si="2"/>
        <v>0</v>
      </c>
      <c r="AK56" s="1">
        <f>IF(AND(CNGE_2024_M4_Secc1!$O55&lt;&gt;"",CNGE_2024_M4_Secc1!$O55=2,COUNTA(M56:AD56)&gt;0),1,0)</f>
        <v>0</v>
      </c>
    </row>
    <row r="57" spans="1:37" ht="15" customHeight="1">
      <c r="A57" s="40"/>
      <c r="B57" s="91"/>
      <c r="C57" s="94" t="s">
        <v>5037</v>
      </c>
      <c r="D57" s="658" t="str">
        <f>IF(CNGE_2024_M4_Secc1!D56="","",CNGE_2024_M4_Secc1!D56)</f>
        <v/>
      </c>
      <c r="E57" s="658"/>
      <c r="F57" s="658"/>
      <c r="G57" s="658"/>
      <c r="H57" s="658"/>
      <c r="I57" s="658"/>
      <c r="J57" s="658"/>
      <c r="K57" s="658"/>
      <c r="L57" s="658"/>
      <c r="M57" s="580"/>
      <c r="N57" s="580"/>
      <c r="O57" s="580"/>
      <c r="P57" s="580"/>
      <c r="Q57" s="580"/>
      <c r="R57" s="580"/>
      <c r="S57" s="580"/>
      <c r="T57" s="580"/>
      <c r="U57" s="580"/>
      <c r="V57" s="580"/>
      <c r="W57" s="580"/>
      <c r="X57" s="580"/>
      <c r="Y57" s="580"/>
      <c r="Z57" s="580"/>
      <c r="AA57" s="580"/>
      <c r="AB57" s="580"/>
      <c r="AC57" s="580"/>
      <c r="AD57" s="580"/>
      <c r="AG57" s="1">
        <f>IF(AND(CNGE_2024_M4_Secc1!$O56&lt;&gt;"",CNGE_2024_M4_Secc1!$O56=2,COUNTBLANK(D57)=0,COUNTA(M57:AD57)=0),0,IF(AND(CNGE_2024_M4_Secc1!$O56&lt;&gt;"",CNGE_2024_M4_Secc1!$O56&lt;&gt;2,COUNTBLANK(D57)=0,COUNTA(M57:AD57)=3),0,IF(AND(COUNTBLANK(D57)=1,COUNT(M57:AD57)=0),0,1)))</f>
        <v>0</v>
      </c>
      <c r="AH57" s="89">
        <f t="shared" si="0"/>
        <v>0</v>
      </c>
      <c r="AI57" s="89">
        <f t="shared" si="1"/>
        <v>0</v>
      </c>
      <c r="AJ57" s="89">
        <f t="shared" si="2"/>
        <v>0</v>
      </c>
      <c r="AK57" s="1">
        <f>IF(AND(CNGE_2024_M4_Secc1!$O56&lt;&gt;"",CNGE_2024_M4_Secc1!$O56=2,COUNTA(M57:AD57)&gt;0),1,0)</f>
        <v>0</v>
      </c>
    </row>
    <row r="58" spans="1:37" ht="15" customHeight="1">
      <c r="A58" s="40"/>
      <c r="B58" s="91"/>
      <c r="C58" s="94" t="s">
        <v>5038</v>
      </c>
      <c r="D58" s="658" t="str">
        <f>IF(CNGE_2024_M4_Secc1!D57="","",CNGE_2024_M4_Secc1!D57)</f>
        <v/>
      </c>
      <c r="E58" s="658"/>
      <c r="F58" s="658"/>
      <c r="G58" s="658"/>
      <c r="H58" s="658"/>
      <c r="I58" s="658"/>
      <c r="J58" s="658"/>
      <c r="K58" s="658"/>
      <c r="L58" s="658"/>
      <c r="M58" s="580"/>
      <c r="N58" s="580"/>
      <c r="O58" s="580"/>
      <c r="P58" s="580"/>
      <c r="Q58" s="580"/>
      <c r="R58" s="580"/>
      <c r="S58" s="580"/>
      <c r="T58" s="580"/>
      <c r="U58" s="580"/>
      <c r="V58" s="580"/>
      <c r="W58" s="580"/>
      <c r="X58" s="580"/>
      <c r="Y58" s="580"/>
      <c r="Z58" s="580"/>
      <c r="AA58" s="580"/>
      <c r="AB58" s="580"/>
      <c r="AC58" s="580"/>
      <c r="AD58" s="580"/>
      <c r="AG58" s="1">
        <f>IF(AND(CNGE_2024_M4_Secc1!$O57&lt;&gt;"",CNGE_2024_M4_Secc1!$O57=2,COUNTBLANK(D58)=0,COUNTA(M58:AD58)=0),0,IF(AND(CNGE_2024_M4_Secc1!$O57&lt;&gt;"",CNGE_2024_M4_Secc1!$O57&lt;&gt;2,COUNTBLANK(D58)=0,COUNTA(M58:AD58)=3),0,IF(AND(COUNTBLANK(D58)=1,COUNT(M58:AD58)=0),0,1)))</f>
        <v>0</v>
      </c>
      <c r="AH58" s="89">
        <f t="shared" si="0"/>
        <v>0</v>
      </c>
      <c r="AI58" s="89">
        <f t="shared" si="1"/>
        <v>0</v>
      </c>
      <c r="AJ58" s="89">
        <f t="shared" si="2"/>
        <v>0</v>
      </c>
      <c r="AK58" s="1">
        <f>IF(AND(CNGE_2024_M4_Secc1!$O57&lt;&gt;"",CNGE_2024_M4_Secc1!$O57=2,COUNTA(M58:AD58)&gt;0),1,0)</f>
        <v>0</v>
      </c>
    </row>
    <row r="59" spans="1:37" ht="15" customHeight="1">
      <c r="A59" s="40"/>
      <c r="B59" s="91"/>
      <c r="C59" s="94" t="s">
        <v>5039</v>
      </c>
      <c r="D59" s="658" t="str">
        <f>IF(CNGE_2024_M4_Secc1!D58="","",CNGE_2024_M4_Secc1!D58)</f>
        <v/>
      </c>
      <c r="E59" s="658"/>
      <c r="F59" s="658"/>
      <c r="G59" s="658"/>
      <c r="H59" s="658"/>
      <c r="I59" s="658"/>
      <c r="J59" s="658"/>
      <c r="K59" s="658"/>
      <c r="L59" s="658"/>
      <c r="M59" s="580"/>
      <c r="N59" s="580"/>
      <c r="O59" s="580"/>
      <c r="P59" s="580"/>
      <c r="Q59" s="580"/>
      <c r="R59" s="580"/>
      <c r="S59" s="580"/>
      <c r="T59" s="580"/>
      <c r="U59" s="580"/>
      <c r="V59" s="580"/>
      <c r="W59" s="580"/>
      <c r="X59" s="580"/>
      <c r="Y59" s="580"/>
      <c r="Z59" s="580"/>
      <c r="AA59" s="580"/>
      <c r="AB59" s="580"/>
      <c r="AC59" s="580"/>
      <c r="AD59" s="580"/>
      <c r="AG59" s="1">
        <f>IF(AND(CNGE_2024_M4_Secc1!$O58&lt;&gt;"",CNGE_2024_M4_Secc1!$O58=2,COUNTBLANK(D59)=0,COUNTA(M59:AD59)=0),0,IF(AND(CNGE_2024_M4_Secc1!$O58&lt;&gt;"",CNGE_2024_M4_Secc1!$O58&lt;&gt;2,COUNTBLANK(D59)=0,COUNTA(M59:AD59)=3),0,IF(AND(COUNTBLANK(D59)=1,COUNT(M59:AD59)=0),0,1)))</f>
        <v>0</v>
      </c>
      <c r="AH59" s="89">
        <f t="shared" si="0"/>
        <v>0</v>
      </c>
      <c r="AI59" s="89">
        <f t="shared" si="1"/>
        <v>0</v>
      </c>
      <c r="AJ59" s="89">
        <f t="shared" si="2"/>
        <v>0</v>
      </c>
      <c r="AK59" s="1">
        <f>IF(AND(CNGE_2024_M4_Secc1!$O58&lt;&gt;"",CNGE_2024_M4_Secc1!$O58=2,COUNTA(M59:AD59)&gt;0),1,0)</f>
        <v>0</v>
      </c>
    </row>
    <row r="60" spans="1:37" ht="15" customHeight="1">
      <c r="A60" s="40"/>
      <c r="B60" s="91"/>
      <c r="C60" s="94" t="s">
        <v>5040</v>
      </c>
      <c r="D60" s="658" t="str">
        <f>IF(CNGE_2024_M4_Secc1!D59="","",CNGE_2024_M4_Secc1!D59)</f>
        <v/>
      </c>
      <c r="E60" s="658"/>
      <c r="F60" s="658"/>
      <c r="G60" s="658"/>
      <c r="H60" s="658"/>
      <c r="I60" s="658"/>
      <c r="J60" s="658"/>
      <c r="K60" s="658"/>
      <c r="L60" s="658"/>
      <c r="M60" s="580"/>
      <c r="N60" s="580"/>
      <c r="O60" s="580"/>
      <c r="P60" s="580"/>
      <c r="Q60" s="580"/>
      <c r="R60" s="580"/>
      <c r="S60" s="580"/>
      <c r="T60" s="580"/>
      <c r="U60" s="580"/>
      <c r="V60" s="580"/>
      <c r="W60" s="580"/>
      <c r="X60" s="580"/>
      <c r="Y60" s="580"/>
      <c r="Z60" s="580"/>
      <c r="AA60" s="580"/>
      <c r="AB60" s="580"/>
      <c r="AC60" s="580"/>
      <c r="AD60" s="580"/>
      <c r="AG60" s="1">
        <f>IF(AND(CNGE_2024_M4_Secc1!$O59&lt;&gt;"",CNGE_2024_M4_Secc1!$O59=2,COUNTBLANK(D60)=0,COUNTA(M60:AD60)=0),0,IF(AND(CNGE_2024_M4_Secc1!$O59&lt;&gt;"",CNGE_2024_M4_Secc1!$O59&lt;&gt;2,COUNTBLANK(D60)=0,COUNTA(M60:AD60)=3),0,IF(AND(COUNTBLANK(D60)=1,COUNT(M60:AD60)=0),0,1)))</f>
        <v>0</v>
      </c>
      <c r="AH60" s="89">
        <f t="shared" si="0"/>
        <v>0</v>
      </c>
      <c r="AI60" s="89">
        <f t="shared" si="1"/>
        <v>0</v>
      </c>
      <c r="AJ60" s="89">
        <f t="shared" si="2"/>
        <v>0</v>
      </c>
      <c r="AK60" s="1">
        <f>IF(AND(CNGE_2024_M4_Secc1!$O59&lt;&gt;"",CNGE_2024_M4_Secc1!$O59=2,COUNTA(M60:AD60)&gt;0),1,0)</f>
        <v>0</v>
      </c>
    </row>
    <row r="61" spans="1:37" ht="15" customHeight="1">
      <c r="A61" s="40"/>
      <c r="B61" s="91"/>
      <c r="C61" s="94" t="s">
        <v>5041</v>
      </c>
      <c r="D61" s="658" t="str">
        <f>IF(CNGE_2024_M4_Secc1!D60="","",CNGE_2024_M4_Secc1!D60)</f>
        <v/>
      </c>
      <c r="E61" s="658"/>
      <c r="F61" s="658"/>
      <c r="G61" s="658"/>
      <c r="H61" s="658"/>
      <c r="I61" s="658"/>
      <c r="J61" s="658"/>
      <c r="K61" s="658"/>
      <c r="L61" s="658"/>
      <c r="M61" s="580"/>
      <c r="N61" s="580"/>
      <c r="O61" s="580"/>
      <c r="P61" s="580"/>
      <c r="Q61" s="580"/>
      <c r="R61" s="580"/>
      <c r="S61" s="580"/>
      <c r="T61" s="580"/>
      <c r="U61" s="580"/>
      <c r="V61" s="580"/>
      <c r="W61" s="580"/>
      <c r="X61" s="580"/>
      <c r="Y61" s="580"/>
      <c r="Z61" s="580"/>
      <c r="AA61" s="580"/>
      <c r="AB61" s="580"/>
      <c r="AC61" s="580"/>
      <c r="AD61" s="580"/>
      <c r="AG61" s="1">
        <f>IF(AND(CNGE_2024_M4_Secc1!$O60&lt;&gt;"",CNGE_2024_M4_Secc1!$O60=2,COUNTBLANK(D61)=0,COUNTA(M61:AD61)=0),0,IF(AND(CNGE_2024_M4_Secc1!$O60&lt;&gt;"",CNGE_2024_M4_Secc1!$O60&lt;&gt;2,COUNTBLANK(D61)=0,COUNTA(M61:AD61)=3),0,IF(AND(COUNTBLANK(D61)=1,COUNT(M61:AD61)=0),0,1)))</f>
        <v>0</v>
      </c>
      <c r="AH61" s="89">
        <f t="shared" si="0"/>
        <v>0</v>
      </c>
      <c r="AI61" s="89">
        <f t="shared" si="1"/>
        <v>0</v>
      </c>
      <c r="AJ61" s="89">
        <f t="shared" si="2"/>
        <v>0</v>
      </c>
      <c r="AK61" s="1">
        <f>IF(AND(CNGE_2024_M4_Secc1!$O60&lt;&gt;"",CNGE_2024_M4_Secc1!$O60=2,COUNTA(M61:AD61)&gt;0),1,0)</f>
        <v>0</v>
      </c>
    </row>
    <row r="62" spans="1:37" ht="15" customHeight="1">
      <c r="A62" s="40"/>
      <c r="B62" s="91"/>
      <c r="C62" s="94" t="s">
        <v>5042</v>
      </c>
      <c r="D62" s="658" t="str">
        <f>IF(CNGE_2024_M4_Secc1!D61="","",CNGE_2024_M4_Secc1!D61)</f>
        <v/>
      </c>
      <c r="E62" s="658"/>
      <c r="F62" s="658"/>
      <c r="G62" s="658"/>
      <c r="H62" s="658"/>
      <c r="I62" s="658"/>
      <c r="J62" s="658"/>
      <c r="K62" s="658"/>
      <c r="L62" s="658"/>
      <c r="M62" s="580"/>
      <c r="N62" s="580"/>
      <c r="O62" s="580"/>
      <c r="P62" s="580"/>
      <c r="Q62" s="580"/>
      <c r="R62" s="580"/>
      <c r="S62" s="580"/>
      <c r="T62" s="580"/>
      <c r="U62" s="580"/>
      <c r="V62" s="580"/>
      <c r="W62" s="580"/>
      <c r="X62" s="580"/>
      <c r="Y62" s="580"/>
      <c r="Z62" s="580"/>
      <c r="AA62" s="580"/>
      <c r="AB62" s="580"/>
      <c r="AC62" s="580"/>
      <c r="AD62" s="580"/>
      <c r="AG62" s="1">
        <f>IF(AND(CNGE_2024_M4_Secc1!$O61&lt;&gt;"",CNGE_2024_M4_Secc1!$O61=2,COUNTBLANK(D62)=0,COUNTA(M62:AD62)=0),0,IF(AND(CNGE_2024_M4_Secc1!$O61&lt;&gt;"",CNGE_2024_M4_Secc1!$O61&lt;&gt;2,COUNTBLANK(D62)=0,COUNTA(M62:AD62)=3),0,IF(AND(COUNTBLANK(D62)=1,COUNT(M62:AD62)=0),0,1)))</f>
        <v>0</v>
      </c>
      <c r="AH62" s="89">
        <f t="shared" si="0"/>
        <v>0</v>
      </c>
      <c r="AI62" s="89">
        <f t="shared" si="1"/>
        <v>0</v>
      </c>
      <c r="AJ62" s="89">
        <f t="shared" si="2"/>
        <v>0</v>
      </c>
      <c r="AK62" s="1">
        <f>IF(AND(CNGE_2024_M4_Secc1!$O61&lt;&gt;"",CNGE_2024_M4_Secc1!$O61=2,COUNTA(M62:AD62)&gt;0),1,0)</f>
        <v>0</v>
      </c>
    </row>
    <row r="63" spans="1:37" ht="15" customHeight="1">
      <c r="A63" s="40"/>
      <c r="B63" s="91"/>
      <c r="C63" s="94" t="s">
        <v>5043</v>
      </c>
      <c r="D63" s="658" t="str">
        <f>IF(CNGE_2024_M4_Secc1!D62="","",CNGE_2024_M4_Secc1!D62)</f>
        <v/>
      </c>
      <c r="E63" s="658"/>
      <c r="F63" s="658"/>
      <c r="G63" s="658"/>
      <c r="H63" s="658"/>
      <c r="I63" s="658"/>
      <c r="J63" s="658"/>
      <c r="K63" s="658"/>
      <c r="L63" s="658"/>
      <c r="M63" s="580"/>
      <c r="N63" s="580"/>
      <c r="O63" s="580"/>
      <c r="P63" s="580"/>
      <c r="Q63" s="580"/>
      <c r="R63" s="580"/>
      <c r="S63" s="580"/>
      <c r="T63" s="580"/>
      <c r="U63" s="580"/>
      <c r="V63" s="580"/>
      <c r="W63" s="580"/>
      <c r="X63" s="580"/>
      <c r="Y63" s="580"/>
      <c r="Z63" s="580"/>
      <c r="AA63" s="580"/>
      <c r="AB63" s="580"/>
      <c r="AC63" s="580"/>
      <c r="AD63" s="580"/>
      <c r="AG63" s="1">
        <f>IF(AND(CNGE_2024_M4_Secc1!$O62&lt;&gt;"",CNGE_2024_M4_Secc1!$O62=2,COUNTBLANK(D63)=0,COUNTA(M63:AD63)=0),0,IF(AND(CNGE_2024_M4_Secc1!$O62&lt;&gt;"",CNGE_2024_M4_Secc1!$O62&lt;&gt;2,COUNTBLANK(D63)=0,COUNTA(M63:AD63)=3),0,IF(AND(COUNTBLANK(D63)=1,COUNT(M63:AD63)=0),0,1)))</f>
        <v>0</v>
      </c>
      <c r="AH63" s="89">
        <f t="shared" si="0"/>
        <v>0</v>
      </c>
      <c r="AI63" s="89">
        <f t="shared" si="1"/>
        <v>0</v>
      </c>
      <c r="AJ63" s="89">
        <f t="shared" si="2"/>
        <v>0</v>
      </c>
      <c r="AK63" s="1">
        <f>IF(AND(CNGE_2024_M4_Secc1!$O62&lt;&gt;"",CNGE_2024_M4_Secc1!$O62=2,COUNTA(M63:AD63)&gt;0),1,0)</f>
        <v>0</v>
      </c>
    </row>
    <row r="64" spans="1:37" ht="15" customHeight="1">
      <c r="A64" s="40"/>
      <c r="B64" s="91"/>
      <c r="C64" s="94" t="s">
        <v>5044</v>
      </c>
      <c r="D64" s="658" t="str">
        <f>IF(CNGE_2024_M4_Secc1!D63="","",CNGE_2024_M4_Secc1!D63)</f>
        <v/>
      </c>
      <c r="E64" s="658"/>
      <c r="F64" s="658"/>
      <c r="G64" s="658"/>
      <c r="H64" s="658"/>
      <c r="I64" s="658"/>
      <c r="J64" s="658"/>
      <c r="K64" s="658"/>
      <c r="L64" s="658"/>
      <c r="M64" s="580"/>
      <c r="N64" s="580"/>
      <c r="O64" s="580"/>
      <c r="P64" s="580"/>
      <c r="Q64" s="580"/>
      <c r="R64" s="580"/>
      <c r="S64" s="580"/>
      <c r="T64" s="580"/>
      <c r="U64" s="580"/>
      <c r="V64" s="580"/>
      <c r="W64" s="580"/>
      <c r="X64" s="580"/>
      <c r="Y64" s="580"/>
      <c r="Z64" s="580"/>
      <c r="AA64" s="580"/>
      <c r="AB64" s="580"/>
      <c r="AC64" s="580"/>
      <c r="AD64" s="580"/>
      <c r="AG64" s="1">
        <f>IF(AND(CNGE_2024_M4_Secc1!$O63&lt;&gt;"",CNGE_2024_M4_Secc1!$O63=2,COUNTBLANK(D64)=0,COUNTA(M64:AD64)=0),0,IF(AND(CNGE_2024_M4_Secc1!$O63&lt;&gt;"",CNGE_2024_M4_Secc1!$O63&lt;&gt;2,COUNTBLANK(D64)=0,COUNTA(M64:AD64)=3),0,IF(AND(COUNTBLANK(D64)=1,COUNT(M64:AD64)=0),0,1)))</f>
        <v>0</v>
      </c>
      <c r="AH64" s="89">
        <f t="shared" si="0"/>
        <v>0</v>
      </c>
      <c r="AI64" s="89">
        <f t="shared" si="1"/>
        <v>0</v>
      </c>
      <c r="AJ64" s="89">
        <f t="shared" si="2"/>
        <v>0</v>
      </c>
      <c r="AK64" s="1">
        <f>IF(AND(CNGE_2024_M4_Secc1!$O63&lt;&gt;"",CNGE_2024_M4_Secc1!$O63=2,COUNTA(M64:AD64)&gt;0),1,0)</f>
        <v>0</v>
      </c>
    </row>
    <row r="65" spans="1:37" ht="15" customHeight="1">
      <c r="A65" s="40"/>
      <c r="B65" s="91"/>
      <c r="C65" s="94" t="s">
        <v>5045</v>
      </c>
      <c r="D65" s="658" t="str">
        <f>IF(CNGE_2024_M4_Secc1!D64="","",CNGE_2024_M4_Secc1!D64)</f>
        <v/>
      </c>
      <c r="E65" s="658"/>
      <c r="F65" s="658"/>
      <c r="G65" s="658"/>
      <c r="H65" s="658"/>
      <c r="I65" s="658"/>
      <c r="J65" s="658"/>
      <c r="K65" s="658"/>
      <c r="L65" s="658"/>
      <c r="M65" s="580"/>
      <c r="N65" s="580"/>
      <c r="O65" s="580"/>
      <c r="P65" s="580"/>
      <c r="Q65" s="580"/>
      <c r="R65" s="580"/>
      <c r="S65" s="580"/>
      <c r="T65" s="580"/>
      <c r="U65" s="580"/>
      <c r="V65" s="580"/>
      <c r="W65" s="580"/>
      <c r="X65" s="580"/>
      <c r="Y65" s="580"/>
      <c r="Z65" s="580"/>
      <c r="AA65" s="580"/>
      <c r="AB65" s="580"/>
      <c r="AC65" s="580"/>
      <c r="AD65" s="580"/>
      <c r="AG65" s="1">
        <f>IF(AND(CNGE_2024_M4_Secc1!$O64&lt;&gt;"",CNGE_2024_M4_Secc1!$O64=2,COUNTBLANK(D65)=0,COUNTA(M65:AD65)=0),0,IF(AND(CNGE_2024_M4_Secc1!$O64&lt;&gt;"",CNGE_2024_M4_Secc1!$O64&lt;&gt;2,COUNTBLANK(D65)=0,COUNTA(M65:AD65)=3),0,IF(AND(COUNTBLANK(D65)=1,COUNT(M65:AD65)=0),0,1)))</f>
        <v>0</v>
      </c>
      <c r="AH65" s="89">
        <f t="shared" si="0"/>
        <v>0</v>
      </c>
      <c r="AI65" s="89">
        <f t="shared" si="1"/>
        <v>0</v>
      </c>
      <c r="AJ65" s="89">
        <f t="shared" si="2"/>
        <v>0</v>
      </c>
      <c r="AK65" s="1">
        <f>IF(AND(CNGE_2024_M4_Secc1!$O64&lt;&gt;"",CNGE_2024_M4_Secc1!$O64=2,COUNTA(M65:AD65)&gt;0),1,0)</f>
        <v>0</v>
      </c>
    </row>
    <row r="66" spans="1:37" ht="15" customHeight="1">
      <c r="A66" s="40"/>
      <c r="B66" s="91"/>
      <c r="C66" s="94" t="s">
        <v>5046</v>
      </c>
      <c r="D66" s="658" t="str">
        <f>IF(CNGE_2024_M4_Secc1!D65="","",CNGE_2024_M4_Secc1!D65)</f>
        <v/>
      </c>
      <c r="E66" s="658"/>
      <c r="F66" s="658"/>
      <c r="G66" s="658"/>
      <c r="H66" s="658"/>
      <c r="I66" s="658"/>
      <c r="J66" s="658"/>
      <c r="K66" s="658"/>
      <c r="L66" s="658"/>
      <c r="M66" s="580"/>
      <c r="N66" s="580"/>
      <c r="O66" s="580"/>
      <c r="P66" s="580"/>
      <c r="Q66" s="580"/>
      <c r="R66" s="580"/>
      <c r="S66" s="580"/>
      <c r="T66" s="580"/>
      <c r="U66" s="580"/>
      <c r="V66" s="580"/>
      <c r="W66" s="580"/>
      <c r="X66" s="580"/>
      <c r="Y66" s="580"/>
      <c r="Z66" s="580"/>
      <c r="AA66" s="580"/>
      <c r="AB66" s="580"/>
      <c r="AC66" s="580"/>
      <c r="AD66" s="580"/>
      <c r="AG66" s="1">
        <f>IF(AND(CNGE_2024_M4_Secc1!$O65&lt;&gt;"",CNGE_2024_M4_Secc1!$O65=2,COUNTBLANK(D66)=0,COUNTA(M66:AD66)=0),0,IF(AND(CNGE_2024_M4_Secc1!$O65&lt;&gt;"",CNGE_2024_M4_Secc1!$O65&lt;&gt;2,COUNTBLANK(D66)=0,COUNTA(M66:AD66)=3),0,IF(AND(COUNTBLANK(D66)=1,COUNT(M66:AD66)=0),0,1)))</f>
        <v>0</v>
      </c>
      <c r="AH66" s="89">
        <f t="shared" si="0"/>
        <v>0</v>
      </c>
      <c r="AI66" s="89">
        <f t="shared" si="1"/>
        <v>0</v>
      </c>
      <c r="AJ66" s="89">
        <f t="shared" si="2"/>
        <v>0</v>
      </c>
      <c r="AK66" s="1">
        <f>IF(AND(CNGE_2024_M4_Secc1!$O65&lt;&gt;"",CNGE_2024_M4_Secc1!$O65=2,COUNTA(M66:AD66)&gt;0),1,0)</f>
        <v>0</v>
      </c>
    </row>
    <row r="67" spans="1:37" ht="15" customHeight="1">
      <c r="A67" s="40"/>
      <c r="B67" s="91"/>
      <c r="C67" s="94" t="s">
        <v>5047</v>
      </c>
      <c r="D67" s="658" t="str">
        <f>IF(CNGE_2024_M4_Secc1!D66="","",CNGE_2024_M4_Secc1!D66)</f>
        <v/>
      </c>
      <c r="E67" s="658"/>
      <c r="F67" s="658"/>
      <c r="G67" s="658"/>
      <c r="H67" s="658"/>
      <c r="I67" s="658"/>
      <c r="J67" s="658"/>
      <c r="K67" s="658"/>
      <c r="L67" s="658"/>
      <c r="M67" s="580"/>
      <c r="N67" s="580"/>
      <c r="O67" s="580"/>
      <c r="P67" s="580"/>
      <c r="Q67" s="580"/>
      <c r="R67" s="580"/>
      <c r="S67" s="580"/>
      <c r="T67" s="580"/>
      <c r="U67" s="580"/>
      <c r="V67" s="580"/>
      <c r="W67" s="580"/>
      <c r="X67" s="580"/>
      <c r="Y67" s="580"/>
      <c r="Z67" s="580"/>
      <c r="AA67" s="580"/>
      <c r="AB67" s="580"/>
      <c r="AC67" s="580"/>
      <c r="AD67" s="580"/>
      <c r="AG67" s="1">
        <f>IF(AND(CNGE_2024_M4_Secc1!$O66&lt;&gt;"",CNGE_2024_M4_Secc1!$O66=2,COUNTBLANK(D67)=0,COUNTA(M67:AD67)=0),0,IF(AND(CNGE_2024_M4_Secc1!$O66&lt;&gt;"",CNGE_2024_M4_Secc1!$O66&lt;&gt;2,COUNTBLANK(D67)=0,COUNTA(M67:AD67)=3),0,IF(AND(COUNTBLANK(D67)=1,COUNT(M67:AD67)=0),0,1)))</f>
        <v>0</v>
      </c>
      <c r="AH67" s="89">
        <f t="shared" si="0"/>
        <v>0</v>
      </c>
      <c r="AI67" s="89">
        <f t="shared" si="1"/>
        <v>0</v>
      </c>
      <c r="AJ67" s="89">
        <f t="shared" si="2"/>
        <v>0</v>
      </c>
      <c r="AK67" s="1">
        <f>IF(AND(CNGE_2024_M4_Secc1!$O66&lt;&gt;"",CNGE_2024_M4_Secc1!$O66=2,COUNTA(M67:AD67)&gt;0),1,0)</f>
        <v>0</v>
      </c>
    </row>
    <row r="68" spans="1:37" ht="15" customHeight="1">
      <c r="A68" s="40"/>
      <c r="B68" s="91"/>
      <c r="C68" s="94" t="s">
        <v>5048</v>
      </c>
      <c r="D68" s="658" t="str">
        <f>IF(CNGE_2024_M4_Secc1!D67="","",CNGE_2024_M4_Secc1!D67)</f>
        <v/>
      </c>
      <c r="E68" s="658"/>
      <c r="F68" s="658"/>
      <c r="G68" s="658"/>
      <c r="H68" s="658"/>
      <c r="I68" s="658"/>
      <c r="J68" s="658"/>
      <c r="K68" s="658"/>
      <c r="L68" s="658"/>
      <c r="M68" s="580"/>
      <c r="N68" s="580"/>
      <c r="O68" s="580"/>
      <c r="P68" s="580"/>
      <c r="Q68" s="580"/>
      <c r="R68" s="580"/>
      <c r="S68" s="580"/>
      <c r="T68" s="580"/>
      <c r="U68" s="580"/>
      <c r="V68" s="580"/>
      <c r="W68" s="580"/>
      <c r="X68" s="580"/>
      <c r="Y68" s="580"/>
      <c r="Z68" s="580"/>
      <c r="AA68" s="580"/>
      <c r="AB68" s="580"/>
      <c r="AC68" s="580"/>
      <c r="AD68" s="580"/>
      <c r="AG68" s="1">
        <f>IF(AND(CNGE_2024_M4_Secc1!$O67&lt;&gt;"",CNGE_2024_M4_Secc1!$O67=2,COUNTBLANK(D68)=0,COUNTA(M68:AD68)=0),0,IF(AND(CNGE_2024_M4_Secc1!$O67&lt;&gt;"",CNGE_2024_M4_Secc1!$O67&lt;&gt;2,COUNTBLANK(D68)=0,COUNTA(M68:AD68)=3),0,IF(AND(COUNTBLANK(D68)=1,COUNT(M68:AD68)=0),0,1)))</f>
        <v>0</v>
      </c>
      <c r="AH68" s="89">
        <f t="shared" si="0"/>
        <v>0</v>
      </c>
      <c r="AI68" s="89">
        <f t="shared" si="1"/>
        <v>0</v>
      </c>
      <c r="AJ68" s="89">
        <f t="shared" si="2"/>
        <v>0</v>
      </c>
      <c r="AK68" s="1">
        <f>IF(AND(CNGE_2024_M4_Secc1!$O67&lt;&gt;"",CNGE_2024_M4_Secc1!$O67=2,COUNTA(M68:AD68)&gt;0),1,0)</f>
        <v>0</v>
      </c>
    </row>
    <row r="69" spans="1:37" ht="15" customHeight="1">
      <c r="A69" s="40"/>
      <c r="B69" s="91"/>
      <c r="C69" s="94" t="s">
        <v>5049</v>
      </c>
      <c r="D69" s="658" t="str">
        <f>IF(CNGE_2024_M4_Secc1!D68="","",CNGE_2024_M4_Secc1!D68)</f>
        <v/>
      </c>
      <c r="E69" s="658"/>
      <c r="F69" s="658"/>
      <c r="G69" s="658"/>
      <c r="H69" s="658"/>
      <c r="I69" s="658"/>
      <c r="J69" s="658"/>
      <c r="K69" s="658"/>
      <c r="L69" s="658"/>
      <c r="M69" s="580"/>
      <c r="N69" s="580"/>
      <c r="O69" s="580"/>
      <c r="P69" s="580"/>
      <c r="Q69" s="580"/>
      <c r="R69" s="580"/>
      <c r="S69" s="580"/>
      <c r="T69" s="580"/>
      <c r="U69" s="580"/>
      <c r="V69" s="580"/>
      <c r="W69" s="580"/>
      <c r="X69" s="580"/>
      <c r="Y69" s="580"/>
      <c r="Z69" s="580"/>
      <c r="AA69" s="580"/>
      <c r="AB69" s="580"/>
      <c r="AC69" s="580"/>
      <c r="AD69" s="580"/>
      <c r="AG69" s="1">
        <f>IF(AND(CNGE_2024_M4_Secc1!$O68&lt;&gt;"",CNGE_2024_M4_Secc1!$O68=2,COUNTBLANK(D69)=0,COUNTA(M69:AD69)=0),0,IF(AND(CNGE_2024_M4_Secc1!$O68&lt;&gt;"",CNGE_2024_M4_Secc1!$O68&lt;&gt;2,COUNTBLANK(D69)=0,COUNTA(M69:AD69)=3),0,IF(AND(COUNTBLANK(D69)=1,COUNT(M69:AD69)=0),0,1)))</f>
        <v>0</v>
      </c>
      <c r="AH69" s="89">
        <f t="shared" si="0"/>
        <v>0</v>
      </c>
      <c r="AI69" s="89">
        <f t="shared" si="1"/>
        <v>0</v>
      </c>
      <c r="AJ69" s="89">
        <f t="shared" si="2"/>
        <v>0</v>
      </c>
      <c r="AK69" s="1">
        <f>IF(AND(CNGE_2024_M4_Secc1!$O68&lt;&gt;"",CNGE_2024_M4_Secc1!$O68=2,COUNTA(M69:AD69)&gt;0),1,0)</f>
        <v>0</v>
      </c>
    </row>
    <row r="70" spans="1:37" ht="15" customHeight="1">
      <c r="A70" s="40"/>
      <c r="B70" s="91"/>
      <c r="C70" s="94" t="s">
        <v>5050</v>
      </c>
      <c r="D70" s="658" t="str">
        <f>IF(CNGE_2024_M4_Secc1!D69="","",CNGE_2024_M4_Secc1!D69)</f>
        <v/>
      </c>
      <c r="E70" s="658"/>
      <c r="F70" s="658"/>
      <c r="G70" s="658"/>
      <c r="H70" s="658"/>
      <c r="I70" s="658"/>
      <c r="J70" s="658"/>
      <c r="K70" s="658"/>
      <c r="L70" s="658"/>
      <c r="M70" s="580"/>
      <c r="N70" s="580"/>
      <c r="O70" s="580"/>
      <c r="P70" s="580"/>
      <c r="Q70" s="580"/>
      <c r="R70" s="580"/>
      <c r="S70" s="580"/>
      <c r="T70" s="580"/>
      <c r="U70" s="580"/>
      <c r="V70" s="580"/>
      <c r="W70" s="580"/>
      <c r="X70" s="580"/>
      <c r="Y70" s="580"/>
      <c r="Z70" s="580"/>
      <c r="AA70" s="580"/>
      <c r="AB70" s="580"/>
      <c r="AC70" s="580"/>
      <c r="AD70" s="580"/>
      <c r="AG70" s="1">
        <f>IF(AND(CNGE_2024_M4_Secc1!$O69&lt;&gt;"",CNGE_2024_M4_Secc1!$O69=2,COUNTBLANK(D70)=0,COUNTA(M70:AD70)=0),0,IF(AND(CNGE_2024_M4_Secc1!$O69&lt;&gt;"",CNGE_2024_M4_Secc1!$O69&lt;&gt;2,COUNTBLANK(D70)=0,COUNTA(M70:AD70)=3),0,IF(AND(COUNTBLANK(D70)=1,COUNT(M70:AD70)=0),0,1)))</f>
        <v>0</v>
      </c>
      <c r="AH70" s="89">
        <f t="shared" si="0"/>
        <v>0</v>
      </c>
      <c r="AI70" s="89">
        <f t="shared" si="1"/>
        <v>0</v>
      </c>
      <c r="AJ70" s="89">
        <f t="shared" si="2"/>
        <v>0</v>
      </c>
      <c r="AK70" s="1">
        <f>IF(AND(CNGE_2024_M4_Secc1!$O69&lt;&gt;"",CNGE_2024_M4_Secc1!$O69=2,COUNTA(M70:AD70)&gt;0),1,0)</f>
        <v>0</v>
      </c>
    </row>
    <row r="71" spans="1:37" ht="15" customHeight="1">
      <c r="A71" s="40"/>
      <c r="B71" s="91"/>
      <c r="C71" s="94" t="s">
        <v>5051</v>
      </c>
      <c r="D71" s="658" t="str">
        <f>IF(CNGE_2024_M4_Secc1!D70="","",CNGE_2024_M4_Secc1!D70)</f>
        <v/>
      </c>
      <c r="E71" s="658"/>
      <c r="F71" s="658"/>
      <c r="G71" s="658"/>
      <c r="H71" s="658"/>
      <c r="I71" s="658"/>
      <c r="J71" s="658"/>
      <c r="K71" s="658"/>
      <c r="L71" s="658"/>
      <c r="M71" s="580"/>
      <c r="N71" s="580"/>
      <c r="O71" s="580"/>
      <c r="P71" s="580"/>
      <c r="Q71" s="580"/>
      <c r="R71" s="580"/>
      <c r="S71" s="580"/>
      <c r="T71" s="580"/>
      <c r="U71" s="580"/>
      <c r="V71" s="580"/>
      <c r="W71" s="580"/>
      <c r="X71" s="580"/>
      <c r="Y71" s="580"/>
      <c r="Z71" s="580"/>
      <c r="AA71" s="580"/>
      <c r="AB71" s="580"/>
      <c r="AC71" s="580"/>
      <c r="AD71" s="580"/>
      <c r="AG71" s="1">
        <f>IF(AND(CNGE_2024_M4_Secc1!$O70&lt;&gt;"",CNGE_2024_M4_Secc1!$O70=2,COUNTBLANK(D71)=0,COUNTA(M71:AD71)=0),0,IF(AND(CNGE_2024_M4_Secc1!$O70&lt;&gt;"",CNGE_2024_M4_Secc1!$O70&lt;&gt;2,COUNTBLANK(D71)=0,COUNTA(M71:AD71)=3),0,IF(AND(COUNTBLANK(D71)=1,COUNT(M71:AD71)=0),0,1)))</f>
        <v>0</v>
      </c>
      <c r="AH71" s="89">
        <f t="shared" si="0"/>
        <v>0</v>
      </c>
      <c r="AI71" s="89">
        <f t="shared" si="1"/>
        <v>0</v>
      </c>
      <c r="AJ71" s="89">
        <f t="shared" si="2"/>
        <v>0</v>
      </c>
      <c r="AK71" s="1">
        <f>IF(AND(CNGE_2024_M4_Secc1!$O70&lt;&gt;"",CNGE_2024_M4_Secc1!$O70=2,COUNTA(M71:AD71)&gt;0),1,0)</f>
        <v>0</v>
      </c>
    </row>
    <row r="72" spans="1:37" ht="15" customHeight="1">
      <c r="A72" s="40"/>
      <c r="B72" s="91"/>
      <c r="C72" s="94" t="s">
        <v>5052</v>
      </c>
      <c r="D72" s="658" t="str">
        <f>IF(CNGE_2024_M4_Secc1!D71="","",CNGE_2024_M4_Secc1!D71)</f>
        <v/>
      </c>
      <c r="E72" s="658"/>
      <c r="F72" s="658"/>
      <c r="G72" s="658"/>
      <c r="H72" s="658"/>
      <c r="I72" s="658"/>
      <c r="J72" s="658"/>
      <c r="K72" s="658"/>
      <c r="L72" s="658"/>
      <c r="M72" s="580"/>
      <c r="N72" s="580"/>
      <c r="O72" s="580"/>
      <c r="P72" s="580"/>
      <c r="Q72" s="580"/>
      <c r="R72" s="580"/>
      <c r="S72" s="580"/>
      <c r="T72" s="580"/>
      <c r="U72" s="580"/>
      <c r="V72" s="580"/>
      <c r="W72" s="580"/>
      <c r="X72" s="580"/>
      <c r="Y72" s="580"/>
      <c r="Z72" s="580"/>
      <c r="AA72" s="580"/>
      <c r="AB72" s="580"/>
      <c r="AC72" s="580"/>
      <c r="AD72" s="580"/>
      <c r="AG72" s="1">
        <f>IF(AND(CNGE_2024_M4_Secc1!$O71&lt;&gt;"",CNGE_2024_M4_Secc1!$O71=2,COUNTBLANK(D72)=0,COUNTA(M72:AD72)=0),0,IF(AND(CNGE_2024_M4_Secc1!$O71&lt;&gt;"",CNGE_2024_M4_Secc1!$O71&lt;&gt;2,COUNTBLANK(D72)=0,COUNTA(M72:AD72)=3),0,IF(AND(COUNTBLANK(D72)=1,COUNT(M72:AD72)=0),0,1)))</f>
        <v>0</v>
      </c>
      <c r="AH72" s="89">
        <f t="shared" si="0"/>
        <v>0</v>
      </c>
      <c r="AI72" s="89">
        <f t="shared" si="1"/>
        <v>0</v>
      </c>
      <c r="AJ72" s="89">
        <f t="shared" si="2"/>
        <v>0</v>
      </c>
      <c r="AK72" s="1">
        <f>IF(AND(CNGE_2024_M4_Secc1!$O71&lt;&gt;"",CNGE_2024_M4_Secc1!$O71=2,COUNTA(M72:AD72)&gt;0),1,0)</f>
        <v>0</v>
      </c>
    </row>
    <row r="73" spans="1:37" ht="15" customHeight="1">
      <c r="A73" s="40"/>
      <c r="B73" s="91"/>
      <c r="C73" s="94" t="s">
        <v>5053</v>
      </c>
      <c r="D73" s="658" t="str">
        <f>IF(CNGE_2024_M4_Secc1!D72="","",CNGE_2024_M4_Secc1!D72)</f>
        <v/>
      </c>
      <c r="E73" s="658"/>
      <c r="F73" s="658"/>
      <c r="G73" s="658"/>
      <c r="H73" s="658"/>
      <c r="I73" s="658"/>
      <c r="J73" s="658"/>
      <c r="K73" s="658"/>
      <c r="L73" s="658"/>
      <c r="M73" s="580"/>
      <c r="N73" s="580"/>
      <c r="O73" s="580"/>
      <c r="P73" s="580"/>
      <c r="Q73" s="580"/>
      <c r="R73" s="580"/>
      <c r="S73" s="580"/>
      <c r="T73" s="580"/>
      <c r="U73" s="580"/>
      <c r="V73" s="580"/>
      <c r="W73" s="580"/>
      <c r="X73" s="580"/>
      <c r="Y73" s="580"/>
      <c r="Z73" s="580"/>
      <c r="AA73" s="580"/>
      <c r="AB73" s="580"/>
      <c r="AC73" s="580"/>
      <c r="AD73" s="580"/>
      <c r="AG73" s="1">
        <f>IF(AND(CNGE_2024_M4_Secc1!$O72&lt;&gt;"",CNGE_2024_M4_Secc1!$O72=2,COUNTBLANK(D73)=0,COUNTA(M73:AD73)=0),0,IF(AND(CNGE_2024_M4_Secc1!$O72&lt;&gt;"",CNGE_2024_M4_Secc1!$O72&lt;&gt;2,COUNTBLANK(D73)=0,COUNTA(M73:AD73)=3),0,IF(AND(COUNTBLANK(D73)=1,COUNT(M73:AD73)=0),0,1)))</f>
        <v>0</v>
      </c>
      <c r="AH73" s="89">
        <f t="shared" si="0"/>
        <v>0</v>
      </c>
      <c r="AI73" s="89">
        <f t="shared" si="1"/>
        <v>0</v>
      </c>
      <c r="AJ73" s="89">
        <f t="shared" si="2"/>
        <v>0</v>
      </c>
      <c r="AK73" s="1">
        <f>IF(AND(CNGE_2024_M4_Secc1!$O72&lt;&gt;"",CNGE_2024_M4_Secc1!$O72=2,COUNTA(M73:AD73)&gt;0),1,0)</f>
        <v>0</v>
      </c>
    </row>
    <row r="74" spans="1:37" ht="15" customHeight="1">
      <c r="A74" s="40"/>
      <c r="B74" s="91"/>
      <c r="C74" s="94" t="s">
        <v>5054</v>
      </c>
      <c r="D74" s="658" t="str">
        <f>IF(CNGE_2024_M4_Secc1!D73="","",CNGE_2024_M4_Secc1!D73)</f>
        <v/>
      </c>
      <c r="E74" s="658"/>
      <c r="F74" s="658"/>
      <c r="G74" s="658"/>
      <c r="H74" s="658"/>
      <c r="I74" s="658"/>
      <c r="J74" s="658"/>
      <c r="K74" s="658"/>
      <c r="L74" s="658"/>
      <c r="M74" s="580"/>
      <c r="N74" s="580"/>
      <c r="O74" s="580"/>
      <c r="P74" s="580"/>
      <c r="Q74" s="580"/>
      <c r="R74" s="580"/>
      <c r="S74" s="580"/>
      <c r="T74" s="580"/>
      <c r="U74" s="580"/>
      <c r="V74" s="580"/>
      <c r="W74" s="580"/>
      <c r="X74" s="580"/>
      <c r="Y74" s="580"/>
      <c r="Z74" s="580"/>
      <c r="AA74" s="580"/>
      <c r="AB74" s="580"/>
      <c r="AC74" s="580"/>
      <c r="AD74" s="580"/>
      <c r="AG74" s="1">
        <f>IF(AND(CNGE_2024_M4_Secc1!$O73&lt;&gt;"",CNGE_2024_M4_Secc1!$O73=2,COUNTBLANK(D74)=0,COUNTA(M74:AD74)=0),0,IF(AND(CNGE_2024_M4_Secc1!$O73&lt;&gt;"",CNGE_2024_M4_Secc1!$O73&lt;&gt;2,COUNTBLANK(D74)=0,COUNTA(M74:AD74)=3),0,IF(AND(COUNTBLANK(D74)=1,COUNT(M74:AD74)=0),0,1)))</f>
        <v>0</v>
      </c>
      <c r="AH74" s="89">
        <f t="shared" si="0"/>
        <v>0</v>
      </c>
      <c r="AI74" s="89">
        <f t="shared" si="1"/>
        <v>0</v>
      </c>
      <c r="AJ74" s="89">
        <f t="shared" si="2"/>
        <v>0</v>
      </c>
      <c r="AK74" s="1">
        <f>IF(AND(CNGE_2024_M4_Secc1!$O73&lt;&gt;"",CNGE_2024_M4_Secc1!$O73=2,COUNTA(M74:AD74)&gt;0),1,0)</f>
        <v>0</v>
      </c>
    </row>
    <row r="75" spans="1:37" ht="15" customHeight="1">
      <c r="A75" s="40"/>
      <c r="B75" s="91"/>
      <c r="C75" s="94" t="s">
        <v>5055</v>
      </c>
      <c r="D75" s="658" t="str">
        <f>IF(CNGE_2024_M4_Secc1!D74="","",CNGE_2024_M4_Secc1!D74)</f>
        <v/>
      </c>
      <c r="E75" s="658"/>
      <c r="F75" s="658"/>
      <c r="G75" s="658"/>
      <c r="H75" s="658"/>
      <c r="I75" s="658"/>
      <c r="J75" s="658"/>
      <c r="K75" s="658"/>
      <c r="L75" s="658"/>
      <c r="M75" s="580"/>
      <c r="N75" s="580"/>
      <c r="O75" s="580"/>
      <c r="P75" s="580"/>
      <c r="Q75" s="580"/>
      <c r="R75" s="580"/>
      <c r="S75" s="580"/>
      <c r="T75" s="580"/>
      <c r="U75" s="580"/>
      <c r="V75" s="580"/>
      <c r="W75" s="580"/>
      <c r="X75" s="580"/>
      <c r="Y75" s="580"/>
      <c r="Z75" s="580"/>
      <c r="AA75" s="580"/>
      <c r="AB75" s="580"/>
      <c r="AC75" s="580"/>
      <c r="AD75" s="580"/>
      <c r="AG75" s="1">
        <f>IF(AND(CNGE_2024_M4_Secc1!$O74&lt;&gt;"",CNGE_2024_M4_Secc1!$O74=2,COUNTBLANK(D75)=0,COUNTA(M75:AD75)=0),0,IF(AND(CNGE_2024_M4_Secc1!$O74&lt;&gt;"",CNGE_2024_M4_Secc1!$O74&lt;&gt;2,COUNTBLANK(D75)=0,COUNTA(M75:AD75)=3),0,IF(AND(COUNTBLANK(D75)=1,COUNT(M75:AD75)=0),0,1)))</f>
        <v>0</v>
      </c>
      <c r="AH75" s="89">
        <f t="shared" si="0"/>
        <v>0</v>
      </c>
      <c r="AI75" s="89">
        <f t="shared" si="1"/>
        <v>0</v>
      </c>
      <c r="AJ75" s="89">
        <f t="shared" si="2"/>
        <v>0</v>
      </c>
      <c r="AK75" s="1">
        <f>IF(AND(CNGE_2024_M4_Secc1!$O74&lt;&gt;"",CNGE_2024_M4_Secc1!$O74=2,COUNTA(M75:AD75)&gt;0),1,0)</f>
        <v>0</v>
      </c>
    </row>
    <row r="76" spans="1:37" ht="15" customHeight="1">
      <c r="A76" s="40"/>
      <c r="B76" s="91"/>
      <c r="C76" s="94" t="s">
        <v>5056</v>
      </c>
      <c r="D76" s="658" t="str">
        <f>IF(CNGE_2024_M4_Secc1!D75="","",CNGE_2024_M4_Secc1!D75)</f>
        <v/>
      </c>
      <c r="E76" s="658"/>
      <c r="F76" s="658"/>
      <c r="G76" s="658"/>
      <c r="H76" s="658"/>
      <c r="I76" s="658"/>
      <c r="J76" s="658"/>
      <c r="K76" s="658"/>
      <c r="L76" s="658"/>
      <c r="M76" s="580"/>
      <c r="N76" s="580"/>
      <c r="O76" s="580"/>
      <c r="P76" s="580"/>
      <c r="Q76" s="580"/>
      <c r="R76" s="580"/>
      <c r="S76" s="580"/>
      <c r="T76" s="580"/>
      <c r="U76" s="580"/>
      <c r="V76" s="580"/>
      <c r="W76" s="580"/>
      <c r="X76" s="580"/>
      <c r="Y76" s="580"/>
      <c r="Z76" s="580"/>
      <c r="AA76" s="580"/>
      <c r="AB76" s="580"/>
      <c r="AC76" s="580"/>
      <c r="AD76" s="580"/>
      <c r="AG76" s="1">
        <f>IF(AND(CNGE_2024_M4_Secc1!$O75&lt;&gt;"",CNGE_2024_M4_Secc1!$O75=2,COUNTBLANK(D76)=0,COUNTA(M76:AD76)=0),0,IF(AND(CNGE_2024_M4_Secc1!$O75&lt;&gt;"",CNGE_2024_M4_Secc1!$O75&lt;&gt;2,COUNTBLANK(D76)=0,COUNTA(M76:AD76)=3),0,IF(AND(COUNTBLANK(D76)=1,COUNT(M76:AD76)=0),0,1)))</f>
        <v>0</v>
      </c>
      <c r="AH76" s="89">
        <f t="shared" si="0"/>
        <v>0</v>
      </c>
      <c r="AI76" s="89">
        <f t="shared" si="1"/>
        <v>0</v>
      </c>
      <c r="AJ76" s="89">
        <f t="shared" si="2"/>
        <v>0</v>
      </c>
      <c r="AK76" s="1">
        <f>IF(AND(CNGE_2024_M4_Secc1!$O75&lt;&gt;"",CNGE_2024_M4_Secc1!$O75=2,COUNTA(M76:AD76)&gt;0),1,0)</f>
        <v>0</v>
      </c>
    </row>
    <row r="77" spans="1:37" ht="15" customHeight="1">
      <c r="A77" s="40"/>
      <c r="B77" s="91"/>
      <c r="C77" s="94" t="s">
        <v>5057</v>
      </c>
      <c r="D77" s="658" t="str">
        <f>IF(CNGE_2024_M4_Secc1!D76="","",CNGE_2024_M4_Secc1!D76)</f>
        <v/>
      </c>
      <c r="E77" s="658"/>
      <c r="F77" s="658"/>
      <c r="G77" s="658"/>
      <c r="H77" s="658"/>
      <c r="I77" s="658"/>
      <c r="J77" s="658"/>
      <c r="K77" s="658"/>
      <c r="L77" s="658"/>
      <c r="M77" s="580"/>
      <c r="N77" s="580"/>
      <c r="O77" s="580"/>
      <c r="P77" s="580"/>
      <c r="Q77" s="580"/>
      <c r="R77" s="580"/>
      <c r="S77" s="580"/>
      <c r="T77" s="580"/>
      <c r="U77" s="580"/>
      <c r="V77" s="580"/>
      <c r="W77" s="580"/>
      <c r="X77" s="580"/>
      <c r="Y77" s="580"/>
      <c r="Z77" s="580"/>
      <c r="AA77" s="580"/>
      <c r="AB77" s="580"/>
      <c r="AC77" s="580"/>
      <c r="AD77" s="580"/>
      <c r="AG77" s="1">
        <f>IF(AND(CNGE_2024_M4_Secc1!$O76&lt;&gt;"",CNGE_2024_M4_Secc1!$O76=2,COUNTBLANK(D77)=0,COUNTA(M77:AD77)=0),0,IF(AND(CNGE_2024_M4_Secc1!$O76&lt;&gt;"",CNGE_2024_M4_Secc1!$O76&lt;&gt;2,COUNTBLANK(D77)=0,COUNTA(M77:AD77)=3),0,IF(AND(COUNTBLANK(D77)=1,COUNT(M77:AD77)=0),0,1)))</f>
        <v>0</v>
      </c>
      <c r="AH77" s="89">
        <f t="shared" si="0"/>
        <v>0</v>
      </c>
      <c r="AI77" s="89">
        <f t="shared" si="1"/>
        <v>0</v>
      </c>
      <c r="AJ77" s="89">
        <f t="shared" si="2"/>
        <v>0</v>
      </c>
      <c r="AK77" s="1">
        <f>IF(AND(CNGE_2024_M4_Secc1!$O76&lt;&gt;"",CNGE_2024_M4_Secc1!$O76=2,COUNTA(M77:AD77)&gt;0),1,0)</f>
        <v>0</v>
      </c>
    </row>
    <row r="78" spans="1:37" ht="15" customHeight="1">
      <c r="A78" s="40"/>
      <c r="B78" s="91"/>
      <c r="C78" s="94" t="s">
        <v>5120</v>
      </c>
      <c r="D78" s="658" t="str">
        <f>IF(CNGE_2024_M4_Secc1!D77="","",CNGE_2024_M4_Secc1!D77)</f>
        <v/>
      </c>
      <c r="E78" s="658"/>
      <c r="F78" s="658"/>
      <c r="G78" s="658"/>
      <c r="H78" s="658"/>
      <c r="I78" s="658"/>
      <c r="J78" s="658"/>
      <c r="K78" s="658"/>
      <c r="L78" s="658"/>
      <c r="M78" s="580"/>
      <c r="N78" s="580"/>
      <c r="O78" s="580"/>
      <c r="P78" s="580"/>
      <c r="Q78" s="580"/>
      <c r="R78" s="580"/>
      <c r="S78" s="580"/>
      <c r="T78" s="580"/>
      <c r="U78" s="580"/>
      <c r="V78" s="580"/>
      <c r="W78" s="580"/>
      <c r="X78" s="580"/>
      <c r="Y78" s="580"/>
      <c r="Z78" s="580"/>
      <c r="AA78" s="580"/>
      <c r="AB78" s="580"/>
      <c r="AC78" s="580"/>
      <c r="AD78" s="580"/>
      <c r="AG78" s="1">
        <f>IF(AND(CNGE_2024_M4_Secc1!$O77&lt;&gt;"",CNGE_2024_M4_Secc1!$O77=2,COUNTBLANK(D78)=0,COUNTA(M78:AD78)=0),0,IF(AND(CNGE_2024_M4_Secc1!$O77&lt;&gt;"",CNGE_2024_M4_Secc1!$O77&lt;&gt;2,COUNTBLANK(D78)=0,COUNTA(M78:AD78)=3),0,IF(AND(COUNTBLANK(D78)=1,COUNT(M78:AD78)=0),0,1)))</f>
        <v>0</v>
      </c>
      <c r="AH78" s="89">
        <f t="shared" si="0"/>
        <v>0</v>
      </c>
      <c r="AI78" s="89">
        <f t="shared" si="1"/>
        <v>0</v>
      </c>
      <c r="AJ78" s="89">
        <f t="shared" si="2"/>
        <v>0</v>
      </c>
      <c r="AK78" s="1">
        <f>IF(AND(CNGE_2024_M4_Secc1!$O77&lt;&gt;"",CNGE_2024_M4_Secc1!$O77=2,COUNTA(M78:AD78)&gt;0),1,0)</f>
        <v>0</v>
      </c>
    </row>
    <row r="79" spans="1:37" ht="15" customHeight="1">
      <c r="A79" s="40"/>
      <c r="B79" s="91"/>
      <c r="C79" s="94" t="s">
        <v>5121</v>
      </c>
      <c r="D79" s="658" t="str">
        <f>IF(CNGE_2024_M4_Secc1!D78="","",CNGE_2024_M4_Secc1!D78)</f>
        <v/>
      </c>
      <c r="E79" s="658"/>
      <c r="F79" s="658"/>
      <c r="G79" s="658"/>
      <c r="H79" s="658"/>
      <c r="I79" s="658"/>
      <c r="J79" s="658"/>
      <c r="K79" s="658"/>
      <c r="L79" s="658"/>
      <c r="M79" s="580"/>
      <c r="N79" s="580"/>
      <c r="O79" s="580"/>
      <c r="P79" s="580"/>
      <c r="Q79" s="580"/>
      <c r="R79" s="580"/>
      <c r="S79" s="580"/>
      <c r="T79" s="580"/>
      <c r="U79" s="580"/>
      <c r="V79" s="580"/>
      <c r="W79" s="580"/>
      <c r="X79" s="580"/>
      <c r="Y79" s="580"/>
      <c r="Z79" s="580"/>
      <c r="AA79" s="580"/>
      <c r="AB79" s="580"/>
      <c r="AC79" s="580"/>
      <c r="AD79" s="580"/>
      <c r="AG79" s="1">
        <f>IF(AND(CNGE_2024_M4_Secc1!$O78&lt;&gt;"",CNGE_2024_M4_Secc1!$O78=2,COUNTBLANK(D79)=0,COUNTA(M79:AD79)=0),0,IF(AND(CNGE_2024_M4_Secc1!$O78&lt;&gt;"",CNGE_2024_M4_Secc1!$O78&lt;&gt;2,COUNTBLANK(D79)=0,COUNTA(M79:AD79)=3),0,IF(AND(COUNTBLANK(D79)=1,COUNT(M79:AD79)=0),0,1)))</f>
        <v>0</v>
      </c>
      <c r="AH79" s="89">
        <f t="shared" si="0"/>
        <v>0</v>
      </c>
      <c r="AI79" s="89">
        <f t="shared" si="1"/>
        <v>0</v>
      </c>
      <c r="AJ79" s="89">
        <f t="shared" si="2"/>
        <v>0</v>
      </c>
      <c r="AK79" s="1">
        <f>IF(AND(CNGE_2024_M4_Secc1!$O78&lt;&gt;"",CNGE_2024_M4_Secc1!$O78=2,COUNTA(M79:AD79)&gt;0),1,0)</f>
        <v>0</v>
      </c>
    </row>
    <row r="80" spans="1:37" ht="15" customHeight="1">
      <c r="A80" s="40"/>
      <c r="B80" s="91"/>
      <c r="C80" s="94" t="s">
        <v>5122</v>
      </c>
      <c r="D80" s="658" t="str">
        <f>IF(CNGE_2024_M4_Secc1!D79="","",CNGE_2024_M4_Secc1!D79)</f>
        <v/>
      </c>
      <c r="E80" s="658"/>
      <c r="F80" s="658"/>
      <c r="G80" s="658"/>
      <c r="H80" s="658"/>
      <c r="I80" s="658"/>
      <c r="J80" s="658"/>
      <c r="K80" s="658"/>
      <c r="L80" s="658"/>
      <c r="M80" s="580"/>
      <c r="N80" s="580"/>
      <c r="O80" s="580"/>
      <c r="P80" s="580"/>
      <c r="Q80" s="580"/>
      <c r="R80" s="580"/>
      <c r="S80" s="580"/>
      <c r="T80" s="580"/>
      <c r="U80" s="580"/>
      <c r="V80" s="580"/>
      <c r="W80" s="580"/>
      <c r="X80" s="580"/>
      <c r="Y80" s="580"/>
      <c r="Z80" s="580"/>
      <c r="AA80" s="580"/>
      <c r="AB80" s="580"/>
      <c r="AC80" s="580"/>
      <c r="AD80" s="580"/>
      <c r="AG80" s="1">
        <f>IF(AND(CNGE_2024_M4_Secc1!$O79&lt;&gt;"",CNGE_2024_M4_Secc1!$O79=2,COUNTBLANK(D80)=0,COUNTA(M80:AD80)=0),0,IF(AND(CNGE_2024_M4_Secc1!$O79&lt;&gt;"",CNGE_2024_M4_Secc1!$O79&lt;&gt;2,COUNTBLANK(D80)=0,COUNTA(M80:AD80)=3),0,IF(AND(COUNTBLANK(D80)=1,COUNT(M80:AD80)=0),0,1)))</f>
        <v>0</v>
      </c>
      <c r="AH80" s="89">
        <f t="shared" si="0"/>
        <v>0</v>
      </c>
      <c r="AI80" s="89">
        <f t="shared" si="1"/>
        <v>0</v>
      </c>
      <c r="AJ80" s="89">
        <f t="shared" si="2"/>
        <v>0</v>
      </c>
      <c r="AK80" s="1">
        <f>IF(AND(CNGE_2024_M4_Secc1!$O79&lt;&gt;"",CNGE_2024_M4_Secc1!$O79=2,COUNTA(M80:AD80)&gt;0),1,0)</f>
        <v>0</v>
      </c>
    </row>
    <row r="81" spans="1:37" ht="15" customHeight="1">
      <c r="A81" s="40"/>
      <c r="B81" s="91"/>
      <c r="C81" s="94" t="s">
        <v>5123</v>
      </c>
      <c r="D81" s="658" t="str">
        <f>IF(CNGE_2024_M4_Secc1!D80="","",CNGE_2024_M4_Secc1!D80)</f>
        <v/>
      </c>
      <c r="E81" s="658"/>
      <c r="F81" s="658"/>
      <c r="G81" s="658"/>
      <c r="H81" s="658"/>
      <c r="I81" s="658"/>
      <c r="J81" s="658"/>
      <c r="K81" s="658"/>
      <c r="L81" s="658"/>
      <c r="M81" s="580"/>
      <c r="N81" s="580"/>
      <c r="O81" s="580"/>
      <c r="P81" s="580"/>
      <c r="Q81" s="580"/>
      <c r="R81" s="580"/>
      <c r="S81" s="580"/>
      <c r="T81" s="580"/>
      <c r="U81" s="580"/>
      <c r="V81" s="580"/>
      <c r="W81" s="580"/>
      <c r="X81" s="580"/>
      <c r="Y81" s="580"/>
      <c r="Z81" s="580"/>
      <c r="AA81" s="580"/>
      <c r="AB81" s="580"/>
      <c r="AC81" s="580"/>
      <c r="AD81" s="580"/>
      <c r="AG81" s="1">
        <f>IF(AND(CNGE_2024_M4_Secc1!$O80&lt;&gt;"",CNGE_2024_M4_Secc1!$O80=2,COUNTBLANK(D81)=0,COUNTA(M81:AD81)=0),0,IF(AND(CNGE_2024_M4_Secc1!$O80&lt;&gt;"",CNGE_2024_M4_Secc1!$O80&lt;&gt;2,COUNTBLANK(D81)=0,COUNTA(M81:AD81)=3),0,IF(AND(COUNTBLANK(D81)=1,COUNT(M81:AD81)=0),0,1)))</f>
        <v>0</v>
      </c>
      <c r="AH81" s="89">
        <f t="shared" si="0"/>
        <v>0</v>
      </c>
      <c r="AI81" s="89">
        <f t="shared" si="1"/>
        <v>0</v>
      </c>
      <c r="AJ81" s="89">
        <f t="shared" si="2"/>
        <v>0</v>
      </c>
      <c r="AK81" s="1">
        <f>IF(AND(CNGE_2024_M4_Secc1!$O80&lt;&gt;"",CNGE_2024_M4_Secc1!$O80=2,COUNTA(M81:AD81)&gt;0),1,0)</f>
        <v>0</v>
      </c>
    </row>
    <row r="82" spans="1:37" ht="15" customHeight="1">
      <c r="A82" s="40"/>
      <c r="B82" s="91"/>
      <c r="C82" s="94" t="s">
        <v>5124</v>
      </c>
      <c r="D82" s="658" t="str">
        <f>IF(CNGE_2024_M4_Secc1!D81="","",CNGE_2024_M4_Secc1!D81)</f>
        <v/>
      </c>
      <c r="E82" s="658"/>
      <c r="F82" s="658"/>
      <c r="G82" s="658"/>
      <c r="H82" s="658"/>
      <c r="I82" s="658"/>
      <c r="J82" s="658"/>
      <c r="K82" s="658"/>
      <c r="L82" s="658"/>
      <c r="M82" s="580"/>
      <c r="N82" s="580"/>
      <c r="O82" s="580"/>
      <c r="P82" s="580"/>
      <c r="Q82" s="580"/>
      <c r="R82" s="580"/>
      <c r="S82" s="580"/>
      <c r="T82" s="580"/>
      <c r="U82" s="580"/>
      <c r="V82" s="580"/>
      <c r="W82" s="580"/>
      <c r="X82" s="580"/>
      <c r="Y82" s="580"/>
      <c r="Z82" s="580"/>
      <c r="AA82" s="580"/>
      <c r="AB82" s="580"/>
      <c r="AC82" s="580"/>
      <c r="AD82" s="580"/>
      <c r="AG82" s="1">
        <f>IF(AND(CNGE_2024_M4_Secc1!$O81&lt;&gt;"",CNGE_2024_M4_Secc1!$O81=2,COUNTBLANK(D82)=0,COUNTA(M82:AD82)=0),0,IF(AND(CNGE_2024_M4_Secc1!$O81&lt;&gt;"",CNGE_2024_M4_Secc1!$O81&lt;&gt;2,COUNTBLANK(D82)=0,COUNTA(M82:AD82)=3),0,IF(AND(COUNTBLANK(D82)=1,COUNT(M82:AD82)=0),0,1)))</f>
        <v>0</v>
      </c>
      <c r="AH82" s="89">
        <f t="shared" si="0"/>
        <v>0</v>
      </c>
      <c r="AI82" s="89">
        <f t="shared" si="1"/>
        <v>0</v>
      </c>
      <c r="AJ82" s="89">
        <f t="shared" si="2"/>
        <v>0</v>
      </c>
      <c r="AK82" s="1">
        <f>IF(AND(CNGE_2024_M4_Secc1!$O81&lt;&gt;"",CNGE_2024_M4_Secc1!$O81=2,COUNTA(M82:AD82)&gt;0),1,0)</f>
        <v>0</v>
      </c>
    </row>
    <row r="83" spans="1:37" ht="15" customHeight="1">
      <c r="A83" s="40"/>
      <c r="B83" s="91"/>
      <c r="C83" s="94" t="s">
        <v>5125</v>
      </c>
      <c r="D83" s="658" t="str">
        <f>IF(CNGE_2024_M4_Secc1!D82="","",CNGE_2024_M4_Secc1!D82)</f>
        <v/>
      </c>
      <c r="E83" s="658"/>
      <c r="F83" s="658"/>
      <c r="G83" s="658"/>
      <c r="H83" s="658"/>
      <c r="I83" s="658"/>
      <c r="J83" s="658"/>
      <c r="K83" s="658"/>
      <c r="L83" s="658"/>
      <c r="M83" s="580"/>
      <c r="N83" s="580"/>
      <c r="O83" s="580"/>
      <c r="P83" s="580"/>
      <c r="Q83" s="580"/>
      <c r="R83" s="580"/>
      <c r="S83" s="580"/>
      <c r="T83" s="580"/>
      <c r="U83" s="580"/>
      <c r="V83" s="580"/>
      <c r="W83" s="580"/>
      <c r="X83" s="580"/>
      <c r="Y83" s="580"/>
      <c r="Z83" s="580"/>
      <c r="AA83" s="580"/>
      <c r="AB83" s="580"/>
      <c r="AC83" s="580"/>
      <c r="AD83" s="580"/>
      <c r="AG83" s="1">
        <f>IF(AND(CNGE_2024_M4_Secc1!$O82&lt;&gt;"",CNGE_2024_M4_Secc1!$O82=2,COUNTBLANK(D83)=0,COUNTA(M83:AD83)=0),0,IF(AND(CNGE_2024_M4_Secc1!$O82&lt;&gt;"",CNGE_2024_M4_Secc1!$O82&lt;&gt;2,COUNTBLANK(D83)=0,COUNTA(M83:AD83)=3),0,IF(AND(COUNTBLANK(D83)=1,COUNT(M83:AD83)=0),0,1)))</f>
        <v>0</v>
      </c>
      <c r="AH83" s="89">
        <f t="shared" si="0"/>
        <v>0</v>
      </c>
      <c r="AI83" s="89">
        <f t="shared" si="1"/>
        <v>0</v>
      </c>
      <c r="AJ83" s="89">
        <f t="shared" si="2"/>
        <v>0</v>
      </c>
      <c r="AK83" s="1">
        <f>IF(AND(CNGE_2024_M4_Secc1!$O82&lt;&gt;"",CNGE_2024_M4_Secc1!$O82=2,COUNTA(M83:AD83)&gt;0),1,0)</f>
        <v>0</v>
      </c>
    </row>
    <row r="84" spans="1:37" ht="15" customHeight="1">
      <c r="A84" s="40"/>
      <c r="B84" s="91"/>
      <c r="C84" s="94" t="s">
        <v>5126</v>
      </c>
      <c r="D84" s="658" t="str">
        <f>IF(CNGE_2024_M4_Secc1!D83="","",CNGE_2024_M4_Secc1!D83)</f>
        <v/>
      </c>
      <c r="E84" s="658"/>
      <c r="F84" s="658"/>
      <c r="G84" s="658"/>
      <c r="H84" s="658"/>
      <c r="I84" s="658"/>
      <c r="J84" s="658"/>
      <c r="K84" s="658"/>
      <c r="L84" s="658"/>
      <c r="M84" s="580"/>
      <c r="N84" s="580"/>
      <c r="O84" s="580"/>
      <c r="P84" s="580"/>
      <c r="Q84" s="580"/>
      <c r="R84" s="580"/>
      <c r="S84" s="580"/>
      <c r="T84" s="580"/>
      <c r="U84" s="580"/>
      <c r="V84" s="580"/>
      <c r="W84" s="580"/>
      <c r="X84" s="580"/>
      <c r="Y84" s="580"/>
      <c r="Z84" s="580"/>
      <c r="AA84" s="580"/>
      <c r="AB84" s="580"/>
      <c r="AC84" s="580"/>
      <c r="AD84" s="580"/>
      <c r="AG84" s="1">
        <f>IF(AND(CNGE_2024_M4_Secc1!$O83&lt;&gt;"",CNGE_2024_M4_Secc1!$O83=2,COUNTBLANK(D84)=0,COUNTA(M84:AD84)=0),0,IF(AND(CNGE_2024_M4_Secc1!$O83&lt;&gt;"",CNGE_2024_M4_Secc1!$O83&lt;&gt;2,COUNTBLANK(D84)=0,COUNTA(M84:AD84)=3),0,IF(AND(COUNTBLANK(D84)=1,COUNT(M84:AD84)=0),0,1)))</f>
        <v>0</v>
      </c>
      <c r="AH84" s="89">
        <f t="shared" si="0"/>
        <v>0</v>
      </c>
      <c r="AI84" s="89">
        <f t="shared" si="1"/>
        <v>0</v>
      </c>
      <c r="AJ84" s="89">
        <f t="shared" si="2"/>
        <v>0</v>
      </c>
      <c r="AK84" s="1">
        <f>IF(AND(CNGE_2024_M4_Secc1!$O83&lt;&gt;"",CNGE_2024_M4_Secc1!$O83=2,COUNTA(M84:AD84)&gt;0),1,0)</f>
        <v>0</v>
      </c>
    </row>
    <row r="85" spans="1:37" ht="15" customHeight="1">
      <c r="A85" s="40"/>
      <c r="B85" s="91"/>
      <c r="C85" s="94" t="s">
        <v>5127</v>
      </c>
      <c r="D85" s="658" t="str">
        <f>IF(CNGE_2024_M4_Secc1!D84="","",CNGE_2024_M4_Secc1!D84)</f>
        <v/>
      </c>
      <c r="E85" s="658"/>
      <c r="F85" s="658"/>
      <c r="G85" s="658"/>
      <c r="H85" s="658"/>
      <c r="I85" s="658"/>
      <c r="J85" s="658"/>
      <c r="K85" s="658"/>
      <c r="L85" s="658"/>
      <c r="M85" s="580"/>
      <c r="N85" s="580"/>
      <c r="O85" s="580"/>
      <c r="P85" s="580"/>
      <c r="Q85" s="580"/>
      <c r="R85" s="580"/>
      <c r="S85" s="580"/>
      <c r="T85" s="580"/>
      <c r="U85" s="580"/>
      <c r="V85" s="580"/>
      <c r="W85" s="580"/>
      <c r="X85" s="580"/>
      <c r="Y85" s="580"/>
      <c r="Z85" s="580"/>
      <c r="AA85" s="580"/>
      <c r="AB85" s="580"/>
      <c r="AC85" s="580"/>
      <c r="AD85" s="580"/>
      <c r="AG85" s="1">
        <f>IF(AND(CNGE_2024_M4_Secc1!$O84&lt;&gt;"",CNGE_2024_M4_Secc1!$O84=2,COUNTBLANK(D85)=0,COUNTA(M85:AD85)=0),0,IF(AND(CNGE_2024_M4_Secc1!$O84&lt;&gt;"",CNGE_2024_M4_Secc1!$O84&lt;&gt;2,COUNTBLANK(D85)=0,COUNTA(M85:AD85)=3),0,IF(AND(COUNTBLANK(D85)=1,COUNT(M85:AD85)=0),0,1)))</f>
        <v>0</v>
      </c>
      <c r="AH85" s="89">
        <f t="shared" si="0"/>
        <v>0</v>
      </c>
      <c r="AI85" s="89">
        <f t="shared" si="1"/>
        <v>0</v>
      </c>
      <c r="AJ85" s="89">
        <f t="shared" si="2"/>
        <v>0</v>
      </c>
      <c r="AK85" s="1">
        <f>IF(AND(CNGE_2024_M4_Secc1!$O84&lt;&gt;"",CNGE_2024_M4_Secc1!$O84=2,COUNTA(M85:AD85)&gt;0),1,0)</f>
        <v>0</v>
      </c>
    </row>
    <row r="86" spans="1:37" ht="15" customHeight="1">
      <c r="A86" s="40"/>
      <c r="B86" s="91"/>
      <c r="C86" s="94" t="s">
        <v>5128</v>
      </c>
      <c r="D86" s="658" t="str">
        <f>IF(CNGE_2024_M4_Secc1!D85="","",CNGE_2024_M4_Secc1!D85)</f>
        <v/>
      </c>
      <c r="E86" s="658"/>
      <c r="F86" s="658"/>
      <c r="G86" s="658"/>
      <c r="H86" s="658"/>
      <c r="I86" s="658"/>
      <c r="J86" s="658"/>
      <c r="K86" s="658"/>
      <c r="L86" s="658"/>
      <c r="M86" s="580"/>
      <c r="N86" s="580"/>
      <c r="O86" s="580"/>
      <c r="P86" s="580"/>
      <c r="Q86" s="580"/>
      <c r="R86" s="580"/>
      <c r="S86" s="580"/>
      <c r="T86" s="580"/>
      <c r="U86" s="580"/>
      <c r="V86" s="580"/>
      <c r="W86" s="580"/>
      <c r="X86" s="580"/>
      <c r="Y86" s="580"/>
      <c r="Z86" s="580"/>
      <c r="AA86" s="580"/>
      <c r="AB86" s="580"/>
      <c r="AC86" s="580"/>
      <c r="AD86" s="580"/>
      <c r="AG86" s="1">
        <f>IF(AND(CNGE_2024_M4_Secc1!$O85&lt;&gt;"",CNGE_2024_M4_Secc1!$O85=2,COUNTBLANK(D86)=0,COUNTA(M86:AD86)=0),0,IF(AND(CNGE_2024_M4_Secc1!$O85&lt;&gt;"",CNGE_2024_M4_Secc1!$O85&lt;&gt;2,COUNTBLANK(D86)=0,COUNTA(M86:AD86)=3),0,IF(AND(COUNTBLANK(D86)=1,COUNT(M86:AD86)=0),0,1)))</f>
        <v>0</v>
      </c>
      <c r="AH86" s="89">
        <f t="shared" si="0"/>
        <v>0</v>
      </c>
      <c r="AI86" s="89">
        <f t="shared" si="1"/>
        <v>0</v>
      </c>
      <c r="AJ86" s="89">
        <f t="shared" si="2"/>
        <v>0</v>
      </c>
      <c r="AK86" s="1">
        <f>IF(AND(CNGE_2024_M4_Secc1!$O85&lt;&gt;"",CNGE_2024_M4_Secc1!$O85=2,COUNTA(M86:AD86)&gt;0),1,0)</f>
        <v>0</v>
      </c>
    </row>
    <row r="87" spans="1:37" ht="15" customHeight="1">
      <c r="A87" s="40"/>
      <c r="B87" s="91"/>
      <c r="C87" s="94" t="s">
        <v>5129</v>
      </c>
      <c r="D87" s="658" t="str">
        <f>IF(CNGE_2024_M4_Secc1!D86="","",CNGE_2024_M4_Secc1!D86)</f>
        <v/>
      </c>
      <c r="E87" s="658"/>
      <c r="F87" s="658"/>
      <c r="G87" s="658"/>
      <c r="H87" s="658"/>
      <c r="I87" s="658"/>
      <c r="J87" s="658"/>
      <c r="K87" s="658"/>
      <c r="L87" s="658"/>
      <c r="M87" s="580"/>
      <c r="N87" s="580"/>
      <c r="O87" s="580"/>
      <c r="P87" s="580"/>
      <c r="Q87" s="580"/>
      <c r="R87" s="580"/>
      <c r="S87" s="580"/>
      <c r="T87" s="580"/>
      <c r="U87" s="580"/>
      <c r="V87" s="580"/>
      <c r="W87" s="580"/>
      <c r="X87" s="580"/>
      <c r="Y87" s="580"/>
      <c r="Z87" s="580"/>
      <c r="AA87" s="580"/>
      <c r="AB87" s="580"/>
      <c r="AC87" s="580"/>
      <c r="AD87" s="580"/>
      <c r="AG87" s="1">
        <f>IF(AND(CNGE_2024_M4_Secc1!$O86&lt;&gt;"",CNGE_2024_M4_Secc1!$O86=2,COUNTBLANK(D87)=0,COUNTA(M87:AD87)=0),0,IF(AND(CNGE_2024_M4_Secc1!$O86&lt;&gt;"",CNGE_2024_M4_Secc1!$O86&lt;&gt;2,COUNTBLANK(D87)=0,COUNTA(M87:AD87)=3),0,IF(AND(COUNTBLANK(D87)=1,COUNT(M87:AD87)=0),0,1)))</f>
        <v>0</v>
      </c>
      <c r="AH87" s="89">
        <f t="shared" si="0"/>
        <v>0</v>
      </c>
      <c r="AI87" s="89">
        <f t="shared" si="1"/>
        <v>0</v>
      </c>
      <c r="AJ87" s="89">
        <f t="shared" si="2"/>
        <v>0</v>
      </c>
      <c r="AK87" s="1">
        <f>IF(AND(CNGE_2024_M4_Secc1!$O86&lt;&gt;"",CNGE_2024_M4_Secc1!$O86=2,COUNTA(M87:AD87)&gt;0),1,0)</f>
        <v>0</v>
      </c>
    </row>
    <row r="88" spans="1:37" ht="15" customHeight="1">
      <c r="A88" s="40"/>
      <c r="B88" s="91"/>
      <c r="C88" s="94" t="s">
        <v>5130</v>
      </c>
      <c r="D88" s="658" t="str">
        <f>IF(CNGE_2024_M4_Secc1!D87="","",CNGE_2024_M4_Secc1!D87)</f>
        <v/>
      </c>
      <c r="E88" s="658"/>
      <c r="F88" s="658"/>
      <c r="G88" s="658"/>
      <c r="H88" s="658"/>
      <c r="I88" s="658"/>
      <c r="J88" s="658"/>
      <c r="K88" s="658"/>
      <c r="L88" s="658"/>
      <c r="M88" s="580"/>
      <c r="N88" s="580"/>
      <c r="O88" s="580"/>
      <c r="P88" s="580"/>
      <c r="Q88" s="580"/>
      <c r="R88" s="580"/>
      <c r="S88" s="580"/>
      <c r="T88" s="580"/>
      <c r="U88" s="580"/>
      <c r="V88" s="580"/>
      <c r="W88" s="580"/>
      <c r="X88" s="580"/>
      <c r="Y88" s="580"/>
      <c r="Z88" s="580"/>
      <c r="AA88" s="580"/>
      <c r="AB88" s="580"/>
      <c r="AC88" s="580"/>
      <c r="AD88" s="580"/>
      <c r="AG88" s="1">
        <f>IF(AND(CNGE_2024_M4_Secc1!$O87&lt;&gt;"",CNGE_2024_M4_Secc1!$O87=2,COUNTBLANK(D88)=0,COUNTA(M88:AD88)=0),0,IF(AND(CNGE_2024_M4_Secc1!$O87&lt;&gt;"",CNGE_2024_M4_Secc1!$O87&lt;&gt;2,COUNTBLANK(D88)=0,COUNTA(M88:AD88)=3),0,IF(AND(COUNTBLANK(D88)=1,COUNT(M88:AD88)=0),0,1)))</f>
        <v>0</v>
      </c>
      <c r="AH88" s="89">
        <f t="shared" si="0"/>
        <v>0</v>
      </c>
      <c r="AI88" s="89">
        <f t="shared" si="1"/>
        <v>0</v>
      </c>
      <c r="AJ88" s="89">
        <f t="shared" si="2"/>
        <v>0</v>
      </c>
      <c r="AK88" s="1">
        <f>IF(AND(CNGE_2024_M4_Secc1!$O87&lt;&gt;"",CNGE_2024_M4_Secc1!$O87=2,COUNTA(M88:AD88)&gt;0),1,0)</f>
        <v>0</v>
      </c>
    </row>
    <row r="89" spans="1:37" ht="15" customHeight="1">
      <c r="A89" s="40"/>
      <c r="B89" s="91"/>
      <c r="C89" s="94" t="s">
        <v>5131</v>
      </c>
      <c r="D89" s="658" t="str">
        <f>IF(CNGE_2024_M4_Secc1!D88="","",CNGE_2024_M4_Secc1!D88)</f>
        <v/>
      </c>
      <c r="E89" s="658"/>
      <c r="F89" s="658"/>
      <c r="G89" s="658"/>
      <c r="H89" s="658"/>
      <c r="I89" s="658"/>
      <c r="J89" s="658"/>
      <c r="K89" s="658"/>
      <c r="L89" s="658"/>
      <c r="M89" s="580"/>
      <c r="N89" s="580"/>
      <c r="O89" s="580"/>
      <c r="P89" s="580"/>
      <c r="Q89" s="580"/>
      <c r="R89" s="580"/>
      <c r="S89" s="580"/>
      <c r="T89" s="580"/>
      <c r="U89" s="580"/>
      <c r="V89" s="580"/>
      <c r="W89" s="580"/>
      <c r="X89" s="580"/>
      <c r="Y89" s="580"/>
      <c r="Z89" s="580"/>
      <c r="AA89" s="580"/>
      <c r="AB89" s="580"/>
      <c r="AC89" s="580"/>
      <c r="AD89" s="580"/>
      <c r="AG89" s="1">
        <f>IF(AND(CNGE_2024_M4_Secc1!$O88&lt;&gt;"",CNGE_2024_M4_Secc1!$O88=2,COUNTBLANK(D89)=0,COUNTA(M89:AD89)=0),0,IF(AND(CNGE_2024_M4_Secc1!$O88&lt;&gt;"",CNGE_2024_M4_Secc1!$O88&lt;&gt;2,COUNTBLANK(D89)=0,COUNTA(M89:AD89)=3),0,IF(AND(COUNTBLANK(D89)=1,COUNT(M89:AD89)=0),0,1)))</f>
        <v>0</v>
      </c>
      <c r="AH89" s="89">
        <f t="shared" si="0"/>
        <v>0</v>
      </c>
      <c r="AI89" s="89">
        <f t="shared" si="1"/>
        <v>0</v>
      </c>
      <c r="AJ89" s="89">
        <f t="shared" si="2"/>
        <v>0</v>
      </c>
      <c r="AK89" s="1">
        <f>IF(AND(CNGE_2024_M4_Secc1!$O88&lt;&gt;"",CNGE_2024_M4_Secc1!$O88=2,COUNTA(M89:AD89)&gt;0),1,0)</f>
        <v>0</v>
      </c>
    </row>
    <row r="90" spans="1:37" ht="15" customHeight="1">
      <c r="A90" s="40"/>
      <c r="B90" s="91"/>
      <c r="C90" s="94" t="s">
        <v>5132</v>
      </c>
      <c r="D90" s="658" t="str">
        <f>IF(CNGE_2024_M4_Secc1!D89="","",CNGE_2024_M4_Secc1!D89)</f>
        <v/>
      </c>
      <c r="E90" s="658"/>
      <c r="F90" s="658"/>
      <c r="G90" s="658"/>
      <c r="H90" s="658"/>
      <c r="I90" s="658"/>
      <c r="J90" s="658"/>
      <c r="K90" s="658"/>
      <c r="L90" s="658"/>
      <c r="M90" s="580"/>
      <c r="N90" s="580"/>
      <c r="O90" s="580"/>
      <c r="P90" s="580"/>
      <c r="Q90" s="580"/>
      <c r="R90" s="580"/>
      <c r="S90" s="580"/>
      <c r="T90" s="580"/>
      <c r="U90" s="580"/>
      <c r="V90" s="580"/>
      <c r="W90" s="580"/>
      <c r="X90" s="580"/>
      <c r="Y90" s="580"/>
      <c r="Z90" s="580"/>
      <c r="AA90" s="580"/>
      <c r="AB90" s="580"/>
      <c r="AC90" s="580"/>
      <c r="AD90" s="580"/>
      <c r="AG90" s="1">
        <f>IF(AND(CNGE_2024_M4_Secc1!$O89&lt;&gt;"",CNGE_2024_M4_Secc1!$O89=2,COUNTBLANK(D90)=0,COUNTA(M90:AD90)=0),0,IF(AND(CNGE_2024_M4_Secc1!$O89&lt;&gt;"",CNGE_2024_M4_Secc1!$O89&lt;&gt;2,COUNTBLANK(D90)=0,COUNTA(M90:AD90)=3),0,IF(AND(COUNTBLANK(D90)=1,COUNT(M90:AD90)=0),0,1)))</f>
        <v>0</v>
      </c>
      <c r="AH90" s="89">
        <f t="shared" si="0"/>
        <v>0</v>
      </c>
      <c r="AI90" s="89">
        <f t="shared" si="1"/>
        <v>0</v>
      </c>
      <c r="AJ90" s="89">
        <f t="shared" si="2"/>
        <v>0</v>
      </c>
      <c r="AK90" s="1">
        <f>IF(AND(CNGE_2024_M4_Secc1!$O89&lt;&gt;"",CNGE_2024_M4_Secc1!$O89=2,COUNTA(M90:AD90)&gt;0),1,0)</f>
        <v>0</v>
      </c>
    </row>
    <row r="91" spans="1:37" ht="15" customHeight="1">
      <c r="A91" s="40"/>
      <c r="B91" s="91"/>
      <c r="C91" s="94" t="s">
        <v>5133</v>
      </c>
      <c r="D91" s="658" t="str">
        <f>IF(CNGE_2024_M4_Secc1!D90="","",CNGE_2024_M4_Secc1!D90)</f>
        <v/>
      </c>
      <c r="E91" s="658"/>
      <c r="F91" s="658"/>
      <c r="G91" s="658"/>
      <c r="H91" s="658"/>
      <c r="I91" s="658"/>
      <c r="J91" s="658"/>
      <c r="K91" s="658"/>
      <c r="L91" s="658"/>
      <c r="M91" s="580"/>
      <c r="N91" s="580"/>
      <c r="O91" s="580"/>
      <c r="P91" s="580"/>
      <c r="Q91" s="580"/>
      <c r="R91" s="580"/>
      <c r="S91" s="580"/>
      <c r="T91" s="580"/>
      <c r="U91" s="580"/>
      <c r="V91" s="580"/>
      <c r="W91" s="580"/>
      <c r="X91" s="580"/>
      <c r="Y91" s="580"/>
      <c r="Z91" s="580"/>
      <c r="AA91" s="580"/>
      <c r="AB91" s="580"/>
      <c r="AC91" s="580"/>
      <c r="AD91" s="580"/>
      <c r="AG91" s="1">
        <f>IF(AND(CNGE_2024_M4_Secc1!$O90&lt;&gt;"",CNGE_2024_M4_Secc1!$O90=2,COUNTBLANK(D91)=0,COUNTA(M91:AD91)=0),0,IF(AND(CNGE_2024_M4_Secc1!$O90&lt;&gt;"",CNGE_2024_M4_Secc1!$O90&lt;&gt;2,COUNTBLANK(D91)=0,COUNTA(M91:AD91)=3),0,IF(AND(COUNTBLANK(D91)=1,COUNT(M91:AD91)=0),0,1)))</f>
        <v>0</v>
      </c>
      <c r="AH91" s="89">
        <f t="shared" si="0"/>
        <v>0</v>
      </c>
      <c r="AI91" s="89">
        <f t="shared" si="1"/>
        <v>0</v>
      </c>
      <c r="AJ91" s="89">
        <f t="shared" si="2"/>
        <v>0</v>
      </c>
      <c r="AK91" s="1">
        <f>IF(AND(CNGE_2024_M4_Secc1!$O90&lt;&gt;"",CNGE_2024_M4_Secc1!$O90=2,COUNTA(M91:AD91)&gt;0),1,0)</f>
        <v>0</v>
      </c>
    </row>
    <row r="92" spans="1:37" ht="15" customHeight="1">
      <c r="A92" s="40"/>
      <c r="B92" s="91"/>
      <c r="C92" s="94" t="s">
        <v>5134</v>
      </c>
      <c r="D92" s="658" t="str">
        <f>IF(CNGE_2024_M4_Secc1!D91="","",CNGE_2024_M4_Secc1!D91)</f>
        <v/>
      </c>
      <c r="E92" s="658"/>
      <c r="F92" s="658"/>
      <c r="G92" s="658"/>
      <c r="H92" s="658"/>
      <c r="I92" s="658"/>
      <c r="J92" s="658"/>
      <c r="K92" s="658"/>
      <c r="L92" s="658"/>
      <c r="M92" s="580"/>
      <c r="N92" s="580"/>
      <c r="O92" s="580"/>
      <c r="P92" s="580"/>
      <c r="Q92" s="580"/>
      <c r="R92" s="580"/>
      <c r="S92" s="580"/>
      <c r="T92" s="580"/>
      <c r="U92" s="580"/>
      <c r="V92" s="580"/>
      <c r="W92" s="580"/>
      <c r="X92" s="580"/>
      <c r="Y92" s="580"/>
      <c r="Z92" s="580"/>
      <c r="AA92" s="580"/>
      <c r="AB92" s="580"/>
      <c r="AC92" s="580"/>
      <c r="AD92" s="580"/>
      <c r="AG92" s="1">
        <f>IF(AND(CNGE_2024_M4_Secc1!$O91&lt;&gt;"",CNGE_2024_M4_Secc1!$O91=2,COUNTBLANK(D92)=0,COUNTA(M92:AD92)=0),0,IF(AND(CNGE_2024_M4_Secc1!$O91&lt;&gt;"",CNGE_2024_M4_Secc1!$O91&lt;&gt;2,COUNTBLANK(D92)=0,COUNTA(M92:AD92)=3),0,IF(AND(COUNTBLANK(D92)=1,COUNT(M92:AD92)=0),0,1)))</f>
        <v>0</v>
      </c>
      <c r="AH92" s="89">
        <f t="shared" si="0"/>
        <v>0</v>
      </c>
      <c r="AI92" s="89">
        <f t="shared" si="1"/>
        <v>0</v>
      </c>
      <c r="AJ92" s="89">
        <f t="shared" si="2"/>
        <v>0</v>
      </c>
      <c r="AK92" s="1">
        <f>IF(AND(CNGE_2024_M4_Secc1!$O91&lt;&gt;"",CNGE_2024_M4_Secc1!$O91=2,COUNTA(M92:AD92)&gt;0),1,0)</f>
        <v>0</v>
      </c>
    </row>
    <row r="93" spans="1:37" ht="15" customHeight="1">
      <c r="A93" s="40"/>
      <c r="B93" s="91"/>
      <c r="C93" s="94" t="s">
        <v>5135</v>
      </c>
      <c r="D93" s="658" t="str">
        <f>IF(CNGE_2024_M4_Secc1!D92="","",CNGE_2024_M4_Secc1!D92)</f>
        <v/>
      </c>
      <c r="E93" s="658"/>
      <c r="F93" s="658"/>
      <c r="G93" s="658"/>
      <c r="H93" s="658"/>
      <c r="I93" s="658"/>
      <c r="J93" s="658"/>
      <c r="K93" s="658"/>
      <c r="L93" s="658"/>
      <c r="M93" s="580"/>
      <c r="N93" s="580"/>
      <c r="O93" s="580"/>
      <c r="P93" s="580"/>
      <c r="Q93" s="580"/>
      <c r="R93" s="580"/>
      <c r="S93" s="580"/>
      <c r="T93" s="580"/>
      <c r="U93" s="580"/>
      <c r="V93" s="580"/>
      <c r="W93" s="580"/>
      <c r="X93" s="580"/>
      <c r="Y93" s="580"/>
      <c r="Z93" s="580"/>
      <c r="AA93" s="580"/>
      <c r="AB93" s="580"/>
      <c r="AC93" s="580"/>
      <c r="AD93" s="580"/>
      <c r="AG93" s="1">
        <f>IF(AND(CNGE_2024_M4_Secc1!$O92&lt;&gt;"",CNGE_2024_M4_Secc1!$O92=2,COUNTBLANK(D93)=0,COUNTA(M93:AD93)=0),0,IF(AND(CNGE_2024_M4_Secc1!$O92&lt;&gt;"",CNGE_2024_M4_Secc1!$O92&lt;&gt;2,COUNTBLANK(D93)=0,COUNTA(M93:AD93)=3),0,IF(AND(COUNTBLANK(D93)=1,COUNT(M93:AD93)=0),0,1)))</f>
        <v>0</v>
      </c>
      <c r="AH93" s="89">
        <f t="shared" si="0"/>
        <v>0</v>
      </c>
      <c r="AI93" s="89">
        <f t="shared" si="1"/>
        <v>0</v>
      </c>
      <c r="AJ93" s="89">
        <f t="shared" si="2"/>
        <v>0</v>
      </c>
      <c r="AK93" s="1">
        <f>IF(AND(CNGE_2024_M4_Secc1!$O92&lt;&gt;"",CNGE_2024_M4_Secc1!$O92=2,COUNTA(M93:AD93)&gt;0),1,0)</f>
        <v>0</v>
      </c>
    </row>
    <row r="94" spans="1:37" ht="15" customHeight="1">
      <c r="A94" s="40"/>
      <c r="B94" s="91"/>
      <c r="C94" s="94" t="s">
        <v>5136</v>
      </c>
      <c r="D94" s="658" t="str">
        <f>IF(CNGE_2024_M4_Secc1!D93="","",CNGE_2024_M4_Secc1!D93)</f>
        <v/>
      </c>
      <c r="E94" s="658"/>
      <c r="F94" s="658"/>
      <c r="G94" s="658"/>
      <c r="H94" s="658"/>
      <c r="I94" s="658"/>
      <c r="J94" s="658"/>
      <c r="K94" s="658"/>
      <c r="L94" s="658"/>
      <c r="M94" s="580"/>
      <c r="N94" s="580"/>
      <c r="O94" s="580"/>
      <c r="P94" s="580"/>
      <c r="Q94" s="580"/>
      <c r="R94" s="580"/>
      <c r="S94" s="580"/>
      <c r="T94" s="580"/>
      <c r="U94" s="580"/>
      <c r="V94" s="580"/>
      <c r="W94" s="580"/>
      <c r="X94" s="580"/>
      <c r="Y94" s="580"/>
      <c r="Z94" s="580"/>
      <c r="AA94" s="580"/>
      <c r="AB94" s="580"/>
      <c r="AC94" s="580"/>
      <c r="AD94" s="580"/>
      <c r="AG94" s="1">
        <f>IF(AND(CNGE_2024_M4_Secc1!$O93&lt;&gt;"",CNGE_2024_M4_Secc1!$O93=2,COUNTBLANK(D94)=0,COUNTA(M94:AD94)=0),0,IF(AND(CNGE_2024_M4_Secc1!$O93&lt;&gt;"",CNGE_2024_M4_Secc1!$O93&lt;&gt;2,COUNTBLANK(D94)=0,COUNTA(M94:AD94)=3),0,IF(AND(COUNTBLANK(D94)=1,COUNT(M94:AD94)=0),0,1)))</f>
        <v>0</v>
      </c>
      <c r="AH94" s="89">
        <f t="shared" si="0"/>
        <v>0</v>
      </c>
      <c r="AI94" s="89">
        <f t="shared" si="1"/>
        <v>0</v>
      </c>
      <c r="AJ94" s="89">
        <f t="shared" si="2"/>
        <v>0</v>
      </c>
      <c r="AK94" s="1">
        <f>IF(AND(CNGE_2024_M4_Secc1!$O93&lt;&gt;"",CNGE_2024_M4_Secc1!$O93=2,COUNTA(M94:AD94)&gt;0),1,0)</f>
        <v>0</v>
      </c>
    </row>
    <row r="95" spans="1:37" ht="15" customHeight="1">
      <c r="A95" s="40"/>
      <c r="B95" s="91"/>
      <c r="C95" s="94" t="s">
        <v>5137</v>
      </c>
      <c r="D95" s="658" t="str">
        <f>IF(CNGE_2024_M4_Secc1!D94="","",CNGE_2024_M4_Secc1!D94)</f>
        <v/>
      </c>
      <c r="E95" s="658"/>
      <c r="F95" s="658"/>
      <c r="G95" s="658"/>
      <c r="H95" s="658"/>
      <c r="I95" s="658"/>
      <c r="J95" s="658"/>
      <c r="K95" s="658"/>
      <c r="L95" s="658"/>
      <c r="M95" s="580"/>
      <c r="N95" s="580"/>
      <c r="O95" s="580"/>
      <c r="P95" s="580"/>
      <c r="Q95" s="580"/>
      <c r="R95" s="580"/>
      <c r="S95" s="580"/>
      <c r="T95" s="580"/>
      <c r="U95" s="580"/>
      <c r="V95" s="580"/>
      <c r="W95" s="580"/>
      <c r="X95" s="580"/>
      <c r="Y95" s="580"/>
      <c r="Z95" s="580"/>
      <c r="AA95" s="580"/>
      <c r="AB95" s="580"/>
      <c r="AC95" s="580"/>
      <c r="AD95" s="580"/>
      <c r="AG95" s="1">
        <f>IF(AND(CNGE_2024_M4_Secc1!$O94&lt;&gt;"",CNGE_2024_M4_Secc1!$O94=2,COUNTBLANK(D95)=0,COUNTA(M95:AD95)=0),0,IF(AND(CNGE_2024_M4_Secc1!$O94&lt;&gt;"",CNGE_2024_M4_Secc1!$O94&lt;&gt;2,COUNTBLANK(D95)=0,COUNTA(M95:AD95)=3),0,IF(AND(COUNTBLANK(D95)=1,COUNT(M95:AD95)=0),0,1)))</f>
        <v>0</v>
      </c>
      <c r="AH95" s="89">
        <f t="shared" si="0"/>
        <v>0</v>
      </c>
      <c r="AI95" s="89">
        <f t="shared" si="1"/>
        <v>0</v>
      </c>
      <c r="AJ95" s="89">
        <f t="shared" si="2"/>
        <v>0</v>
      </c>
      <c r="AK95" s="1">
        <f>IF(AND(CNGE_2024_M4_Secc1!$O94&lt;&gt;"",CNGE_2024_M4_Secc1!$O94=2,COUNTA(M95:AD95)&gt;0),1,0)</f>
        <v>0</v>
      </c>
    </row>
    <row r="96" spans="1:37" ht="15" customHeight="1">
      <c r="A96" s="40"/>
      <c r="B96" s="91"/>
      <c r="C96" s="94" t="s">
        <v>5138</v>
      </c>
      <c r="D96" s="658" t="str">
        <f>IF(CNGE_2024_M4_Secc1!D95="","",CNGE_2024_M4_Secc1!D95)</f>
        <v/>
      </c>
      <c r="E96" s="658"/>
      <c r="F96" s="658"/>
      <c r="G96" s="658"/>
      <c r="H96" s="658"/>
      <c r="I96" s="658"/>
      <c r="J96" s="658"/>
      <c r="K96" s="658"/>
      <c r="L96" s="658"/>
      <c r="M96" s="580"/>
      <c r="N96" s="580"/>
      <c r="O96" s="580"/>
      <c r="P96" s="580"/>
      <c r="Q96" s="580"/>
      <c r="R96" s="580"/>
      <c r="S96" s="580"/>
      <c r="T96" s="580"/>
      <c r="U96" s="580"/>
      <c r="V96" s="580"/>
      <c r="W96" s="580"/>
      <c r="X96" s="580"/>
      <c r="Y96" s="580"/>
      <c r="Z96" s="580"/>
      <c r="AA96" s="580"/>
      <c r="AB96" s="580"/>
      <c r="AC96" s="580"/>
      <c r="AD96" s="580"/>
      <c r="AG96" s="1">
        <f>IF(AND(CNGE_2024_M4_Secc1!$O95&lt;&gt;"",CNGE_2024_M4_Secc1!$O95=2,COUNTBLANK(D96)=0,COUNTA(M96:AD96)=0),0,IF(AND(CNGE_2024_M4_Secc1!$O95&lt;&gt;"",CNGE_2024_M4_Secc1!$O95&lt;&gt;2,COUNTBLANK(D96)=0,COUNTA(M96:AD96)=3),0,IF(AND(COUNTBLANK(D96)=1,COUNT(M96:AD96)=0),0,1)))</f>
        <v>0</v>
      </c>
      <c r="AH96" s="89">
        <f t="shared" si="0"/>
        <v>0</v>
      </c>
      <c r="AI96" s="89">
        <f t="shared" si="1"/>
        <v>0</v>
      </c>
      <c r="AJ96" s="89">
        <f t="shared" si="2"/>
        <v>0</v>
      </c>
      <c r="AK96" s="1">
        <f>IF(AND(CNGE_2024_M4_Secc1!$O95&lt;&gt;"",CNGE_2024_M4_Secc1!$O95=2,COUNTA(M96:AD96)&gt;0),1,0)</f>
        <v>0</v>
      </c>
    </row>
    <row r="97" spans="1:37" ht="15" customHeight="1">
      <c r="A97" s="40"/>
      <c r="B97" s="91"/>
      <c r="C97" s="94" t="s">
        <v>5139</v>
      </c>
      <c r="D97" s="658" t="str">
        <f>IF(CNGE_2024_M4_Secc1!D96="","",CNGE_2024_M4_Secc1!D96)</f>
        <v/>
      </c>
      <c r="E97" s="658"/>
      <c r="F97" s="658"/>
      <c r="G97" s="658"/>
      <c r="H97" s="658"/>
      <c r="I97" s="658"/>
      <c r="J97" s="658"/>
      <c r="K97" s="658"/>
      <c r="L97" s="658"/>
      <c r="M97" s="580"/>
      <c r="N97" s="580"/>
      <c r="O97" s="580"/>
      <c r="P97" s="580"/>
      <c r="Q97" s="580"/>
      <c r="R97" s="580"/>
      <c r="S97" s="580"/>
      <c r="T97" s="580"/>
      <c r="U97" s="580"/>
      <c r="V97" s="580"/>
      <c r="W97" s="580"/>
      <c r="X97" s="580"/>
      <c r="Y97" s="580"/>
      <c r="Z97" s="580"/>
      <c r="AA97" s="580"/>
      <c r="AB97" s="580"/>
      <c r="AC97" s="580"/>
      <c r="AD97" s="580"/>
      <c r="AG97" s="1">
        <f>IF(AND(CNGE_2024_M4_Secc1!$O96&lt;&gt;"",CNGE_2024_M4_Secc1!$O96=2,COUNTBLANK(D97)=0,COUNTA(M97:AD97)=0),0,IF(AND(CNGE_2024_M4_Secc1!$O96&lt;&gt;"",CNGE_2024_M4_Secc1!$O96&lt;&gt;2,COUNTBLANK(D97)=0,COUNTA(M97:AD97)=3),0,IF(AND(COUNTBLANK(D97)=1,COUNT(M97:AD97)=0),0,1)))</f>
        <v>0</v>
      </c>
      <c r="AH97" s="89">
        <f t="shared" si="0"/>
        <v>0</v>
      </c>
      <c r="AI97" s="89">
        <f t="shared" si="1"/>
        <v>0</v>
      </c>
      <c r="AJ97" s="89">
        <f t="shared" si="2"/>
        <v>0</v>
      </c>
      <c r="AK97" s="1">
        <f>IF(AND(CNGE_2024_M4_Secc1!$O96&lt;&gt;"",CNGE_2024_M4_Secc1!$O96=2,COUNTA(M97:AD97)&gt;0),1,0)</f>
        <v>0</v>
      </c>
    </row>
    <row r="98" spans="1:37" ht="15" customHeight="1">
      <c r="A98" s="40"/>
      <c r="B98" s="91"/>
      <c r="C98" s="94" t="s">
        <v>5140</v>
      </c>
      <c r="D98" s="658" t="str">
        <f>IF(CNGE_2024_M4_Secc1!D97="","",CNGE_2024_M4_Secc1!D97)</f>
        <v/>
      </c>
      <c r="E98" s="658"/>
      <c r="F98" s="658"/>
      <c r="G98" s="658"/>
      <c r="H98" s="658"/>
      <c r="I98" s="658"/>
      <c r="J98" s="658"/>
      <c r="K98" s="658"/>
      <c r="L98" s="658"/>
      <c r="M98" s="580"/>
      <c r="N98" s="580"/>
      <c r="O98" s="580"/>
      <c r="P98" s="580"/>
      <c r="Q98" s="580"/>
      <c r="R98" s="580"/>
      <c r="S98" s="580"/>
      <c r="T98" s="580"/>
      <c r="U98" s="580"/>
      <c r="V98" s="580"/>
      <c r="W98" s="580"/>
      <c r="X98" s="580"/>
      <c r="Y98" s="580"/>
      <c r="Z98" s="580"/>
      <c r="AA98" s="580"/>
      <c r="AB98" s="580"/>
      <c r="AC98" s="580"/>
      <c r="AD98" s="580"/>
      <c r="AG98" s="1">
        <f>IF(AND(CNGE_2024_M4_Secc1!$O97&lt;&gt;"",CNGE_2024_M4_Secc1!$O97=2,COUNTBLANK(D98)=0,COUNTA(M98:AD98)=0),0,IF(AND(CNGE_2024_M4_Secc1!$O97&lt;&gt;"",CNGE_2024_M4_Secc1!$O97&lt;&gt;2,COUNTBLANK(D98)=0,COUNTA(M98:AD98)=3),0,IF(AND(COUNTBLANK(D98)=1,COUNT(M98:AD98)=0),0,1)))</f>
        <v>0</v>
      </c>
      <c r="AH98" s="89">
        <f t="shared" si="0"/>
        <v>0</v>
      </c>
      <c r="AI98" s="89">
        <f t="shared" si="1"/>
        <v>0</v>
      </c>
      <c r="AJ98" s="89">
        <f t="shared" si="2"/>
        <v>0</v>
      </c>
      <c r="AK98" s="1">
        <f>IF(AND(CNGE_2024_M4_Secc1!$O97&lt;&gt;"",CNGE_2024_M4_Secc1!$O97=2,COUNTA(M98:AD98)&gt;0),1,0)</f>
        <v>0</v>
      </c>
    </row>
    <row r="99" spans="1:37" ht="15" customHeight="1">
      <c r="A99" s="40"/>
      <c r="B99" s="91"/>
      <c r="C99" s="94" t="s">
        <v>5141</v>
      </c>
      <c r="D99" s="658" t="str">
        <f>IF(CNGE_2024_M4_Secc1!D98="","",CNGE_2024_M4_Secc1!D98)</f>
        <v/>
      </c>
      <c r="E99" s="658"/>
      <c r="F99" s="658"/>
      <c r="G99" s="658"/>
      <c r="H99" s="658"/>
      <c r="I99" s="658"/>
      <c r="J99" s="658"/>
      <c r="K99" s="658"/>
      <c r="L99" s="658"/>
      <c r="M99" s="580"/>
      <c r="N99" s="580"/>
      <c r="O99" s="580"/>
      <c r="P99" s="580"/>
      <c r="Q99" s="580"/>
      <c r="R99" s="580"/>
      <c r="S99" s="580"/>
      <c r="T99" s="580"/>
      <c r="U99" s="580"/>
      <c r="V99" s="580"/>
      <c r="W99" s="580"/>
      <c r="X99" s="580"/>
      <c r="Y99" s="580"/>
      <c r="Z99" s="580"/>
      <c r="AA99" s="580"/>
      <c r="AB99" s="580"/>
      <c r="AC99" s="580"/>
      <c r="AD99" s="580"/>
      <c r="AG99" s="1">
        <f>IF(AND(CNGE_2024_M4_Secc1!$O98&lt;&gt;"",CNGE_2024_M4_Secc1!$O98=2,COUNTBLANK(D99)=0,COUNTA(M99:AD99)=0),0,IF(AND(CNGE_2024_M4_Secc1!$O98&lt;&gt;"",CNGE_2024_M4_Secc1!$O98&lt;&gt;2,COUNTBLANK(D99)=0,COUNTA(M99:AD99)=3),0,IF(AND(COUNTBLANK(D99)=1,COUNT(M99:AD99)=0),0,1)))</f>
        <v>0</v>
      </c>
      <c r="AH99" s="89">
        <f t="shared" si="0"/>
        <v>0</v>
      </c>
      <c r="AI99" s="89">
        <f t="shared" si="1"/>
        <v>0</v>
      </c>
      <c r="AJ99" s="89">
        <f t="shared" si="2"/>
        <v>0</v>
      </c>
      <c r="AK99" s="1">
        <f>IF(AND(CNGE_2024_M4_Secc1!$O98&lt;&gt;"",CNGE_2024_M4_Secc1!$O98=2,COUNTA(M99:AD99)&gt;0),1,0)</f>
        <v>0</v>
      </c>
    </row>
    <row r="100" spans="1:37" ht="15" customHeight="1">
      <c r="A100" s="40"/>
      <c r="B100" s="91"/>
      <c r="C100" s="94" t="s">
        <v>5142</v>
      </c>
      <c r="D100" s="658" t="str">
        <f>IF(CNGE_2024_M4_Secc1!D99="","",CNGE_2024_M4_Secc1!D99)</f>
        <v/>
      </c>
      <c r="E100" s="658"/>
      <c r="F100" s="658"/>
      <c r="G100" s="658"/>
      <c r="H100" s="658"/>
      <c r="I100" s="658"/>
      <c r="J100" s="658"/>
      <c r="K100" s="658"/>
      <c r="L100" s="658"/>
      <c r="M100" s="580"/>
      <c r="N100" s="580"/>
      <c r="O100" s="580"/>
      <c r="P100" s="580"/>
      <c r="Q100" s="580"/>
      <c r="R100" s="580"/>
      <c r="S100" s="580"/>
      <c r="T100" s="580"/>
      <c r="U100" s="580"/>
      <c r="V100" s="580"/>
      <c r="W100" s="580"/>
      <c r="X100" s="580"/>
      <c r="Y100" s="580"/>
      <c r="Z100" s="580"/>
      <c r="AA100" s="580"/>
      <c r="AB100" s="580"/>
      <c r="AC100" s="580"/>
      <c r="AD100" s="580"/>
      <c r="AG100" s="1">
        <f>IF(AND(CNGE_2024_M4_Secc1!$O99&lt;&gt;"",CNGE_2024_M4_Secc1!$O99=2,COUNTBLANK(D100)=0,COUNTA(M100:AD100)=0),0,IF(AND(CNGE_2024_M4_Secc1!$O99&lt;&gt;"",CNGE_2024_M4_Secc1!$O99&lt;&gt;2,COUNTBLANK(D100)=0,COUNTA(M100:AD100)=3),0,IF(AND(COUNTBLANK(D100)=1,COUNT(M100:AD100)=0),0,1)))</f>
        <v>0</v>
      </c>
      <c r="AH100" s="89">
        <f t="shared" si="0"/>
        <v>0</v>
      </c>
      <c r="AI100" s="89">
        <f t="shared" si="1"/>
        <v>0</v>
      </c>
      <c r="AJ100" s="89">
        <f t="shared" si="2"/>
        <v>0</v>
      </c>
      <c r="AK100" s="1">
        <f>IF(AND(CNGE_2024_M4_Secc1!$O99&lt;&gt;"",CNGE_2024_M4_Secc1!$O99=2,COUNTA(M100:AD100)&gt;0),1,0)</f>
        <v>0</v>
      </c>
    </row>
    <row r="101" spans="1:37" ht="15" customHeight="1">
      <c r="A101" s="40"/>
      <c r="B101" s="91"/>
      <c r="C101" s="94" t="s">
        <v>5143</v>
      </c>
      <c r="D101" s="658" t="str">
        <f>IF(CNGE_2024_M4_Secc1!D100="","",CNGE_2024_M4_Secc1!D100)</f>
        <v/>
      </c>
      <c r="E101" s="658"/>
      <c r="F101" s="658"/>
      <c r="G101" s="658"/>
      <c r="H101" s="658"/>
      <c r="I101" s="658"/>
      <c r="J101" s="658"/>
      <c r="K101" s="658"/>
      <c r="L101" s="658"/>
      <c r="M101" s="580"/>
      <c r="N101" s="580"/>
      <c r="O101" s="580"/>
      <c r="P101" s="580"/>
      <c r="Q101" s="580"/>
      <c r="R101" s="580"/>
      <c r="S101" s="580"/>
      <c r="T101" s="580"/>
      <c r="U101" s="580"/>
      <c r="V101" s="580"/>
      <c r="W101" s="580"/>
      <c r="X101" s="580"/>
      <c r="Y101" s="580"/>
      <c r="Z101" s="580"/>
      <c r="AA101" s="580"/>
      <c r="AB101" s="580"/>
      <c r="AC101" s="580"/>
      <c r="AD101" s="580"/>
      <c r="AG101" s="1">
        <f>IF(AND(CNGE_2024_M4_Secc1!$O100&lt;&gt;"",CNGE_2024_M4_Secc1!$O100=2,COUNTBLANK(D101)=0,COUNTA(M101:AD101)=0),0,IF(AND(CNGE_2024_M4_Secc1!$O100&lt;&gt;"",CNGE_2024_M4_Secc1!$O100&lt;&gt;2,COUNTBLANK(D101)=0,COUNTA(M101:AD101)=3),0,IF(AND(COUNTBLANK(D101)=1,COUNT(M101:AD101)=0),0,1)))</f>
        <v>0</v>
      </c>
      <c r="AH101" s="89">
        <f t="shared" si="0"/>
        <v>0</v>
      </c>
      <c r="AI101" s="89">
        <f t="shared" si="1"/>
        <v>0</v>
      </c>
      <c r="AJ101" s="89">
        <f t="shared" si="2"/>
        <v>0</v>
      </c>
      <c r="AK101" s="1">
        <f>IF(AND(CNGE_2024_M4_Secc1!$O100&lt;&gt;"",CNGE_2024_M4_Secc1!$O100=2,COUNTA(M101:AD101)&gt;0),1,0)</f>
        <v>0</v>
      </c>
    </row>
    <row r="102" spans="1:37" ht="15" customHeight="1">
      <c r="A102" s="40"/>
      <c r="B102" s="91"/>
      <c r="C102" s="94" t="s">
        <v>5144</v>
      </c>
      <c r="D102" s="658" t="str">
        <f>IF(CNGE_2024_M4_Secc1!D101="","",CNGE_2024_M4_Secc1!D101)</f>
        <v/>
      </c>
      <c r="E102" s="658"/>
      <c r="F102" s="658"/>
      <c r="G102" s="658"/>
      <c r="H102" s="658"/>
      <c r="I102" s="658"/>
      <c r="J102" s="658"/>
      <c r="K102" s="658"/>
      <c r="L102" s="658"/>
      <c r="M102" s="580"/>
      <c r="N102" s="580"/>
      <c r="O102" s="580"/>
      <c r="P102" s="580"/>
      <c r="Q102" s="580"/>
      <c r="R102" s="580"/>
      <c r="S102" s="580"/>
      <c r="T102" s="580"/>
      <c r="U102" s="580"/>
      <c r="V102" s="580"/>
      <c r="W102" s="580"/>
      <c r="X102" s="580"/>
      <c r="Y102" s="580"/>
      <c r="Z102" s="580"/>
      <c r="AA102" s="580"/>
      <c r="AB102" s="580"/>
      <c r="AC102" s="580"/>
      <c r="AD102" s="580"/>
      <c r="AG102" s="1">
        <f>IF(AND(CNGE_2024_M4_Secc1!$O101&lt;&gt;"",CNGE_2024_M4_Secc1!$O101=2,COUNTBLANK(D102)=0,COUNTA(M102:AD102)=0),0,IF(AND(CNGE_2024_M4_Secc1!$O101&lt;&gt;"",CNGE_2024_M4_Secc1!$O101&lt;&gt;2,COUNTBLANK(D102)=0,COUNTA(M102:AD102)=3),0,IF(AND(COUNTBLANK(D102)=1,COUNT(M102:AD102)=0),0,1)))</f>
        <v>0</v>
      </c>
      <c r="AH102" s="89">
        <f t="shared" si="0"/>
        <v>0</v>
      </c>
      <c r="AI102" s="89">
        <f t="shared" si="1"/>
        <v>0</v>
      </c>
      <c r="AJ102" s="89">
        <f t="shared" si="2"/>
        <v>0</v>
      </c>
      <c r="AK102" s="1">
        <f>IF(AND(CNGE_2024_M4_Secc1!$O101&lt;&gt;"",CNGE_2024_M4_Secc1!$O101=2,COUNTA(M102:AD102)&gt;0),1,0)</f>
        <v>0</v>
      </c>
    </row>
    <row r="103" spans="1:37" ht="15" customHeight="1">
      <c r="A103" s="40"/>
      <c r="B103" s="91"/>
      <c r="C103" s="98"/>
      <c r="D103" s="98"/>
      <c r="E103" s="98"/>
      <c r="F103" s="91"/>
      <c r="G103" s="91"/>
      <c r="H103" s="91"/>
      <c r="I103" s="91"/>
      <c r="J103" s="91"/>
      <c r="K103" s="91"/>
      <c r="L103" s="108" t="s">
        <v>5189</v>
      </c>
      <c r="M103" s="729">
        <f>IF(AND(SUM(M42:R102)=0,COUNTIF(M42:R102,"NS")&gt;0),"NS",
IF(AND(SUM(M42:R102)=0,COUNTIF(M42:R102,0)&gt;0),0,
IF(AND(SUM(M42:R102)=0,COUNTIF(M42:R102,"NA")&gt;0),"NA",
SUM(M42:R102))))</f>
        <v>0</v>
      </c>
      <c r="N103" s="729"/>
      <c r="O103" s="729"/>
      <c r="P103" s="729"/>
      <c r="Q103" s="729"/>
      <c r="R103" s="729"/>
      <c r="S103" s="729">
        <f t="shared" ref="S103" si="3">IF(AND(SUM(S42:X102)=0,COUNTIF(S42:X102,"NS")&gt;0),"NS",
IF(AND(SUM(S42:X102)=0,COUNTIF(S42:X102,0)&gt;0),0,
IF(AND(SUM(S42:X102)=0,COUNTIF(S42:X102,"NA")&gt;0),"NA",
SUM(S42:X102))))</f>
        <v>0</v>
      </c>
      <c r="T103" s="729"/>
      <c r="U103" s="729"/>
      <c r="V103" s="729"/>
      <c r="W103" s="729"/>
      <c r="X103" s="729"/>
      <c r="Y103" s="729">
        <f t="shared" ref="Y103" si="4">IF(AND(SUM(Y42:AD102)=0,COUNTIF(Y42:AD102,"NS")&gt;0),"NS",
IF(AND(SUM(Y42:AD102)=0,COUNTIF(Y42:AD102,0)&gt;0),0,
IF(AND(SUM(Y42:AD102)=0,COUNTIF(Y42:AD102,"NA")&gt;0),"NA",
SUM(Y42:AD102))))</f>
        <v>0</v>
      </c>
      <c r="Z103" s="729"/>
      <c r="AA103" s="729"/>
      <c r="AB103" s="729"/>
      <c r="AC103" s="729"/>
      <c r="AD103" s="729"/>
      <c r="AG103" s="221">
        <f>SUM(AG42:AG102)</f>
        <v>0</v>
      </c>
      <c r="AH103" s="317">
        <f>SUM(AH42:AH102)</f>
        <v>0</v>
      </c>
      <c r="AI103" s="223">
        <f>SUM(AI42:AI102)</f>
        <v>0</v>
      </c>
      <c r="AJ103" s="224">
        <f>SUM(AJ42:AJ102)</f>
        <v>0</v>
      </c>
      <c r="AK103" s="339">
        <f>SUM(AK42:AK102)</f>
        <v>0</v>
      </c>
    </row>
    <row r="104" spans="1:37" ht="15" customHeight="1">
      <c r="A104" s="40"/>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row>
    <row r="105" spans="1:37" ht="24" customHeight="1">
      <c r="A105" s="40"/>
      <c r="B105" s="91"/>
      <c r="C105" s="531" t="s">
        <v>5147</v>
      </c>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row>
    <row r="106" spans="1:37" ht="60" customHeight="1">
      <c r="A106" s="40"/>
      <c r="B106" s="91"/>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row>
    <row r="107" spans="1:37" ht="15" customHeight="1">
      <c r="A107" s="40"/>
      <c r="B107" s="583" t="str">
        <f>IF(AG103&gt;0,"Favor de ingresar toda la información requerida en la pregunta y/o verifique que no tenga información en celdas sombreadas","")</f>
        <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row>
    <row r="108" spans="1:37" ht="15" customHeight="1">
      <c r="A108" s="40"/>
      <c r="B108" s="568" t="str">
        <f>IF(AH103&gt;0,"Alerta: debido a que cuenta con registros NS, debe proporcionar una justificación en el area de comentarios al final de la pregunta","")</f>
        <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row>
    <row r="109" spans="1:37" ht="15" customHeight="1">
      <c r="A109" s="40"/>
      <c r="B109" s="636" t="str">
        <f>IF(AJ103&gt;0,"Favor de revisar la suma y consistencia de totales y/o subtotales por filas (numéricos y NS)","")</f>
        <v/>
      </c>
      <c r="C109" s="636"/>
      <c r="D109" s="636"/>
      <c r="E109" s="636"/>
      <c r="F109" s="636"/>
      <c r="G109" s="636"/>
      <c r="H109" s="636"/>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row>
    <row r="110" spans="1:37" ht="15" customHeight="1">
      <c r="A110" s="40"/>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row>
    <row r="111" spans="1:37" ht="15" customHeight="1">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row>
    <row r="112" spans="1:37" ht="15" customHeight="1">
      <c r="A112" s="40"/>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row>
    <row r="113" spans="1:36" ht="24" customHeight="1">
      <c r="A113" s="72" t="s">
        <v>5868</v>
      </c>
      <c r="B113" s="585" t="s">
        <v>5869</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row>
    <row r="114" spans="1:36" ht="24" customHeight="1">
      <c r="A114" s="40"/>
      <c r="B114" s="91"/>
      <c r="C114" s="593" t="s">
        <v>5870</v>
      </c>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row>
    <row r="115" spans="1:36" ht="36" customHeight="1">
      <c r="A115" s="40"/>
      <c r="B115" s="107"/>
      <c r="C115" s="531" t="s">
        <v>5871</v>
      </c>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row>
    <row r="116" spans="1:36" ht="24" customHeight="1">
      <c r="A116" s="40"/>
      <c r="B116" s="91"/>
      <c r="C116" s="531" t="s">
        <v>5872</v>
      </c>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row>
    <row r="117" spans="1:36" ht="15" customHeight="1">
      <c r="A117" s="40"/>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6" ht="24" customHeight="1">
      <c r="A118" s="40"/>
      <c r="B118" s="91"/>
      <c r="C118" s="514" t="s">
        <v>5873</v>
      </c>
      <c r="D118" s="514"/>
      <c r="E118" s="514"/>
      <c r="F118" s="514"/>
      <c r="G118" s="514"/>
      <c r="H118" s="514"/>
      <c r="I118" s="514"/>
      <c r="J118" s="514"/>
      <c r="K118" s="514"/>
      <c r="L118" s="514"/>
      <c r="M118" s="514"/>
      <c r="N118" s="514"/>
      <c r="O118" s="514"/>
      <c r="P118" s="514"/>
      <c r="Q118" s="514"/>
      <c r="R118" s="514"/>
      <c r="S118" s="514"/>
      <c r="T118" s="514"/>
      <c r="U118" s="514"/>
      <c r="V118" s="514"/>
      <c r="W118" s="514"/>
      <c r="X118" s="514"/>
      <c r="Y118" s="514" t="s">
        <v>5874</v>
      </c>
      <c r="Z118" s="514"/>
      <c r="AA118" s="514"/>
      <c r="AB118" s="514"/>
      <c r="AC118" s="514"/>
      <c r="AD118" s="514"/>
      <c r="AG118" s="221" t="s">
        <v>5102</v>
      </c>
      <c r="AH118" s="222" t="s">
        <v>5107</v>
      </c>
      <c r="AI118" s="358" t="s">
        <v>5875</v>
      </c>
      <c r="AJ118" s="359" t="s">
        <v>5876</v>
      </c>
    </row>
    <row r="119" spans="1:36" ht="15" customHeight="1">
      <c r="A119" s="40"/>
      <c r="B119" s="91"/>
      <c r="C119" s="728" t="s">
        <v>5499</v>
      </c>
      <c r="D119" s="728"/>
      <c r="E119" s="92" t="s">
        <v>5500</v>
      </c>
      <c r="F119" s="572" t="s">
        <v>5501</v>
      </c>
      <c r="G119" s="573"/>
      <c r="H119" s="573"/>
      <c r="I119" s="573"/>
      <c r="J119" s="573"/>
      <c r="K119" s="573"/>
      <c r="L119" s="573"/>
      <c r="M119" s="720"/>
      <c r="N119" s="720"/>
      <c r="O119" s="720"/>
      <c r="P119" s="720"/>
      <c r="Q119" s="720"/>
      <c r="R119" s="720"/>
      <c r="S119" s="720"/>
      <c r="T119" s="720"/>
      <c r="U119" s="720"/>
      <c r="V119" s="720"/>
      <c r="W119" s="720"/>
      <c r="X119" s="776"/>
      <c r="Y119" s="577"/>
      <c r="Z119" s="578"/>
      <c r="AA119" s="578"/>
      <c r="AB119" s="578"/>
      <c r="AC119" s="578"/>
      <c r="AD119" s="579"/>
      <c r="AG119" s="23">
        <f>IF(AND(SUM($S$103)=0,COUNTA(Y119:AD142)=0),0,IF(AND(SUM($S$103)&gt;0,COUNTA(Y119:AD142)=24),0,1))</f>
        <v>0</v>
      </c>
      <c r="AH119" s="89">
        <f>COUNTIF(Y119,"NS")</f>
        <v>0</v>
      </c>
      <c r="AI119">
        <f>IF(OR(Y143="NS",$S$103="NS"),0,IF(AND(Y143="NA",$S$103="NA"),0,IF(Y143&gt;=$S$103,0,1)))</f>
        <v>0</v>
      </c>
      <c r="AJ119">
        <f>IF(OR(Y119="NS",$S$103="NS"),0,IF(AND(Y119="NA",$S$103="NA"),0,IF(Y119&lt;=$S$103,0,1)))</f>
        <v>0</v>
      </c>
    </row>
    <row r="120" spans="1:36" ht="15" customHeight="1">
      <c r="A120" s="40"/>
      <c r="B120" s="91"/>
      <c r="C120" s="728"/>
      <c r="D120" s="728"/>
      <c r="E120" s="94" t="s">
        <v>5502</v>
      </c>
      <c r="F120" s="572" t="s">
        <v>5503</v>
      </c>
      <c r="G120" s="573"/>
      <c r="H120" s="573"/>
      <c r="I120" s="573"/>
      <c r="J120" s="573"/>
      <c r="K120" s="573"/>
      <c r="L120" s="573"/>
      <c r="M120" s="720"/>
      <c r="N120" s="720"/>
      <c r="O120" s="720"/>
      <c r="P120" s="720"/>
      <c r="Q120" s="720"/>
      <c r="R120" s="720"/>
      <c r="S120" s="720"/>
      <c r="T120" s="720"/>
      <c r="U120" s="720"/>
      <c r="V120" s="720"/>
      <c r="W120" s="720"/>
      <c r="X120" s="776"/>
      <c r="Y120" s="577"/>
      <c r="Z120" s="578"/>
      <c r="AA120" s="578"/>
      <c r="AB120" s="578"/>
      <c r="AC120" s="578"/>
      <c r="AD120" s="579"/>
      <c r="AG120" s="23"/>
      <c r="AH120" s="89">
        <f t="shared" ref="AH120:AH142" si="5">COUNTIF(Y120,"NS")</f>
        <v>0</v>
      </c>
      <c r="AI120" s="334" t="s">
        <v>5877</v>
      </c>
      <c r="AJ120">
        <f t="shared" ref="AJ120:AJ142" si="6">IF(OR(Y120="NS",$S$103="NS"),0,IF(AND(Y120="NA",$S$103="NA"),0,IF(Y120&lt;=$S$103,0,1)))</f>
        <v>0</v>
      </c>
    </row>
    <row r="121" spans="1:36" ht="15" customHeight="1">
      <c r="A121" s="40"/>
      <c r="B121" s="91"/>
      <c r="C121" s="728"/>
      <c r="D121" s="728"/>
      <c r="E121" s="94" t="s">
        <v>5504</v>
      </c>
      <c r="F121" s="572" t="s">
        <v>5505</v>
      </c>
      <c r="G121" s="573"/>
      <c r="H121" s="573"/>
      <c r="I121" s="573"/>
      <c r="J121" s="573"/>
      <c r="K121" s="573"/>
      <c r="L121" s="573"/>
      <c r="M121" s="720"/>
      <c r="N121" s="720"/>
      <c r="O121" s="720"/>
      <c r="P121" s="720"/>
      <c r="Q121" s="720"/>
      <c r="R121" s="720"/>
      <c r="S121" s="720"/>
      <c r="T121" s="720"/>
      <c r="U121" s="720"/>
      <c r="V121" s="720"/>
      <c r="W121" s="720"/>
      <c r="X121" s="776"/>
      <c r="Y121" s="577"/>
      <c r="Z121" s="578"/>
      <c r="AA121" s="578"/>
      <c r="AB121" s="578"/>
      <c r="AC121" s="578"/>
      <c r="AD121" s="579"/>
      <c r="AG121" s="23"/>
      <c r="AH121" s="89">
        <f t="shared" si="5"/>
        <v>0</v>
      </c>
      <c r="AI121" s="23">
        <f>IF(SUM(Y141)&gt;0,1,0)</f>
        <v>0</v>
      </c>
      <c r="AJ121">
        <f t="shared" si="6"/>
        <v>0</v>
      </c>
    </row>
    <row r="122" spans="1:36" ht="15" customHeight="1">
      <c r="A122" s="40"/>
      <c r="B122" s="91"/>
      <c r="C122" s="728"/>
      <c r="D122" s="728"/>
      <c r="E122" s="94" t="s">
        <v>5506</v>
      </c>
      <c r="F122" s="572" t="s">
        <v>5507</v>
      </c>
      <c r="G122" s="573"/>
      <c r="H122" s="573"/>
      <c r="I122" s="573"/>
      <c r="J122" s="573"/>
      <c r="K122" s="573"/>
      <c r="L122" s="573"/>
      <c r="M122" s="720"/>
      <c r="N122" s="720"/>
      <c r="O122" s="720"/>
      <c r="P122" s="720"/>
      <c r="Q122" s="720"/>
      <c r="R122" s="720"/>
      <c r="S122" s="720"/>
      <c r="T122" s="720"/>
      <c r="U122" s="720"/>
      <c r="V122" s="720"/>
      <c r="W122" s="720"/>
      <c r="X122" s="776"/>
      <c r="Y122" s="577"/>
      <c r="Z122" s="578"/>
      <c r="AA122" s="578"/>
      <c r="AB122" s="578"/>
      <c r="AC122" s="578"/>
      <c r="AD122" s="579"/>
      <c r="AG122" s="23"/>
      <c r="AH122" s="89">
        <f t="shared" si="5"/>
        <v>0</v>
      </c>
      <c r="AJ122">
        <f t="shared" si="6"/>
        <v>0</v>
      </c>
    </row>
    <row r="123" spans="1:36" ht="15" customHeight="1">
      <c r="A123" s="40"/>
      <c r="B123" s="91"/>
      <c r="C123" s="728"/>
      <c r="D123" s="728"/>
      <c r="E123" s="94" t="s">
        <v>5508</v>
      </c>
      <c r="F123" s="572" t="s">
        <v>5509</v>
      </c>
      <c r="G123" s="573"/>
      <c r="H123" s="573"/>
      <c r="I123" s="573"/>
      <c r="J123" s="573"/>
      <c r="K123" s="573"/>
      <c r="L123" s="573"/>
      <c r="M123" s="720"/>
      <c r="N123" s="720"/>
      <c r="O123" s="720"/>
      <c r="P123" s="720"/>
      <c r="Q123" s="720"/>
      <c r="R123" s="720"/>
      <c r="S123" s="720"/>
      <c r="T123" s="720"/>
      <c r="U123" s="720"/>
      <c r="V123" s="720"/>
      <c r="W123" s="720"/>
      <c r="X123" s="776"/>
      <c r="Y123" s="577"/>
      <c r="Z123" s="578"/>
      <c r="AA123" s="578"/>
      <c r="AB123" s="578"/>
      <c r="AC123" s="578"/>
      <c r="AD123" s="579"/>
      <c r="AG123" s="23"/>
      <c r="AH123" s="89">
        <f t="shared" si="5"/>
        <v>0</v>
      </c>
      <c r="AI123" s="285" t="s">
        <v>5878</v>
      </c>
      <c r="AJ123">
        <f t="shared" si="6"/>
        <v>0</v>
      </c>
    </row>
    <row r="124" spans="1:36" ht="24" customHeight="1">
      <c r="A124" s="40"/>
      <c r="B124" s="91"/>
      <c r="C124" s="728"/>
      <c r="D124" s="728"/>
      <c r="E124" s="94" t="s">
        <v>5510</v>
      </c>
      <c r="F124" s="572" t="s">
        <v>5511</v>
      </c>
      <c r="G124" s="573"/>
      <c r="H124" s="573"/>
      <c r="I124" s="573"/>
      <c r="J124" s="573"/>
      <c r="K124" s="573"/>
      <c r="L124" s="573"/>
      <c r="M124" s="720"/>
      <c r="N124" s="720"/>
      <c r="O124" s="720"/>
      <c r="P124" s="720"/>
      <c r="Q124" s="720"/>
      <c r="R124" s="720"/>
      <c r="S124" s="720"/>
      <c r="T124" s="720"/>
      <c r="U124" s="720"/>
      <c r="V124" s="720"/>
      <c r="W124" s="720"/>
      <c r="X124" s="776"/>
      <c r="Y124" s="577"/>
      <c r="Z124" s="578"/>
      <c r="AA124" s="578"/>
      <c r="AB124" s="578"/>
      <c r="AC124" s="578"/>
      <c r="AD124" s="579"/>
      <c r="AG124" s="23"/>
      <c r="AH124" s="89">
        <f t="shared" si="5"/>
        <v>0</v>
      </c>
      <c r="AI124" s="1">
        <f>IF(AND(SUM($S$103)=0,COUNTA(Y119:AD142)=0),0,1)</f>
        <v>0</v>
      </c>
      <c r="AJ124">
        <f t="shared" si="6"/>
        <v>0</v>
      </c>
    </row>
    <row r="125" spans="1:36" ht="15" customHeight="1">
      <c r="A125" s="40"/>
      <c r="B125" s="91"/>
      <c r="C125" s="728"/>
      <c r="D125" s="728"/>
      <c r="E125" s="94" t="s">
        <v>5512</v>
      </c>
      <c r="F125" s="572" t="s">
        <v>5513</v>
      </c>
      <c r="G125" s="573"/>
      <c r="H125" s="573"/>
      <c r="I125" s="573"/>
      <c r="J125" s="573"/>
      <c r="K125" s="573"/>
      <c r="L125" s="573"/>
      <c r="M125" s="720"/>
      <c r="N125" s="720"/>
      <c r="O125" s="720"/>
      <c r="P125" s="720"/>
      <c r="Q125" s="720"/>
      <c r="R125" s="720"/>
      <c r="S125" s="720"/>
      <c r="T125" s="720"/>
      <c r="U125" s="720"/>
      <c r="V125" s="720"/>
      <c r="W125" s="720"/>
      <c r="X125" s="776"/>
      <c r="Y125" s="577"/>
      <c r="Z125" s="578"/>
      <c r="AA125" s="578"/>
      <c r="AB125" s="578"/>
      <c r="AC125" s="578"/>
      <c r="AD125" s="579"/>
      <c r="AG125" s="23"/>
      <c r="AH125" s="89">
        <f t="shared" si="5"/>
        <v>0</v>
      </c>
      <c r="AJ125">
        <f t="shared" si="6"/>
        <v>0</v>
      </c>
    </row>
    <row r="126" spans="1:36" ht="15" customHeight="1">
      <c r="A126" s="40"/>
      <c r="B126" s="91"/>
      <c r="C126" s="728"/>
      <c r="D126" s="728"/>
      <c r="E126" s="94" t="s">
        <v>5514</v>
      </c>
      <c r="F126" s="572" t="s">
        <v>5515</v>
      </c>
      <c r="G126" s="573"/>
      <c r="H126" s="573"/>
      <c r="I126" s="573"/>
      <c r="J126" s="573"/>
      <c r="K126" s="573"/>
      <c r="L126" s="573"/>
      <c r="M126" s="720"/>
      <c r="N126" s="720"/>
      <c r="O126" s="720"/>
      <c r="P126" s="720"/>
      <c r="Q126" s="720"/>
      <c r="R126" s="720"/>
      <c r="S126" s="720"/>
      <c r="T126" s="720"/>
      <c r="U126" s="720"/>
      <c r="V126" s="720"/>
      <c r="W126" s="720"/>
      <c r="X126" s="776"/>
      <c r="Y126" s="577"/>
      <c r="Z126" s="578"/>
      <c r="AA126" s="578"/>
      <c r="AB126" s="578"/>
      <c r="AC126" s="578"/>
      <c r="AD126" s="579"/>
      <c r="AG126" s="23"/>
      <c r="AH126" s="89">
        <f t="shared" si="5"/>
        <v>0</v>
      </c>
      <c r="AJ126">
        <f t="shared" si="6"/>
        <v>0</v>
      </c>
    </row>
    <row r="127" spans="1:36" ht="15" customHeight="1">
      <c r="A127" s="40"/>
      <c r="B127" s="91"/>
      <c r="C127" s="728"/>
      <c r="D127" s="728"/>
      <c r="E127" s="94" t="s">
        <v>5516</v>
      </c>
      <c r="F127" s="572" t="s">
        <v>5517</v>
      </c>
      <c r="G127" s="573"/>
      <c r="H127" s="573"/>
      <c r="I127" s="573"/>
      <c r="J127" s="573"/>
      <c r="K127" s="573"/>
      <c r="L127" s="573"/>
      <c r="M127" s="720"/>
      <c r="N127" s="720"/>
      <c r="O127" s="720"/>
      <c r="P127" s="720"/>
      <c r="Q127" s="720"/>
      <c r="R127" s="720"/>
      <c r="S127" s="720"/>
      <c r="T127" s="720"/>
      <c r="U127" s="720"/>
      <c r="V127" s="720"/>
      <c r="W127" s="720"/>
      <c r="X127" s="776"/>
      <c r="Y127" s="577"/>
      <c r="Z127" s="578"/>
      <c r="AA127" s="578"/>
      <c r="AB127" s="578"/>
      <c r="AC127" s="578"/>
      <c r="AD127" s="579"/>
      <c r="AG127" s="23"/>
      <c r="AH127" s="89">
        <f t="shared" si="5"/>
        <v>0</v>
      </c>
      <c r="AJ127">
        <f t="shared" si="6"/>
        <v>0</v>
      </c>
    </row>
    <row r="128" spans="1:36" ht="15" customHeight="1">
      <c r="A128" s="40"/>
      <c r="B128" s="91"/>
      <c r="C128" s="728"/>
      <c r="D128" s="728"/>
      <c r="E128" s="134" t="s">
        <v>5518</v>
      </c>
      <c r="F128" s="572" t="s">
        <v>5519</v>
      </c>
      <c r="G128" s="573"/>
      <c r="H128" s="573"/>
      <c r="I128" s="573"/>
      <c r="J128" s="573"/>
      <c r="K128" s="573"/>
      <c r="L128" s="573"/>
      <c r="M128" s="720"/>
      <c r="N128" s="720"/>
      <c r="O128" s="720"/>
      <c r="P128" s="720"/>
      <c r="Q128" s="720"/>
      <c r="R128" s="720"/>
      <c r="S128" s="720"/>
      <c r="T128" s="720"/>
      <c r="U128" s="720"/>
      <c r="V128" s="720"/>
      <c r="W128" s="720"/>
      <c r="X128" s="776"/>
      <c r="Y128" s="577"/>
      <c r="Z128" s="578"/>
      <c r="AA128" s="578"/>
      <c r="AB128" s="578"/>
      <c r="AC128" s="578"/>
      <c r="AD128" s="579"/>
      <c r="AG128" s="23"/>
      <c r="AH128" s="89">
        <f t="shared" si="5"/>
        <v>0</v>
      </c>
      <c r="AJ128">
        <f t="shared" si="6"/>
        <v>0</v>
      </c>
    </row>
    <row r="129" spans="1:36" ht="15" customHeight="1">
      <c r="A129" s="40"/>
      <c r="B129" s="91"/>
      <c r="C129" s="728"/>
      <c r="D129" s="728"/>
      <c r="E129" s="134" t="s">
        <v>5520</v>
      </c>
      <c r="F129" s="572" t="s">
        <v>5521</v>
      </c>
      <c r="G129" s="573"/>
      <c r="H129" s="573"/>
      <c r="I129" s="573"/>
      <c r="J129" s="573"/>
      <c r="K129" s="573"/>
      <c r="L129" s="573"/>
      <c r="M129" s="720"/>
      <c r="N129" s="720"/>
      <c r="O129" s="720"/>
      <c r="P129" s="720"/>
      <c r="Q129" s="720"/>
      <c r="R129" s="720"/>
      <c r="S129" s="720"/>
      <c r="T129" s="720"/>
      <c r="U129" s="720"/>
      <c r="V129" s="720"/>
      <c r="W129" s="720"/>
      <c r="X129" s="776"/>
      <c r="Y129" s="577"/>
      <c r="Z129" s="578"/>
      <c r="AA129" s="578"/>
      <c r="AB129" s="578"/>
      <c r="AC129" s="578"/>
      <c r="AD129" s="579"/>
      <c r="AG129" s="23"/>
      <c r="AH129" s="89">
        <f t="shared" si="5"/>
        <v>0</v>
      </c>
      <c r="AJ129">
        <f t="shared" si="6"/>
        <v>0</v>
      </c>
    </row>
    <row r="130" spans="1:36" ht="15" customHeight="1">
      <c r="A130" s="40"/>
      <c r="B130" s="91"/>
      <c r="C130" s="728"/>
      <c r="D130" s="728"/>
      <c r="E130" s="134" t="s">
        <v>5522</v>
      </c>
      <c r="F130" s="572" t="s">
        <v>5523</v>
      </c>
      <c r="G130" s="573"/>
      <c r="H130" s="573"/>
      <c r="I130" s="573"/>
      <c r="J130" s="573"/>
      <c r="K130" s="573"/>
      <c r="L130" s="573"/>
      <c r="M130" s="720"/>
      <c r="N130" s="720"/>
      <c r="O130" s="720"/>
      <c r="P130" s="720"/>
      <c r="Q130" s="720"/>
      <c r="R130" s="720"/>
      <c r="S130" s="720"/>
      <c r="T130" s="720"/>
      <c r="U130" s="720"/>
      <c r="V130" s="720"/>
      <c r="W130" s="720"/>
      <c r="X130" s="776"/>
      <c r="Y130" s="577"/>
      <c r="Z130" s="578"/>
      <c r="AA130" s="578"/>
      <c r="AB130" s="578"/>
      <c r="AC130" s="578"/>
      <c r="AD130" s="579"/>
      <c r="AG130" s="23"/>
      <c r="AH130" s="89">
        <f t="shared" si="5"/>
        <v>0</v>
      </c>
      <c r="AJ130">
        <f t="shared" si="6"/>
        <v>0</v>
      </c>
    </row>
    <row r="131" spans="1:36" ht="24" customHeight="1">
      <c r="A131" s="40"/>
      <c r="B131" s="91"/>
      <c r="C131" s="691" t="s">
        <v>5016</v>
      </c>
      <c r="D131" s="692"/>
      <c r="E131" s="693"/>
      <c r="F131" s="572" t="s">
        <v>5524</v>
      </c>
      <c r="G131" s="573"/>
      <c r="H131" s="573"/>
      <c r="I131" s="573"/>
      <c r="J131" s="573"/>
      <c r="K131" s="573"/>
      <c r="L131" s="573"/>
      <c r="M131" s="573"/>
      <c r="N131" s="573"/>
      <c r="O131" s="573"/>
      <c r="P131" s="573"/>
      <c r="Q131" s="573"/>
      <c r="R131" s="573"/>
      <c r="S131" s="573"/>
      <c r="T131" s="573"/>
      <c r="U131" s="573"/>
      <c r="V131" s="573"/>
      <c r="W131" s="573"/>
      <c r="X131" s="574"/>
      <c r="Y131" s="577"/>
      <c r="Z131" s="578"/>
      <c r="AA131" s="578"/>
      <c r="AB131" s="578"/>
      <c r="AC131" s="578"/>
      <c r="AD131" s="579"/>
      <c r="AG131" s="23"/>
      <c r="AH131" s="89">
        <f t="shared" si="5"/>
        <v>0</v>
      </c>
      <c r="AJ131">
        <f t="shared" si="6"/>
        <v>0</v>
      </c>
    </row>
    <row r="132" spans="1:36" ht="24" customHeight="1">
      <c r="A132" s="40"/>
      <c r="B132" s="91"/>
      <c r="C132" s="691" t="s">
        <v>5018</v>
      </c>
      <c r="D132" s="692"/>
      <c r="E132" s="693"/>
      <c r="F132" s="572" t="s">
        <v>5525</v>
      </c>
      <c r="G132" s="573"/>
      <c r="H132" s="573"/>
      <c r="I132" s="573"/>
      <c r="J132" s="573"/>
      <c r="K132" s="573"/>
      <c r="L132" s="573"/>
      <c r="M132" s="720"/>
      <c r="N132" s="720"/>
      <c r="O132" s="720"/>
      <c r="P132" s="720"/>
      <c r="Q132" s="720"/>
      <c r="R132" s="720"/>
      <c r="S132" s="720"/>
      <c r="T132" s="720"/>
      <c r="U132" s="720"/>
      <c r="V132" s="720"/>
      <c r="W132" s="720"/>
      <c r="X132" s="776"/>
      <c r="Y132" s="577"/>
      <c r="Z132" s="578"/>
      <c r="AA132" s="578"/>
      <c r="AB132" s="578"/>
      <c r="AC132" s="578"/>
      <c r="AD132" s="579"/>
      <c r="AG132" s="23"/>
      <c r="AH132" s="89">
        <f t="shared" si="5"/>
        <v>0</v>
      </c>
      <c r="AJ132">
        <f t="shared" si="6"/>
        <v>0</v>
      </c>
    </row>
    <row r="133" spans="1:36" ht="15" customHeight="1">
      <c r="A133" s="40"/>
      <c r="B133" s="91"/>
      <c r="C133" s="691" t="s">
        <v>5020</v>
      </c>
      <c r="D133" s="692"/>
      <c r="E133" s="693"/>
      <c r="F133" s="572" t="s">
        <v>5879</v>
      </c>
      <c r="G133" s="573"/>
      <c r="H133" s="573"/>
      <c r="I133" s="573"/>
      <c r="J133" s="573"/>
      <c r="K133" s="573"/>
      <c r="L133" s="573"/>
      <c r="M133" s="720"/>
      <c r="N133" s="720"/>
      <c r="O133" s="720"/>
      <c r="P133" s="720"/>
      <c r="Q133" s="720"/>
      <c r="R133" s="720"/>
      <c r="S133" s="720"/>
      <c r="T133" s="720"/>
      <c r="U133" s="720"/>
      <c r="V133" s="720"/>
      <c r="W133" s="720"/>
      <c r="X133" s="776"/>
      <c r="Y133" s="577"/>
      <c r="Z133" s="578"/>
      <c r="AA133" s="578"/>
      <c r="AB133" s="578"/>
      <c r="AC133" s="578"/>
      <c r="AD133" s="579"/>
      <c r="AG133" s="23"/>
      <c r="AH133" s="89">
        <f t="shared" si="5"/>
        <v>0</v>
      </c>
      <c r="AJ133">
        <f t="shared" si="6"/>
        <v>0</v>
      </c>
    </row>
    <row r="134" spans="1:36" ht="15" customHeight="1">
      <c r="A134" s="40"/>
      <c r="B134" s="91"/>
      <c r="C134" s="691" t="s">
        <v>5022</v>
      </c>
      <c r="D134" s="692"/>
      <c r="E134" s="693"/>
      <c r="F134" s="572" t="s">
        <v>5880</v>
      </c>
      <c r="G134" s="573"/>
      <c r="H134" s="573"/>
      <c r="I134" s="573"/>
      <c r="J134" s="573"/>
      <c r="K134" s="573"/>
      <c r="L134" s="573"/>
      <c r="M134" s="720"/>
      <c r="N134" s="720"/>
      <c r="O134" s="720"/>
      <c r="P134" s="720"/>
      <c r="Q134" s="720"/>
      <c r="R134" s="720"/>
      <c r="S134" s="720"/>
      <c r="T134" s="720"/>
      <c r="U134" s="720"/>
      <c r="V134" s="720"/>
      <c r="W134" s="720"/>
      <c r="X134" s="776"/>
      <c r="Y134" s="577"/>
      <c r="Z134" s="578"/>
      <c r="AA134" s="578"/>
      <c r="AB134" s="578"/>
      <c r="AC134" s="578"/>
      <c r="AD134" s="579"/>
      <c r="AG134" s="23"/>
      <c r="AH134" s="89">
        <f t="shared" si="5"/>
        <v>0</v>
      </c>
      <c r="AJ134">
        <f t="shared" si="6"/>
        <v>0</v>
      </c>
    </row>
    <row r="135" spans="1:36" ht="15" customHeight="1">
      <c r="A135" s="40"/>
      <c r="B135" s="91"/>
      <c r="C135" s="691" t="s">
        <v>5024</v>
      </c>
      <c r="D135" s="692"/>
      <c r="E135" s="693"/>
      <c r="F135" s="572" t="s">
        <v>5526</v>
      </c>
      <c r="G135" s="573"/>
      <c r="H135" s="573"/>
      <c r="I135" s="573"/>
      <c r="J135" s="573"/>
      <c r="K135" s="573"/>
      <c r="L135" s="573"/>
      <c r="M135" s="720"/>
      <c r="N135" s="720"/>
      <c r="O135" s="720"/>
      <c r="P135" s="720"/>
      <c r="Q135" s="720"/>
      <c r="R135" s="720"/>
      <c r="S135" s="720"/>
      <c r="T135" s="720"/>
      <c r="U135" s="720"/>
      <c r="V135" s="720"/>
      <c r="W135" s="720"/>
      <c r="X135" s="776"/>
      <c r="Y135" s="577"/>
      <c r="Z135" s="578"/>
      <c r="AA135" s="578"/>
      <c r="AB135" s="578"/>
      <c r="AC135" s="578"/>
      <c r="AD135" s="579"/>
      <c r="AG135" s="23"/>
      <c r="AH135" s="89">
        <f t="shared" si="5"/>
        <v>0</v>
      </c>
      <c r="AJ135">
        <f t="shared" si="6"/>
        <v>0</v>
      </c>
    </row>
    <row r="136" spans="1:36" ht="15" customHeight="1">
      <c r="A136" s="40"/>
      <c r="B136" s="91"/>
      <c r="C136" s="691" t="s">
        <v>5026</v>
      </c>
      <c r="D136" s="692"/>
      <c r="E136" s="693"/>
      <c r="F136" s="572" t="s">
        <v>5881</v>
      </c>
      <c r="G136" s="573"/>
      <c r="H136" s="573"/>
      <c r="I136" s="573"/>
      <c r="J136" s="573"/>
      <c r="K136" s="573"/>
      <c r="L136" s="573"/>
      <c r="M136" s="720"/>
      <c r="N136" s="720"/>
      <c r="O136" s="720"/>
      <c r="P136" s="720"/>
      <c r="Q136" s="720"/>
      <c r="R136" s="720"/>
      <c r="S136" s="720"/>
      <c r="T136" s="720"/>
      <c r="U136" s="720"/>
      <c r="V136" s="720"/>
      <c r="W136" s="720"/>
      <c r="X136" s="776"/>
      <c r="Y136" s="577"/>
      <c r="Z136" s="578"/>
      <c r="AA136" s="578"/>
      <c r="AB136" s="578"/>
      <c r="AC136" s="578"/>
      <c r="AD136" s="579"/>
      <c r="AG136" s="23"/>
      <c r="AH136" s="89">
        <f t="shared" si="5"/>
        <v>0</v>
      </c>
      <c r="AJ136">
        <f t="shared" si="6"/>
        <v>0</v>
      </c>
    </row>
    <row r="137" spans="1:36" ht="15" customHeight="1">
      <c r="A137" s="40"/>
      <c r="B137" s="91"/>
      <c r="C137" s="691" t="s">
        <v>5028</v>
      </c>
      <c r="D137" s="692"/>
      <c r="E137" s="693"/>
      <c r="F137" s="572" t="s">
        <v>5882</v>
      </c>
      <c r="G137" s="573"/>
      <c r="H137" s="573"/>
      <c r="I137" s="573"/>
      <c r="J137" s="573"/>
      <c r="K137" s="573"/>
      <c r="L137" s="573"/>
      <c r="M137" s="720"/>
      <c r="N137" s="720"/>
      <c r="O137" s="720"/>
      <c r="P137" s="720"/>
      <c r="Q137" s="720"/>
      <c r="R137" s="720"/>
      <c r="S137" s="720"/>
      <c r="T137" s="720"/>
      <c r="U137" s="720"/>
      <c r="V137" s="720"/>
      <c r="W137" s="720"/>
      <c r="X137" s="776"/>
      <c r="Y137" s="577"/>
      <c r="Z137" s="578"/>
      <c r="AA137" s="578"/>
      <c r="AB137" s="578"/>
      <c r="AC137" s="578"/>
      <c r="AD137" s="579"/>
      <c r="AG137" s="23"/>
      <c r="AH137" s="89">
        <f t="shared" si="5"/>
        <v>0</v>
      </c>
      <c r="AJ137">
        <f t="shared" si="6"/>
        <v>0</v>
      </c>
    </row>
    <row r="138" spans="1:36" ht="15" customHeight="1">
      <c r="A138" s="40"/>
      <c r="B138" s="91"/>
      <c r="C138" s="691" t="s">
        <v>5030</v>
      </c>
      <c r="D138" s="692"/>
      <c r="E138" s="693"/>
      <c r="F138" s="572" t="s">
        <v>5883</v>
      </c>
      <c r="G138" s="573"/>
      <c r="H138" s="573"/>
      <c r="I138" s="573"/>
      <c r="J138" s="573"/>
      <c r="K138" s="573"/>
      <c r="L138" s="573"/>
      <c r="M138" s="720"/>
      <c r="N138" s="720"/>
      <c r="O138" s="720"/>
      <c r="P138" s="720"/>
      <c r="Q138" s="720"/>
      <c r="R138" s="720"/>
      <c r="S138" s="720"/>
      <c r="T138" s="720"/>
      <c r="U138" s="720"/>
      <c r="V138" s="720"/>
      <c r="W138" s="720"/>
      <c r="X138" s="776"/>
      <c r="Y138" s="577"/>
      <c r="Z138" s="578"/>
      <c r="AA138" s="578"/>
      <c r="AB138" s="578"/>
      <c r="AC138" s="578"/>
      <c r="AD138" s="579"/>
      <c r="AG138" s="23"/>
      <c r="AH138" s="89">
        <f t="shared" si="5"/>
        <v>0</v>
      </c>
      <c r="AJ138">
        <f t="shared" si="6"/>
        <v>0</v>
      </c>
    </row>
    <row r="139" spans="1:36" ht="15" customHeight="1">
      <c r="A139" s="40"/>
      <c r="B139" s="91"/>
      <c r="C139" s="691" t="s">
        <v>5031</v>
      </c>
      <c r="D139" s="692"/>
      <c r="E139" s="693"/>
      <c r="F139" s="572" t="s">
        <v>5884</v>
      </c>
      <c r="G139" s="573"/>
      <c r="H139" s="573"/>
      <c r="I139" s="573"/>
      <c r="J139" s="573"/>
      <c r="K139" s="573"/>
      <c r="L139" s="573"/>
      <c r="M139" s="720"/>
      <c r="N139" s="720"/>
      <c r="O139" s="720"/>
      <c r="P139" s="720"/>
      <c r="Q139" s="720"/>
      <c r="R139" s="720"/>
      <c r="S139" s="720"/>
      <c r="T139" s="720"/>
      <c r="U139" s="720"/>
      <c r="V139" s="720"/>
      <c r="W139" s="720"/>
      <c r="X139" s="776"/>
      <c r="Y139" s="577"/>
      <c r="Z139" s="578"/>
      <c r="AA139" s="578"/>
      <c r="AB139" s="578"/>
      <c r="AC139" s="578"/>
      <c r="AD139" s="579"/>
      <c r="AG139" s="23"/>
      <c r="AH139" s="89">
        <f t="shared" si="5"/>
        <v>0</v>
      </c>
      <c r="AJ139">
        <f t="shared" si="6"/>
        <v>0</v>
      </c>
    </row>
    <row r="140" spans="1:36" ht="15" customHeight="1">
      <c r="A140" s="40"/>
      <c r="B140" s="91"/>
      <c r="C140" s="691" t="s">
        <v>5033</v>
      </c>
      <c r="D140" s="692"/>
      <c r="E140" s="693"/>
      <c r="F140" s="572" t="s">
        <v>5885</v>
      </c>
      <c r="G140" s="573"/>
      <c r="H140" s="573"/>
      <c r="I140" s="573"/>
      <c r="J140" s="573"/>
      <c r="K140" s="573"/>
      <c r="L140" s="573"/>
      <c r="M140" s="720"/>
      <c r="N140" s="720"/>
      <c r="O140" s="720"/>
      <c r="P140" s="720"/>
      <c r="Q140" s="720"/>
      <c r="R140" s="720"/>
      <c r="S140" s="720"/>
      <c r="T140" s="720"/>
      <c r="U140" s="720"/>
      <c r="V140" s="720"/>
      <c r="W140" s="720"/>
      <c r="X140" s="776"/>
      <c r="Y140" s="577"/>
      <c r="Z140" s="578"/>
      <c r="AA140" s="578"/>
      <c r="AB140" s="578"/>
      <c r="AC140" s="578"/>
      <c r="AD140" s="579"/>
      <c r="AG140" s="23"/>
      <c r="AH140" s="89">
        <f t="shared" si="5"/>
        <v>0</v>
      </c>
      <c r="AJ140">
        <f t="shared" si="6"/>
        <v>0</v>
      </c>
    </row>
    <row r="141" spans="1:36" ht="15" customHeight="1">
      <c r="A141" s="40"/>
      <c r="B141" s="91"/>
      <c r="C141" s="691" t="s">
        <v>5034</v>
      </c>
      <c r="D141" s="692"/>
      <c r="E141" s="693"/>
      <c r="F141" s="572" t="s">
        <v>5815</v>
      </c>
      <c r="G141" s="573"/>
      <c r="H141" s="573"/>
      <c r="I141" s="573"/>
      <c r="J141" s="573"/>
      <c r="K141" s="573"/>
      <c r="L141" s="573"/>
      <c r="M141" s="720"/>
      <c r="N141" s="720"/>
      <c r="O141" s="720"/>
      <c r="P141" s="720"/>
      <c r="Q141" s="720"/>
      <c r="R141" s="720"/>
      <c r="S141" s="720"/>
      <c r="T141" s="720"/>
      <c r="U141" s="720"/>
      <c r="V141" s="720"/>
      <c r="W141" s="720"/>
      <c r="X141" s="776"/>
      <c r="Y141" s="577"/>
      <c r="Z141" s="578"/>
      <c r="AA141" s="578"/>
      <c r="AB141" s="578"/>
      <c r="AC141" s="578"/>
      <c r="AD141" s="579"/>
      <c r="AG141" s="23"/>
      <c r="AH141" s="89">
        <f t="shared" si="5"/>
        <v>0</v>
      </c>
      <c r="AJ141">
        <f t="shared" si="6"/>
        <v>0</v>
      </c>
    </row>
    <row r="142" spans="1:36" ht="15" customHeight="1">
      <c r="A142" s="40"/>
      <c r="B142" s="91"/>
      <c r="C142" s="743" t="s">
        <v>5035</v>
      </c>
      <c r="D142" s="743"/>
      <c r="E142" s="743"/>
      <c r="F142" s="572" t="s">
        <v>403</v>
      </c>
      <c r="G142" s="573"/>
      <c r="H142" s="573"/>
      <c r="I142" s="573"/>
      <c r="J142" s="573"/>
      <c r="K142" s="573"/>
      <c r="L142" s="573"/>
      <c r="M142" s="720"/>
      <c r="N142" s="720"/>
      <c r="O142" s="720"/>
      <c r="P142" s="720"/>
      <c r="Q142" s="720"/>
      <c r="R142" s="720"/>
      <c r="S142" s="720"/>
      <c r="T142" s="720"/>
      <c r="U142" s="720"/>
      <c r="V142" s="720"/>
      <c r="W142" s="720"/>
      <c r="X142" s="776"/>
      <c r="Y142" s="577"/>
      <c r="Z142" s="578"/>
      <c r="AA142" s="578"/>
      <c r="AB142" s="578"/>
      <c r="AC142" s="578"/>
      <c r="AD142" s="579"/>
      <c r="AG142" s="23"/>
      <c r="AH142" s="89">
        <f t="shared" si="5"/>
        <v>0</v>
      </c>
      <c r="AJ142">
        <f t="shared" si="6"/>
        <v>0</v>
      </c>
    </row>
    <row r="143" spans="1:36" ht="15" customHeight="1">
      <c r="A143" s="40"/>
      <c r="B143" s="91"/>
      <c r="C143" s="98"/>
      <c r="D143" s="98"/>
      <c r="E143" s="98"/>
      <c r="F143" s="98"/>
      <c r="G143" s="98"/>
      <c r="H143" s="98"/>
      <c r="I143" s="98"/>
      <c r="J143" s="98"/>
      <c r="K143" s="98"/>
      <c r="L143" s="98"/>
      <c r="M143" s="98"/>
      <c r="N143" s="98"/>
      <c r="O143" s="98"/>
      <c r="P143" s="98"/>
      <c r="Q143" s="98"/>
      <c r="R143" s="98"/>
      <c r="S143" s="98"/>
      <c r="T143" s="98"/>
      <c r="U143" s="98"/>
      <c r="V143" s="98"/>
      <c r="W143" s="98"/>
      <c r="X143" s="108" t="s">
        <v>5189</v>
      </c>
      <c r="Y143" s="722">
        <f>IF(AND(SUM(Y119:AD142)=0,COUNTIF(Y119:AD142,"NS")&gt;0),"NS",
IF(AND(SUM(Y119:AD142)=0,COUNTIF(Y119:AD142,0)&gt;0),0,
IF(AND(SUM(Y119:AD142)=0,COUNTIF(Y119:AD142,"NA")&gt;0),"NA",
SUM(Y119:AD142))))</f>
        <v>0</v>
      </c>
      <c r="Z143" s="723"/>
      <c r="AA143" s="723"/>
      <c r="AB143" s="723"/>
      <c r="AC143" s="723"/>
      <c r="AD143" s="724"/>
      <c r="AH143" s="317">
        <f>SUM(AH119:AH142)</f>
        <v>0</v>
      </c>
      <c r="AJ143" s="360">
        <f>SUM(AJ119:AJ142)</f>
        <v>0</v>
      </c>
    </row>
    <row r="144" spans="1:36" ht="15" customHeight="1">
      <c r="A144" s="40"/>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row>
    <row r="145" spans="1:31" ht="45" customHeight="1">
      <c r="A145" s="40"/>
      <c r="B145" s="91"/>
      <c r="C145" s="802" t="s">
        <v>5886</v>
      </c>
      <c r="D145" s="802"/>
      <c r="E145" s="803"/>
      <c r="F145" s="736"/>
      <c r="G145" s="737"/>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8"/>
    </row>
    <row r="146" spans="1:31" ht="15" customHeight="1">
      <c r="A146" s="40"/>
      <c r="B146" s="636" t="str">
        <f>IF(AND($AI$121&gt;0,$F$145=""),"Ha registrado un valor mayor a cero en el numeral 12, debe anotar el nombre de dicho(s) tipo(s) de solicitante(s)","")</f>
        <v/>
      </c>
      <c r="C146" s="636"/>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row>
    <row r="147" spans="1:31" ht="24" customHeight="1">
      <c r="A147" s="40"/>
      <c r="B147" s="91"/>
      <c r="C147" s="531" t="s">
        <v>5147</v>
      </c>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row>
    <row r="148" spans="1:31" ht="60" customHeight="1">
      <c r="A148" s="40"/>
      <c r="B148" s="91"/>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row>
    <row r="149" spans="1:31" ht="15" customHeight="1">
      <c r="A149" s="40"/>
      <c r="B149" s="583" t="str">
        <f>IF(AG119&gt;0,"Favor de ingresar toda la información requerida en la pregunta y/o verifique que no tenga información en celdas sombreadas","")</f>
        <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row>
    <row r="150" spans="1:31" ht="15" customHeight="1">
      <c r="A150" s="40"/>
      <c r="B150" s="568" t="str">
        <f>IF(AH143&gt;0,"Alerta: debido a que cuenta con registros NS, debe proporcionar una justificación en el area de comentarios al final de la pregunta","")</f>
        <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row>
    <row r="151" spans="1:31" ht="15" customHeight="1">
      <c r="A151" s="40"/>
      <c r="B151" s="571" t="str">
        <f>IF(AI119&gt;0,"Favor de revisar la instrucción 1, debido a que no se cumplen con los criterios mencionados","")</f>
        <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row>
    <row r="152" spans="1:31" ht="15" customHeight="1">
      <c r="A152" s="40"/>
      <c r="B152" s="584" t="str">
        <f>IF(AJ143&gt;0,"Alerta: debe de proporcionar una justificación de acuerdo a lo establecido en la instrucción 2","")</f>
        <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row>
    <row r="153" spans="1:31" ht="15" customHeight="1">
      <c r="A153" s="40"/>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1" ht="15" customHeight="1">
      <c r="A154" s="40"/>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1" ht="24" customHeight="1">
      <c r="A155" s="40" t="s">
        <v>5887</v>
      </c>
      <c r="B155" s="585" t="s">
        <v>5888</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row>
    <row r="156" spans="1:31" ht="24" customHeight="1">
      <c r="A156" s="40"/>
      <c r="B156" s="107"/>
      <c r="C156" s="531" t="s">
        <v>5889</v>
      </c>
      <c r="D156" s="531"/>
      <c r="E156" s="531"/>
      <c r="F156" s="531"/>
      <c r="G156" s="531"/>
      <c r="H156" s="531"/>
      <c r="I156" s="531"/>
      <c r="J156" s="531"/>
      <c r="K156" s="531"/>
      <c r="L156" s="531"/>
      <c r="M156" s="531"/>
      <c r="N156" s="531"/>
      <c r="O156" s="531"/>
      <c r="P156" s="531"/>
      <c r="Q156" s="531"/>
      <c r="R156" s="531"/>
      <c r="S156" s="531"/>
      <c r="T156" s="531"/>
      <c r="U156" s="531"/>
      <c r="V156" s="531"/>
      <c r="W156" s="531"/>
      <c r="X156" s="531"/>
      <c r="Y156" s="531"/>
      <c r="Z156" s="531"/>
      <c r="AA156" s="531"/>
      <c r="AB156" s="531"/>
      <c r="AC156" s="531"/>
      <c r="AD156" s="531"/>
    </row>
    <row r="157" spans="1:31" ht="24" customHeight="1">
      <c r="A157" s="40"/>
      <c r="B157" s="107"/>
      <c r="C157" s="593" t="s">
        <v>5890</v>
      </c>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row>
    <row r="158" spans="1:31" ht="24" customHeight="1">
      <c r="A158" s="40"/>
      <c r="B158" s="107"/>
      <c r="C158" s="531" t="s">
        <v>5891</v>
      </c>
      <c r="D158" s="531"/>
      <c r="E158" s="531"/>
      <c r="F158" s="531"/>
      <c r="G158" s="531"/>
      <c r="H158" s="531"/>
      <c r="I158" s="531"/>
      <c r="J158" s="531"/>
      <c r="K158" s="531"/>
      <c r="L158" s="531"/>
      <c r="M158" s="531"/>
      <c r="N158" s="531"/>
      <c r="O158" s="531"/>
      <c r="P158" s="531"/>
      <c r="Q158" s="531"/>
      <c r="R158" s="531"/>
      <c r="S158" s="531"/>
      <c r="T158" s="531"/>
      <c r="U158" s="531"/>
      <c r="V158" s="531"/>
      <c r="W158" s="531"/>
      <c r="X158" s="531"/>
      <c r="Y158" s="531"/>
      <c r="Z158" s="531"/>
      <c r="AA158" s="531"/>
      <c r="AB158" s="531"/>
      <c r="AC158" s="531"/>
      <c r="AD158" s="531"/>
    </row>
    <row r="159" spans="1:31" ht="24" customHeight="1">
      <c r="A159" s="40"/>
      <c r="B159" s="107"/>
      <c r="C159" s="781" t="s">
        <v>5892</v>
      </c>
      <c r="D159" s="781"/>
      <c r="E159" s="781"/>
      <c r="F159" s="781"/>
      <c r="G159" s="781"/>
      <c r="H159" s="781"/>
      <c r="I159" s="781"/>
      <c r="J159" s="781"/>
      <c r="K159" s="781"/>
      <c r="L159" s="781"/>
      <c r="M159" s="781"/>
      <c r="N159" s="781"/>
      <c r="O159" s="781"/>
      <c r="P159" s="781"/>
      <c r="Q159" s="781"/>
      <c r="R159" s="781"/>
      <c r="S159" s="781"/>
      <c r="T159" s="781"/>
      <c r="U159" s="781"/>
      <c r="V159" s="781"/>
      <c r="W159" s="781"/>
      <c r="X159" s="781"/>
      <c r="Y159" s="781"/>
      <c r="Z159" s="781"/>
      <c r="AA159" s="781"/>
      <c r="AB159" s="781"/>
      <c r="AC159" s="781"/>
      <c r="AD159" s="781"/>
    </row>
    <row r="160" spans="1:31" ht="60" customHeight="1">
      <c r="A160" s="40"/>
      <c r="B160" s="107"/>
      <c r="C160" s="782" t="s">
        <v>5893</v>
      </c>
      <c r="D160" s="782"/>
      <c r="E160" s="782"/>
      <c r="F160" s="782"/>
      <c r="G160" s="782"/>
      <c r="H160" s="782"/>
      <c r="I160" s="782"/>
      <c r="J160" s="782"/>
      <c r="K160" s="782"/>
      <c r="L160" s="782"/>
      <c r="M160" s="782"/>
      <c r="N160" s="782"/>
      <c r="O160" s="782"/>
      <c r="P160" s="782"/>
      <c r="Q160" s="782"/>
      <c r="R160" s="782"/>
      <c r="S160" s="782"/>
      <c r="T160" s="782"/>
      <c r="U160" s="782"/>
      <c r="V160" s="782"/>
      <c r="W160" s="782"/>
      <c r="X160" s="782"/>
      <c r="Y160" s="782"/>
      <c r="Z160" s="782"/>
      <c r="AA160" s="782"/>
      <c r="AB160" s="782"/>
      <c r="AC160" s="782"/>
      <c r="AD160" s="782"/>
    </row>
    <row r="161" spans="1:56" ht="36" customHeight="1">
      <c r="A161" s="40"/>
      <c r="B161" s="107"/>
      <c r="C161" s="593" t="s">
        <v>5894</v>
      </c>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row>
    <row r="162" spans="1:56" ht="36" customHeight="1">
      <c r="A162" s="40"/>
      <c r="B162" s="107"/>
      <c r="C162" s="593" t="s">
        <v>5895</v>
      </c>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row>
    <row r="163" spans="1:56" ht="36" customHeight="1">
      <c r="A163" s="40"/>
      <c r="B163" s="107"/>
      <c r="C163" s="593" t="s">
        <v>5896</v>
      </c>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row>
    <row r="164" spans="1:56" ht="15" customHeight="1">
      <c r="A164" s="40"/>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row>
    <row r="165" spans="1:56" ht="15" customHeight="1">
      <c r="A165" s="40"/>
      <c r="B165" s="98"/>
      <c r="C165" s="514" t="s">
        <v>5474</v>
      </c>
      <c r="D165" s="514"/>
      <c r="E165" s="514"/>
      <c r="F165" s="514"/>
      <c r="G165" s="514"/>
      <c r="H165" s="514"/>
      <c r="I165" s="514"/>
      <c r="J165" s="514"/>
      <c r="K165" s="514"/>
      <c r="L165" s="514"/>
      <c r="M165" s="514" t="s">
        <v>5897</v>
      </c>
      <c r="N165" s="514"/>
      <c r="O165" s="514"/>
      <c r="P165" s="514"/>
      <c r="Q165" s="514"/>
      <c r="R165" s="514"/>
      <c r="S165" s="514"/>
      <c r="T165" s="514"/>
      <c r="U165" s="514"/>
      <c r="V165" s="514"/>
      <c r="W165" s="514"/>
      <c r="X165" s="514"/>
      <c r="Y165" s="514"/>
      <c r="Z165" s="514"/>
      <c r="AA165" s="514"/>
      <c r="AB165" s="514"/>
      <c r="AC165" s="514"/>
      <c r="AD165" s="514"/>
      <c r="AH165"/>
      <c r="AI165" s="659" t="s">
        <v>5477</v>
      </c>
      <c r="AJ165" s="659"/>
      <c r="AK165" s="659"/>
      <c r="AL165" s="659"/>
      <c r="AM165" s="659"/>
      <c r="AN165" s="659"/>
      <c r="AO165" s="659"/>
      <c r="AP165" s="659"/>
      <c r="AQ165" s="659"/>
      <c r="AR165" s="659"/>
      <c r="AS165" s="659"/>
      <c r="AT165" s="659"/>
      <c r="AZ165" s="777" t="s">
        <v>5898</v>
      </c>
      <c r="BA165" s="779" t="s">
        <v>5899</v>
      </c>
      <c r="BC165" s="778" t="s">
        <v>5900</v>
      </c>
      <c r="BD165" s="780" t="s">
        <v>5901</v>
      </c>
    </row>
    <row r="166" spans="1:56" ht="15" customHeight="1">
      <c r="A166" s="40"/>
      <c r="B166" s="98"/>
      <c r="C166" s="514"/>
      <c r="D166" s="514"/>
      <c r="E166" s="514"/>
      <c r="F166" s="514"/>
      <c r="G166" s="514"/>
      <c r="H166" s="514"/>
      <c r="I166" s="514"/>
      <c r="J166" s="514"/>
      <c r="K166" s="514"/>
      <c r="L166" s="514"/>
      <c r="M166" s="514" t="s">
        <v>5161</v>
      </c>
      <c r="N166" s="514"/>
      <c r="O166" s="514"/>
      <c r="P166" s="514"/>
      <c r="Q166" s="514"/>
      <c r="R166" s="514"/>
      <c r="S166" s="518" t="s">
        <v>5902</v>
      </c>
      <c r="T166" s="518"/>
      <c r="U166" s="518"/>
      <c r="V166" s="518"/>
      <c r="W166" s="518"/>
      <c r="X166" s="518"/>
      <c r="Y166" s="518" t="s">
        <v>5903</v>
      </c>
      <c r="Z166" s="518"/>
      <c r="AA166" s="518"/>
      <c r="AB166" s="518"/>
      <c r="AC166" s="518"/>
      <c r="AD166" s="518"/>
      <c r="AH166"/>
      <c r="AI166" s="284" t="s">
        <v>5108</v>
      </c>
      <c r="AJ166" s="261" t="s">
        <v>5109</v>
      </c>
      <c r="AK166" s="284" t="s">
        <v>5110</v>
      </c>
      <c r="AL166" s="261" t="s">
        <v>5111</v>
      </c>
      <c r="AM166" s="284" t="s">
        <v>5112</v>
      </c>
      <c r="AN166" s="261" t="s">
        <v>5113</v>
      </c>
      <c r="AO166" s="284" t="s">
        <v>5478</v>
      </c>
      <c r="AP166" s="261" t="s">
        <v>5115</v>
      </c>
      <c r="AQ166" s="284" t="s">
        <v>5116</v>
      </c>
      <c r="AR166" s="261" t="s">
        <v>5117</v>
      </c>
      <c r="AS166" s="284" t="s">
        <v>5118</v>
      </c>
      <c r="AT166" s="261" t="s">
        <v>5479</v>
      </c>
      <c r="AU166" s="285" t="s">
        <v>5904</v>
      </c>
      <c r="AV166" s="221" t="s">
        <v>5102</v>
      </c>
      <c r="AW166" s="222" t="s">
        <v>5107</v>
      </c>
      <c r="AX166" s="223" t="s">
        <v>5340</v>
      </c>
      <c r="AY166" s="224" t="s">
        <v>5341</v>
      </c>
      <c r="AZ166" s="777"/>
      <c r="BA166" s="779"/>
      <c r="BC166" s="778"/>
      <c r="BD166" s="780"/>
    </row>
    <row r="167" spans="1:56" ht="15" customHeight="1">
      <c r="A167" s="40"/>
      <c r="B167" s="98"/>
      <c r="C167" s="94" t="s">
        <v>5014</v>
      </c>
      <c r="D167" s="572" t="s">
        <v>5091</v>
      </c>
      <c r="E167" s="573"/>
      <c r="F167" s="573"/>
      <c r="G167" s="573"/>
      <c r="H167" s="573"/>
      <c r="I167" s="573"/>
      <c r="J167" s="573"/>
      <c r="K167" s="573"/>
      <c r="L167" s="574"/>
      <c r="M167" s="580"/>
      <c r="N167" s="580"/>
      <c r="O167" s="580"/>
      <c r="P167" s="580"/>
      <c r="Q167" s="580"/>
      <c r="R167" s="580"/>
      <c r="S167" s="580"/>
      <c r="T167" s="580"/>
      <c r="U167" s="580"/>
      <c r="V167" s="580"/>
      <c r="W167" s="580"/>
      <c r="X167" s="580"/>
      <c r="Y167" s="580"/>
      <c r="Z167" s="580"/>
      <c r="AA167" s="580"/>
      <c r="AB167" s="580"/>
      <c r="AC167" s="580"/>
      <c r="AD167" s="580"/>
      <c r="AH167" s="283" t="s">
        <v>5480</v>
      </c>
      <c r="AI167">
        <f>IF(COUNTIF(CNGE_2024_M4_Secc1!AQ42:AQ101,1),1,0)</f>
        <v>0</v>
      </c>
      <c r="AJ167">
        <f>IF(COUNTIF(CNGE_2024_M4_Secc1!AR42:AR101,1),1,0)</f>
        <v>0</v>
      </c>
      <c r="AK167">
        <f>IF(COUNTIF(CNGE_2024_M4_Secc1!AS42:AS101,1),1,0)</f>
        <v>0</v>
      </c>
      <c r="AL167">
        <f>IF(COUNTIF(CNGE_2024_M4_Secc1!AT42:AT101,1),1,0)</f>
        <v>0</v>
      </c>
      <c r="AM167">
        <f>IF(COUNTIF(CNGE_2024_M4_Secc1!AU42:AU101,1),1,0)</f>
        <v>0</v>
      </c>
      <c r="AN167">
        <f>IF(COUNTIF(CNGE_2024_M4_Secc1!AV42:AV101,1),1,0)</f>
        <v>0</v>
      </c>
      <c r="AO167">
        <f>IF(COUNTIF(CNGE_2024_M4_Secc1!AW42:AW101,1),1,0)</f>
        <v>0</v>
      </c>
      <c r="AP167">
        <f>IF(COUNTIF(CNGE_2024_M4_Secc1!AX42:AX101,1),1,0)</f>
        <v>0</v>
      </c>
      <c r="AQ167">
        <f>IF(COUNTIF(CNGE_2024_M4_Secc1!AY42:AY101,1),1,0)</f>
        <v>0</v>
      </c>
      <c r="AR167">
        <f>IF(COUNTIF(CNGE_2024_M4_Secc1!AZ42:AZ101,1),1,0)</f>
        <v>0</v>
      </c>
      <c r="AS167">
        <f>IF(COUNTIF(CNGE_2024_M4_Secc1!BA42:BA101,1),1,0)</f>
        <v>0</v>
      </c>
      <c r="AT167">
        <f>IF(COUNTIF(CNGE_2024_M4_Secc1!BB42:BB101,1),1,0)</f>
        <v>0</v>
      </c>
      <c r="AU167">
        <f>IF(COUNTA(S170:AD170)&gt;0,1,0)</f>
        <v>0</v>
      </c>
      <c r="AV167" s="23">
        <f>IF(AND(SUM(AI170)=0,COUNTA(M167:AD167)=0),0,IF(AND(SUM(AI170)&gt;0,SUM($S$103)=0,COUNTA(M167:AD167)=0),0,IF(AND(SUM(AI170)&gt;0,SUM($S$103)&gt;0,COUNTA(M167:AD167)=3),0,1)))</f>
        <v>0</v>
      </c>
      <c r="AW167" s="89">
        <f>COUNTIF(S167:AD167,"NS")</f>
        <v>0</v>
      </c>
      <c r="AX167" s="89">
        <f>SUM(S167:AD167)</f>
        <v>0</v>
      </c>
      <c r="AY167" s="89">
        <f>IF(COUNTIF(M167:AD167,"NA")=3,0,IF(OR(AND(M167=0,AW167&gt;0),AND(M167="ns",AX167&gt;0),AND(M167="ns",AW167=0,AX167=0)),1,IF(OR(AND(M167&gt;0,AW167=2),AND(M167="ns",AW167=2),AND(M167="ns",AX167=0,AW167&gt;0),M167=AX167),0,1)))</f>
        <v>0</v>
      </c>
      <c r="AZ167" s="1">
        <f>IF(COUNTA(M167:R178)=1,1,0)</f>
        <v>0</v>
      </c>
      <c r="BA167" s="1">
        <f>IF(AND(M167&lt;&gt;"",M167=$S$103),0,IF(M167="",0,1))</f>
        <v>0</v>
      </c>
      <c r="BC167" s="1">
        <f>IF(COUNTA(M167:R178)&gt;1,1,0)</f>
        <v>0</v>
      </c>
      <c r="BD167" s="1">
        <f>IF(AND(M167&lt;&gt;"",M167&lt;=$S$103),0,IF(M167="",0,1))</f>
        <v>0</v>
      </c>
    </row>
    <row r="168" spans="1:56" ht="15" customHeight="1">
      <c r="A168" s="40"/>
      <c r="B168" s="98"/>
      <c r="C168" s="94" t="s">
        <v>5016</v>
      </c>
      <c r="D168" s="572" t="s">
        <v>5092</v>
      </c>
      <c r="E168" s="573"/>
      <c r="F168" s="573"/>
      <c r="G168" s="573"/>
      <c r="H168" s="573"/>
      <c r="I168" s="573"/>
      <c r="J168" s="573"/>
      <c r="K168" s="573"/>
      <c r="L168" s="574"/>
      <c r="M168" s="580"/>
      <c r="N168" s="580"/>
      <c r="O168" s="580"/>
      <c r="P168" s="580"/>
      <c r="Q168" s="580"/>
      <c r="R168" s="580"/>
      <c r="S168" s="580"/>
      <c r="T168" s="580"/>
      <c r="U168" s="580"/>
      <c r="V168" s="580"/>
      <c r="W168" s="580"/>
      <c r="X168" s="580"/>
      <c r="Y168" s="580"/>
      <c r="Z168" s="580"/>
      <c r="AA168" s="580"/>
      <c r="AB168" s="580"/>
      <c r="AC168" s="580"/>
      <c r="AD168" s="580"/>
      <c r="AH168" s="267"/>
      <c r="AI168"/>
      <c r="AJ168"/>
      <c r="AK168"/>
      <c r="AL168"/>
      <c r="AM168"/>
      <c r="AN168"/>
      <c r="AO168"/>
      <c r="AP168"/>
      <c r="AQ168"/>
      <c r="AR168"/>
      <c r="AS168"/>
      <c r="AT168"/>
      <c r="AU168">
        <f>IF(COUNTA(S173:AD173)&gt;0,1,0)</f>
        <v>0</v>
      </c>
      <c r="AV168" s="23">
        <f>IF(AND(SUM(AJ170)=0,COUNTA(M168:AD168)=0),0,IF(AND(SUM(AJ170)&gt;0,SUM($S$103)=0,COUNTA(M168:AD168)=0),0,IF(AND(SUM(AJ170)&gt;0,SUM($S$103)&gt;0,COUNTA(M168:AD168)=3),0,1)))</f>
        <v>0</v>
      </c>
      <c r="AW168" s="89">
        <f t="shared" ref="AW168:AW178" si="7">COUNTIF(S168:AD168,"NS")</f>
        <v>0</v>
      </c>
      <c r="AX168" s="89">
        <f t="shared" ref="AX168:AX178" si="8">SUM(S168:AD168)</f>
        <v>0</v>
      </c>
      <c r="AY168" s="89">
        <f t="shared" ref="AY168:AY178" si="9">IF(COUNTIF(M168:AD168,"NA")=3,0,IF(OR(AND(M168=0,AW168&gt;0),AND(M168="ns",AX168&gt;0),AND(M168="ns",AW168=0,AX168=0)),1,IF(OR(AND(M168&gt;0,AW168=2),AND(M168="ns",AW168=2),AND(M168="ns",AX168=0,AW168&gt;0),M168=AX168),0,1)))</f>
        <v>0</v>
      </c>
      <c r="BA168" s="1">
        <f t="shared" ref="BA168:BA178" si="10">IF(AND(M168&lt;&gt;"",M168=$S$103),0,IF(M168="",0,1))</f>
        <v>0</v>
      </c>
      <c r="BD168" s="1">
        <f t="shared" ref="BD168:BD178" si="11">IF(AND(M168&lt;&gt;"",M168&lt;=$S$103),0,IF(M168="",0,1))</f>
        <v>0</v>
      </c>
    </row>
    <row r="169" spans="1:56" ht="15" customHeight="1">
      <c r="A169" s="40"/>
      <c r="B169" s="98"/>
      <c r="C169" s="94" t="s">
        <v>5018</v>
      </c>
      <c r="D169" s="572" t="s">
        <v>5093</v>
      </c>
      <c r="E169" s="573"/>
      <c r="F169" s="573"/>
      <c r="G169" s="573"/>
      <c r="H169" s="573"/>
      <c r="I169" s="573"/>
      <c r="J169" s="573"/>
      <c r="K169" s="573"/>
      <c r="L169" s="574"/>
      <c r="M169" s="580"/>
      <c r="N169" s="580"/>
      <c r="O169" s="580"/>
      <c r="P169" s="580"/>
      <c r="Q169" s="580"/>
      <c r="R169" s="580"/>
      <c r="S169" s="580"/>
      <c r="T169" s="580"/>
      <c r="U169" s="580"/>
      <c r="V169" s="580"/>
      <c r="W169" s="580"/>
      <c r="X169" s="580"/>
      <c r="Y169" s="580"/>
      <c r="Z169" s="580"/>
      <c r="AA169" s="580"/>
      <c r="AB169" s="580"/>
      <c r="AC169" s="580"/>
      <c r="AD169" s="580"/>
      <c r="AH169" s="283" t="s">
        <v>5482</v>
      </c>
      <c r="AI169">
        <f>IF(COUNTIF(CNGE_2024_M4_Secc1!AQ42:AQ101,3),1,0)</f>
        <v>0</v>
      </c>
      <c r="AJ169">
        <f>IF(COUNTIF(CNGE_2024_M4_Secc1!AR42:AR101,3),1,0)</f>
        <v>0</v>
      </c>
      <c r="AK169">
        <f>IF(COUNTIF(CNGE_2024_M4_Secc1!AS42:AS101,3),1,0)</f>
        <v>0</v>
      </c>
      <c r="AL169">
        <f>IF(COUNTIF(CNGE_2024_M4_Secc1!AT42:AT101,3),1,0)</f>
        <v>0</v>
      </c>
      <c r="AM169">
        <f>IF(COUNTIF(CNGE_2024_M4_Secc1!AU42:AU101,3),1,0)</f>
        <v>0</v>
      </c>
      <c r="AN169">
        <f>IF(COUNTIF(CNGE_2024_M4_Secc1!AV42:AV101,3),1,0)</f>
        <v>0</v>
      </c>
      <c r="AO169">
        <f>IF(COUNTIF(CNGE_2024_M4_Secc1!AW42:AW101,3),1,0)</f>
        <v>0</v>
      </c>
      <c r="AP169">
        <f>IF(COUNTIF(CNGE_2024_M4_Secc1!AX42:AX101,3),1,0)</f>
        <v>0</v>
      </c>
      <c r="AQ169">
        <f>IF(COUNTIF(CNGE_2024_M4_Secc1!AY42:AY101,3),1,0)</f>
        <v>0</v>
      </c>
      <c r="AR169">
        <f>IF(COUNTIF(CNGE_2024_M4_Secc1!AZ42:AZ101,3),1,0)</f>
        <v>0</v>
      </c>
      <c r="AS169">
        <f>IF(COUNTIF(CNGE_2024_M4_Secc1!BA42:BA101,3),1,0)</f>
        <v>0</v>
      </c>
      <c r="AT169">
        <f>IF(COUNTIF(CNGE_2024_M4_Secc1!BB42:BB101,3),1,0)</f>
        <v>0</v>
      </c>
      <c r="AU169">
        <f>IF(COUNTA(S174:AD174)&gt;0,1,0)</f>
        <v>0</v>
      </c>
      <c r="AV169" s="23">
        <f>IF(AND(SUM(AK170)=0,COUNTA(M169:AD169)=0),0,IF(AND(SUM(AK170)&gt;0,SUM($S$103)=0,COUNTA(M169:AD169)=0),0,IF(AND(SUM(AK170)&gt;0,SUM($S$103)&gt;0,COUNTA(M169:AD169)=3),0,1)))</f>
        <v>0</v>
      </c>
      <c r="AW169" s="89">
        <f t="shared" si="7"/>
        <v>0</v>
      </c>
      <c r="AX169" s="89">
        <f>SUM(S169:AD169)</f>
        <v>0</v>
      </c>
      <c r="AY169" s="89">
        <f t="shared" si="9"/>
        <v>0</v>
      </c>
      <c r="AZ169" s="361" t="s">
        <v>5905</v>
      </c>
      <c r="BA169" s="1">
        <f t="shared" si="10"/>
        <v>0</v>
      </c>
      <c r="BC169" s="363" t="s">
        <v>5905</v>
      </c>
      <c r="BD169" s="1">
        <f t="shared" si="11"/>
        <v>0</v>
      </c>
    </row>
    <row r="170" spans="1:56" ht="15" customHeight="1">
      <c r="A170" s="40"/>
      <c r="B170" s="98"/>
      <c r="C170" s="94" t="s">
        <v>5020</v>
      </c>
      <c r="D170" s="572" t="s">
        <v>5094</v>
      </c>
      <c r="E170" s="573"/>
      <c r="F170" s="573"/>
      <c r="G170" s="573"/>
      <c r="H170" s="573"/>
      <c r="I170" s="573"/>
      <c r="J170" s="573"/>
      <c r="K170" s="573"/>
      <c r="L170" s="574"/>
      <c r="M170" s="580"/>
      <c r="N170" s="580"/>
      <c r="O170" s="580"/>
      <c r="P170" s="580"/>
      <c r="Q170" s="580"/>
      <c r="R170" s="580"/>
      <c r="S170" s="580"/>
      <c r="T170" s="580"/>
      <c r="U170" s="580"/>
      <c r="V170" s="580"/>
      <c r="W170" s="580"/>
      <c r="X170" s="580"/>
      <c r="Y170" s="580"/>
      <c r="Z170" s="580"/>
      <c r="AA170" s="580"/>
      <c r="AB170" s="580"/>
      <c r="AC170" s="580"/>
      <c r="AD170" s="580"/>
      <c r="AH170"/>
      <c r="AI170" s="288">
        <f>SUM(AI167:AI169)</f>
        <v>0</v>
      </c>
      <c r="AJ170" s="288">
        <f t="shared" ref="AJ170:AT170" si="12">SUM(AJ167:AJ169)</f>
        <v>0</v>
      </c>
      <c r="AK170" s="288">
        <f t="shared" si="12"/>
        <v>0</v>
      </c>
      <c r="AL170" s="288">
        <f t="shared" si="12"/>
        <v>0</v>
      </c>
      <c r="AM170" s="288">
        <f t="shared" si="12"/>
        <v>0</v>
      </c>
      <c r="AN170" s="288">
        <f t="shared" si="12"/>
        <v>0</v>
      </c>
      <c r="AO170" s="288">
        <f t="shared" si="12"/>
        <v>0</v>
      </c>
      <c r="AP170" s="288">
        <f t="shared" si="12"/>
        <v>0</v>
      </c>
      <c r="AQ170" s="288">
        <f t="shared" si="12"/>
        <v>0</v>
      </c>
      <c r="AR170" s="288">
        <f t="shared" si="12"/>
        <v>0</v>
      </c>
      <c r="AS170" s="288">
        <f t="shared" si="12"/>
        <v>0</v>
      </c>
      <c r="AT170" s="288">
        <f t="shared" si="12"/>
        <v>0</v>
      </c>
      <c r="AU170">
        <f>IF(COUNTA(S176:AD176)&gt;0,1,0)</f>
        <v>0</v>
      </c>
      <c r="AV170" s="23">
        <f>IF(AND(SUM(AL170)=0,COUNTA(M170:AD170)=0),0,IF(AND(SUM(AL170)&gt;0,SUM($S$103)=0,COUNTA(M170:AD170)=0),0,IF(AND(SUM(AL170)&gt;0,SUM($S$103)&gt;0,COUNTA(M170)=1,OR(COUNTA(S170:AD170)=0,COUNTA(S170:AD170)=1,COUNTA(S170:AD170)=2)),0,1)))</f>
        <v>0</v>
      </c>
      <c r="AW170" s="89"/>
      <c r="AX170" s="89"/>
      <c r="AY170" s="89"/>
      <c r="AZ170" s="1">
        <f>IF(AND(AZ167&gt;0,BA179=0),0,IF(AND(AZ167=0,BA179=0),0,IF(AND(AZ167=0,BA179&gt;0),0,1)))</f>
        <v>0</v>
      </c>
      <c r="BA170" s="1">
        <f t="shared" si="10"/>
        <v>0</v>
      </c>
      <c r="BC170" s="1">
        <f>IF(AND(BC167&gt;0,BD179=0),0,IF(AND(BC167=0,BD179=0),0,IF(AND(BC167=0,BD179&gt;0),0,1)))</f>
        <v>0</v>
      </c>
      <c r="BD170" s="1">
        <f t="shared" si="11"/>
        <v>0</v>
      </c>
    </row>
    <row r="171" spans="1:56" ht="15" customHeight="1">
      <c r="A171" s="40"/>
      <c r="B171" s="98"/>
      <c r="C171" s="94" t="s">
        <v>5022</v>
      </c>
      <c r="D171" s="572" t="s">
        <v>5095</v>
      </c>
      <c r="E171" s="573"/>
      <c r="F171" s="573"/>
      <c r="G171" s="573"/>
      <c r="H171" s="573"/>
      <c r="I171" s="573"/>
      <c r="J171" s="573"/>
      <c r="K171" s="573"/>
      <c r="L171" s="574"/>
      <c r="M171" s="580"/>
      <c r="N171" s="580"/>
      <c r="O171" s="580"/>
      <c r="P171" s="580"/>
      <c r="Q171" s="580"/>
      <c r="R171" s="580"/>
      <c r="S171" s="580"/>
      <c r="T171" s="580"/>
      <c r="U171" s="580"/>
      <c r="V171" s="580"/>
      <c r="W171" s="580"/>
      <c r="X171" s="580"/>
      <c r="Y171" s="580"/>
      <c r="Z171" s="580"/>
      <c r="AA171" s="580"/>
      <c r="AB171" s="580"/>
      <c r="AC171" s="580"/>
      <c r="AD171" s="580"/>
      <c r="AH171"/>
      <c r="AI171"/>
      <c r="AJ171"/>
      <c r="AK171"/>
      <c r="AL171"/>
      <c r="AM171"/>
      <c r="AN171"/>
      <c r="AO171"/>
      <c r="AP171"/>
      <c r="AQ171"/>
      <c r="AR171"/>
      <c r="AS171"/>
      <c r="AT171"/>
      <c r="AU171" s="286">
        <f>SUM(AU167:AU170)</f>
        <v>0</v>
      </c>
      <c r="AV171" s="1">
        <f>IF(AND(SUM(AM170)=0,COUNTA(M171:AD171)=0),0,IF(AND(SUM(AM170)&gt;0,SUM($S$103)=0,COUNTA(M171:AD171)=0),0,IF(AND(SUM(AM170)&gt;0,SUM($S$103)&gt;0,COUNTA(M171:AD171)=3),0,1)))</f>
        <v>0</v>
      </c>
      <c r="AW171" s="89">
        <f t="shared" si="7"/>
        <v>0</v>
      </c>
      <c r="AX171" s="89">
        <f t="shared" si="8"/>
        <v>0</v>
      </c>
      <c r="AY171" s="89">
        <f t="shared" si="9"/>
        <v>0</v>
      </c>
      <c r="BA171" s="1">
        <f t="shared" si="10"/>
        <v>0</v>
      </c>
      <c r="BD171" s="1">
        <f t="shared" si="11"/>
        <v>0</v>
      </c>
    </row>
    <row r="172" spans="1:56" ht="15" customHeight="1">
      <c r="A172" s="40"/>
      <c r="B172" s="98"/>
      <c r="C172" s="94" t="s">
        <v>5024</v>
      </c>
      <c r="D172" s="572" t="s">
        <v>5096</v>
      </c>
      <c r="E172" s="573"/>
      <c r="F172" s="573"/>
      <c r="G172" s="573"/>
      <c r="H172" s="573"/>
      <c r="I172" s="573"/>
      <c r="J172" s="573"/>
      <c r="K172" s="573"/>
      <c r="L172" s="574"/>
      <c r="M172" s="580"/>
      <c r="N172" s="580"/>
      <c r="O172" s="580"/>
      <c r="P172" s="580"/>
      <c r="Q172" s="580"/>
      <c r="R172" s="580"/>
      <c r="S172" s="580"/>
      <c r="T172" s="580"/>
      <c r="U172" s="580"/>
      <c r="V172" s="580"/>
      <c r="W172" s="580"/>
      <c r="X172" s="580"/>
      <c r="Y172" s="580"/>
      <c r="Z172" s="580"/>
      <c r="AA172" s="580"/>
      <c r="AB172" s="580"/>
      <c r="AC172" s="580"/>
      <c r="AD172" s="580"/>
      <c r="AH172"/>
      <c r="AI172" s="665" t="s">
        <v>5483</v>
      </c>
      <c r="AJ172" s="665"/>
      <c r="AK172" s="665"/>
      <c r="AL172" s="665"/>
      <c r="AM172" s="665"/>
      <c r="AN172" s="665"/>
      <c r="AO172" s="665"/>
      <c r="AP172" s="665"/>
      <c r="AQ172" s="665"/>
      <c r="AR172" s="665"/>
      <c r="AS172" s="665"/>
      <c r="AT172" s="665"/>
      <c r="AV172" s="1">
        <f>IF(AND(SUM(AN170)=0,COUNTA(M172:AD172)=0),0,IF(AND(SUM(AN170)&gt;0,SUM($S$103)=0,COUNTA(M172:AD172)=0),0,IF(AND(SUM(AN170)&gt;0,SUM($S$103)&gt;0,COUNTA(M172:AD172)=3),0,1)))</f>
        <v>0</v>
      </c>
      <c r="AW172" s="89">
        <f t="shared" si="7"/>
        <v>0</v>
      </c>
      <c r="AX172" s="89">
        <f t="shared" si="8"/>
        <v>0</v>
      </c>
      <c r="AY172" s="89">
        <f t="shared" si="9"/>
        <v>0</v>
      </c>
      <c r="BA172" s="1">
        <f t="shared" si="10"/>
        <v>0</v>
      </c>
      <c r="BD172" s="1">
        <f t="shared" si="11"/>
        <v>0</v>
      </c>
    </row>
    <row r="173" spans="1:56" ht="15" customHeight="1">
      <c r="A173" s="40"/>
      <c r="B173" s="98"/>
      <c r="C173" s="94" t="s">
        <v>5026</v>
      </c>
      <c r="D173" s="572" t="s">
        <v>5097</v>
      </c>
      <c r="E173" s="573"/>
      <c r="F173" s="573"/>
      <c r="G173" s="573"/>
      <c r="H173" s="573"/>
      <c r="I173" s="573"/>
      <c r="J173" s="573"/>
      <c r="K173" s="573"/>
      <c r="L173" s="574"/>
      <c r="M173" s="580"/>
      <c r="N173" s="580"/>
      <c r="O173" s="580"/>
      <c r="P173" s="580"/>
      <c r="Q173" s="580"/>
      <c r="R173" s="580"/>
      <c r="S173" s="580"/>
      <c r="T173" s="580"/>
      <c r="U173" s="580"/>
      <c r="V173" s="580"/>
      <c r="W173" s="580"/>
      <c r="X173" s="580"/>
      <c r="Y173" s="580"/>
      <c r="Z173" s="580"/>
      <c r="AA173" s="580"/>
      <c r="AB173" s="580"/>
      <c r="AC173" s="580"/>
      <c r="AD173" s="580"/>
      <c r="AH173"/>
      <c r="AI173" s="285" t="s">
        <v>5108</v>
      </c>
      <c r="AJ173" s="302" t="s">
        <v>5109</v>
      </c>
      <c r="AK173" s="285" t="s">
        <v>5110</v>
      </c>
      <c r="AL173" s="302" t="s">
        <v>5111</v>
      </c>
      <c r="AM173" s="285" t="s">
        <v>5112</v>
      </c>
      <c r="AN173" s="302" t="s">
        <v>5113</v>
      </c>
      <c r="AO173" s="285" t="s">
        <v>5478</v>
      </c>
      <c r="AP173" s="302" t="s">
        <v>5115</v>
      </c>
      <c r="AQ173" s="285" t="s">
        <v>5116</v>
      </c>
      <c r="AR173" s="302" t="s">
        <v>5117</v>
      </c>
      <c r="AS173" s="285" t="s">
        <v>5118</v>
      </c>
      <c r="AT173" s="285" t="s">
        <v>5479</v>
      </c>
      <c r="AV173" s="1">
        <f>IF(AND(SUM(AO170)=0,COUNTA(M173:AD173)=0),0,IF(AND(SUM(AO170)&gt;0,SUM($S$103)=0,COUNTA(M173:AD173)=0),0,IF(AND(SUM(AO170)&gt;0,SUM($S$103)&gt;0,COUNTA(M173)=1,OR(COUNTA(S173:AD173)=0,COUNTA(S173:AD173)=1,COUNTA(S173:AD173)=2)),0,1)))</f>
        <v>0</v>
      </c>
      <c r="AW173" s="89"/>
      <c r="AX173" s="89"/>
      <c r="AY173" s="89"/>
      <c r="BA173" s="1">
        <f t="shared" si="10"/>
        <v>0</v>
      </c>
      <c r="BD173" s="1">
        <f t="shared" si="11"/>
        <v>0</v>
      </c>
    </row>
    <row r="174" spans="1:56" ht="15" customHeight="1">
      <c r="A174" s="40"/>
      <c r="B174" s="98"/>
      <c r="C174" s="94" t="s">
        <v>5028</v>
      </c>
      <c r="D174" s="572" t="s">
        <v>5098</v>
      </c>
      <c r="E174" s="573"/>
      <c r="F174" s="573"/>
      <c r="G174" s="573"/>
      <c r="H174" s="573"/>
      <c r="I174" s="573"/>
      <c r="J174" s="573"/>
      <c r="K174" s="573"/>
      <c r="L174" s="574"/>
      <c r="M174" s="580"/>
      <c r="N174" s="580"/>
      <c r="O174" s="580"/>
      <c r="P174" s="580"/>
      <c r="Q174" s="580"/>
      <c r="R174" s="580"/>
      <c r="S174" s="580"/>
      <c r="T174" s="580"/>
      <c r="U174" s="580"/>
      <c r="V174" s="580"/>
      <c r="W174" s="580"/>
      <c r="X174" s="580"/>
      <c r="Y174" s="580"/>
      <c r="Z174" s="580"/>
      <c r="AA174" s="580"/>
      <c r="AB174" s="580"/>
      <c r="AC174" s="580"/>
      <c r="AD174" s="580"/>
      <c r="AH174"/>
      <c r="AI174">
        <f>IF(AND(AI170=0,COUNTA(M167:AD167)&gt;0),1,0)</f>
        <v>0</v>
      </c>
      <c r="AJ174">
        <f>IF(AND(AJ170=0,COUNTA(M168:AD168)&gt;0),1,0)</f>
        <v>0</v>
      </c>
      <c r="AK174">
        <f>IF(AND(AK170=0,COUNTA(M169:AD169)&gt;0),1,0)</f>
        <v>0</v>
      </c>
      <c r="AL174">
        <f>IF(AND(AL170=0,COUNTA(M170:AD170)&gt;0),1,0)</f>
        <v>0</v>
      </c>
      <c r="AM174">
        <f>IF(AND(AM170=0,COUNTA(M171:AD171)&gt;0),1,0)</f>
        <v>0</v>
      </c>
      <c r="AN174">
        <f>IF(AND(AN170=0,COUNTA(M172:AD172)&gt;0),1,0)</f>
        <v>0</v>
      </c>
      <c r="AO174">
        <f>IF(AND(AO170=0,COUNTA(M173:AD173)&gt;0),1,0)</f>
        <v>0</v>
      </c>
      <c r="AP174">
        <f>IF(AND(AP170=0,COUNTA(M174:AD174)&gt;0),1,0)</f>
        <v>0</v>
      </c>
      <c r="AQ174">
        <f>IF(AND(AQ170=0,COUNTA(M175:AD175)&gt;0),1,0)</f>
        <v>0</v>
      </c>
      <c r="AR174">
        <f>IF(AND(AR170=0,COUNTA(M176:AD176)&gt;0),1,0)</f>
        <v>0</v>
      </c>
      <c r="AS174">
        <f>IF(AND(AS170=0,COUNTA(M177:AD177)&gt;0),1,0)</f>
        <v>0</v>
      </c>
      <c r="AT174">
        <f>IF(AND(AT170=0,COUNTA(M178:AD178)&gt;0),1,0)</f>
        <v>0</v>
      </c>
      <c r="AU174" s="285" t="s">
        <v>5878</v>
      </c>
      <c r="AV174" s="1">
        <f>IF(AND(SUM(AP170)=0,COUNTA(M174:AD174)=0),0,IF(AND(SUM(AP170)&gt;0,SUM($S$103)=0,COUNTA(M174:AD174)=0),0,IF(AND(SUM(AP170)&gt;0,SUM($S$103)&gt;0,COUNTA(M174)=1,OR(COUNTA(S174:AD174)=0,COUNTA(S174:AD174)=1,COUNTA(S174:AD174)=2)),0,1)))</f>
        <v>0</v>
      </c>
      <c r="AW174" s="89"/>
      <c r="AX174" s="89"/>
      <c r="AY174" s="89"/>
      <c r="BA174" s="1">
        <f t="shared" si="10"/>
        <v>0</v>
      </c>
      <c r="BD174" s="1">
        <f t="shared" si="11"/>
        <v>0</v>
      </c>
    </row>
    <row r="175" spans="1:56" ht="15" customHeight="1">
      <c r="A175" s="40"/>
      <c r="B175" s="98"/>
      <c r="C175" s="94" t="s">
        <v>5030</v>
      </c>
      <c r="D175" s="572" t="s">
        <v>5099</v>
      </c>
      <c r="E175" s="573"/>
      <c r="F175" s="573"/>
      <c r="G175" s="573"/>
      <c r="H175" s="573"/>
      <c r="I175" s="573"/>
      <c r="J175" s="573"/>
      <c r="K175" s="573"/>
      <c r="L175" s="574"/>
      <c r="M175" s="580"/>
      <c r="N175" s="580"/>
      <c r="O175" s="580"/>
      <c r="P175" s="580"/>
      <c r="Q175" s="580"/>
      <c r="R175" s="580"/>
      <c r="S175" s="580"/>
      <c r="T175" s="580"/>
      <c r="U175" s="580"/>
      <c r="V175" s="580"/>
      <c r="W175" s="580"/>
      <c r="X175" s="580"/>
      <c r="Y175" s="580"/>
      <c r="Z175" s="580"/>
      <c r="AA175" s="580"/>
      <c r="AB175" s="580"/>
      <c r="AC175" s="580"/>
      <c r="AD175" s="580"/>
      <c r="AH175"/>
      <c r="AI175"/>
      <c r="AJ175"/>
      <c r="AK175"/>
      <c r="AL175"/>
      <c r="AM175"/>
      <c r="AN175"/>
      <c r="AO175"/>
      <c r="AP175"/>
      <c r="AQ175"/>
      <c r="AR175"/>
      <c r="AS175"/>
      <c r="AT175" s="301">
        <f>SUM(AI174:AT174)</f>
        <v>0</v>
      </c>
      <c r="AU175" s="1">
        <f>IF(AND(SUM($S$103)=0,COUNTA(M167:AD178)=0),0,1)</f>
        <v>0</v>
      </c>
      <c r="AV175" s="1">
        <f>IF(AND(SUM(AQ170)=0,COUNTA(M175:AD175)=0),0,IF(AND(SUM(AQ170)&gt;0,SUM($S$103)=0,COUNTA(M175:AD175)=0),0,IF(AND(SUM(AQ170)&gt;0,SUM($S$103)&gt;0,COUNTA(M175:AD175)=3),0,1)))</f>
        <v>0</v>
      </c>
      <c r="AW175" s="89">
        <f t="shared" si="7"/>
        <v>0</v>
      </c>
      <c r="AX175" s="89">
        <f t="shared" si="8"/>
        <v>0</v>
      </c>
      <c r="AY175" s="89">
        <f t="shared" si="9"/>
        <v>0</v>
      </c>
      <c r="BA175" s="1">
        <f t="shared" si="10"/>
        <v>0</v>
      </c>
      <c r="BD175" s="1">
        <f t="shared" si="11"/>
        <v>0</v>
      </c>
    </row>
    <row r="176" spans="1:56" ht="15" customHeight="1">
      <c r="A176" s="40"/>
      <c r="B176" s="98"/>
      <c r="C176" s="94" t="s">
        <v>5031</v>
      </c>
      <c r="D176" s="572" t="s">
        <v>5100</v>
      </c>
      <c r="E176" s="573"/>
      <c r="F176" s="573"/>
      <c r="G176" s="573"/>
      <c r="H176" s="573"/>
      <c r="I176" s="573"/>
      <c r="J176" s="573"/>
      <c r="K176" s="573"/>
      <c r="L176" s="574"/>
      <c r="M176" s="580"/>
      <c r="N176" s="580"/>
      <c r="O176" s="580"/>
      <c r="P176" s="580"/>
      <c r="Q176" s="580"/>
      <c r="R176" s="580"/>
      <c r="S176" s="580"/>
      <c r="T176" s="580"/>
      <c r="U176" s="580"/>
      <c r="V176" s="580"/>
      <c r="W176" s="580"/>
      <c r="X176" s="580"/>
      <c r="Y176" s="580"/>
      <c r="Z176" s="580"/>
      <c r="AA176" s="580"/>
      <c r="AB176" s="580"/>
      <c r="AC176" s="580"/>
      <c r="AD176" s="580"/>
      <c r="AV176" s="1">
        <f>IF(AND(SUM(AR170)=0,COUNTA(M176:AD176)=0),0,IF(AND(SUM(AR170)&gt;0,SUM($S$103)=0,COUNTA(M176:AD176)=0),0,IF(AND(SUM(AR170)&gt;0,SUM($S$103)&gt;0,COUNTA(M176)=1,OR(COUNTA(S176:AD176)=0,COUNTA(S176:AD176)=1,COUNTA(S176:AD176)=2)),0,1)))</f>
        <v>0</v>
      </c>
      <c r="AW176" s="89"/>
      <c r="AX176" s="89"/>
      <c r="AY176" s="89"/>
      <c r="BA176" s="1">
        <f t="shared" si="10"/>
        <v>0</v>
      </c>
      <c r="BD176" s="1">
        <f t="shared" si="11"/>
        <v>0</v>
      </c>
    </row>
    <row r="177" spans="1:56" ht="15" customHeight="1">
      <c r="A177" s="40"/>
      <c r="B177" s="98"/>
      <c r="C177" s="94" t="s">
        <v>5033</v>
      </c>
      <c r="D177" s="572" t="s">
        <v>5486</v>
      </c>
      <c r="E177" s="573"/>
      <c r="F177" s="573"/>
      <c r="G177" s="573"/>
      <c r="H177" s="573"/>
      <c r="I177" s="573"/>
      <c r="J177" s="573"/>
      <c r="K177" s="573"/>
      <c r="L177" s="574"/>
      <c r="M177" s="580"/>
      <c r="N177" s="580"/>
      <c r="O177" s="580"/>
      <c r="P177" s="580"/>
      <c r="Q177" s="580"/>
      <c r="R177" s="580"/>
      <c r="S177" s="580"/>
      <c r="T177" s="580"/>
      <c r="U177" s="580"/>
      <c r="V177" s="580"/>
      <c r="W177" s="580"/>
      <c r="X177" s="580"/>
      <c r="Y177" s="580"/>
      <c r="Z177" s="580"/>
      <c r="AA177" s="580"/>
      <c r="AB177" s="580"/>
      <c r="AC177" s="580"/>
      <c r="AD177" s="580"/>
      <c r="AV177" s="1">
        <f>IF(AND(SUM(AS170)=0,COUNTA(M177:AD177)=0),0,IF(AND(SUM(AS170)&gt;0,SUM($S$103)=0,COUNTA(M177:AD177)=0),0,IF(AND(SUM(AS170)&gt;0,SUM($S$103)&gt;0,COUNTA(M177:AD177)=3),0,1)))</f>
        <v>0</v>
      </c>
      <c r="AW177" s="89">
        <f t="shared" si="7"/>
        <v>0</v>
      </c>
      <c r="AX177" s="89">
        <f t="shared" si="8"/>
        <v>0</v>
      </c>
      <c r="AY177" s="89">
        <f t="shared" si="9"/>
        <v>0</v>
      </c>
      <c r="BA177" s="1">
        <f t="shared" si="10"/>
        <v>0</v>
      </c>
      <c r="BD177" s="1">
        <f t="shared" si="11"/>
        <v>0</v>
      </c>
    </row>
    <row r="178" spans="1:56" ht="15" customHeight="1">
      <c r="A178" s="40"/>
      <c r="B178" s="98"/>
      <c r="C178" s="94" t="s">
        <v>5034</v>
      </c>
      <c r="D178" s="572" t="s">
        <v>403</v>
      </c>
      <c r="E178" s="573"/>
      <c r="F178" s="573"/>
      <c r="G178" s="573"/>
      <c r="H178" s="573"/>
      <c r="I178" s="573"/>
      <c r="J178" s="573"/>
      <c r="K178" s="573"/>
      <c r="L178" s="574"/>
      <c r="M178" s="580"/>
      <c r="N178" s="580"/>
      <c r="O178" s="580"/>
      <c r="P178" s="580"/>
      <c r="Q178" s="580"/>
      <c r="R178" s="580"/>
      <c r="S178" s="580"/>
      <c r="T178" s="580"/>
      <c r="U178" s="580"/>
      <c r="V178" s="580"/>
      <c r="W178" s="580"/>
      <c r="X178" s="580"/>
      <c r="Y178" s="580"/>
      <c r="Z178" s="580"/>
      <c r="AA178" s="580"/>
      <c r="AB178" s="580"/>
      <c r="AC178" s="580"/>
      <c r="AD178" s="580"/>
      <c r="AV178" s="1">
        <f>IF(AND(SUM(AT170)=0,COUNTA(M178:AD178)=0),0,IF(AND(SUM(AT170)&gt;0,SUM($S$103)=0,COUNTA(M178:AD178)=0),0,IF(AND(SUM(AT170)&gt;0,SUM($S$103)&gt;0,COUNTA(M178:AD178)=3),0,1)))</f>
        <v>0</v>
      </c>
      <c r="AW178" s="89">
        <f t="shared" si="7"/>
        <v>0</v>
      </c>
      <c r="AX178" s="89">
        <f t="shared" si="8"/>
        <v>0</v>
      </c>
      <c r="AY178" s="89">
        <f t="shared" si="9"/>
        <v>0</v>
      </c>
      <c r="BA178" s="1">
        <f t="shared" si="10"/>
        <v>0</v>
      </c>
      <c r="BD178" s="1">
        <f t="shared" si="11"/>
        <v>0</v>
      </c>
    </row>
    <row r="179" spans="1:56" ht="15" customHeight="1">
      <c r="A179" s="40"/>
      <c r="B179" s="98"/>
      <c r="C179" s="101"/>
      <c r="D179" s="22"/>
      <c r="E179" s="22"/>
      <c r="F179" s="22"/>
      <c r="G179" s="22"/>
      <c r="H179" s="22"/>
      <c r="I179" s="22"/>
      <c r="J179" s="22"/>
      <c r="K179" s="22"/>
      <c r="L179" s="22"/>
      <c r="M179" s="109"/>
      <c r="N179" s="109"/>
      <c r="O179" s="109"/>
      <c r="P179" s="109"/>
      <c r="Q179" s="109"/>
      <c r="R179" s="109"/>
      <c r="S179" s="109"/>
      <c r="T179" s="109"/>
      <c r="U179" s="109"/>
      <c r="V179" s="109"/>
      <c r="W179" s="109"/>
      <c r="X179" s="109"/>
      <c r="Y179" s="109"/>
      <c r="Z179" s="109"/>
      <c r="AA179" s="109"/>
      <c r="AB179" s="109"/>
      <c r="AC179" s="109"/>
      <c r="AD179" s="109"/>
      <c r="AV179" s="221">
        <f>SUM(AV167:AV178)</f>
        <v>0</v>
      </c>
      <c r="AW179" s="317">
        <f>SUM(AW167:AW178)</f>
        <v>0</v>
      </c>
      <c r="AX179" s="223">
        <f>SUM(AX167:AX178)</f>
        <v>0</v>
      </c>
      <c r="AY179" s="224">
        <f>SUM(AY167:AY178)</f>
        <v>0</v>
      </c>
      <c r="BA179" s="348">
        <f>SUM(BA167:BA178)</f>
        <v>0</v>
      </c>
      <c r="BD179" s="362">
        <f>SUM(BD167:BD178)</f>
        <v>0</v>
      </c>
    </row>
    <row r="180" spans="1:56" ht="24" customHeight="1">
      <c r="A180" s="40"/>
      <c r="B180" s="91"/>
      <c r="C180" s="597" t="s">
        <v>5147</v>
      </c>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row>
    <row r="181" spans="1:56" ht="60" customHeight="1">
      <c r="A181" s="40"/>
      <c r="B181" s="91"/>
      <c r="C181" s="797"/>
      <c r="D181" s="798"/>
      <c r="E181" s="798"/>
      <c r="F181" s="798"/>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9"/>
    </row>
    <row r="182" spans="1:56" ht="15" customHeight="1">
      <c r="A182" s="40"/>
      <c r="B182" s="583" t="str">
        <f>IF(AV179&gt;0,"Favor de ingresar toda la información requerida en la pregunta y/o verifique que no tenga información en celdas sombreadas","")</f>
        <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row>
    <row r="183" spans="1:56" ht="15" customHeight="1">
      <c r="A183" s="40"/>
      <c r="B183" s="568" t="str">
        <f>IF(AW179&gt;0,"Alerta: debido a que cuenta con registros NS, debe proporcionar una justificación en el area de comentarios al final de la pregunta","")</f>
        <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row>
    <row r="184" spans="1:56" ht="15" customHeight="1">
      <c r="A184" s="40"/>
      <c r="B184" s="636" t="str">
        <f>IF(AY179&gt;0,"Favor de revisar la suma y consistencia de totales y/o subtotales por filas (numéricos y NS)","")</f>
        <v/>
      </c>
      <c r="C184" s="636"/>
      <c r="D184" s="636"/>
      <c r="E184" s="636"/>
      <c r="F184" s="636"/>
      <c r="G184" s="636"/>
      <c r="H184" s="636"/>
      <c r="I184" s="636"/>
      <c r="J184" s="636"/>
      <c r="K184" s="636"/>
      <c r="L184" s="636"/>
      <c r="M184" s="636"/>
      <c r="N184" s="636"/>
      <c r="O184" s="636"/>
      <c r="P184" s="636"/>
      <c r="Q184" s="636"/>
      <c r="R184" s="636"/>
      <c r="S184" s="636"/>
      <c r="T184" s="636"/>
      <c r="U184" s="636"/>
      <c r="V184" s="636"/>
      <c r="W184" s="636"/>
      <c r="X184" s="636"/>
      <c r="Y184" s="636"/>
      <c r="Z184" s="636"/>
      <c r="AA184" s="636"/>
      <c r="AB184" s="636"/>
      <c r="AC184" s="636"/>
      <c r="AD184" s="636"/>
    </row>
    <row r="185" spans="1:56" ht="15" customHeight="1">
      <c r="A185" s="40"/>
      <c r="B185" s="584" t="str">
        <f>IF(AU171&gt;0,"Alerta: debe de proporcionar una justificación de acuerdo a lo establecido en la instrucción 6","")</f>
        <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row>
    <row r="186" spans="1:56" ht="15" customHeight="1">
      <c r="A186" s="40"/>
      <c r="B186" s="584" t="str">
        <f>IF(AZ170&gt;0,"Alerta: debe de proporcionar una justificación de acuerdo a lo establecido en la instrucción 7","")</f>
        <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row>
    <row r="187" spans="1:56" ht="15" customHeight="1" thickBot="1">
      <c r="A187" s="40"/>
      <c r="B187" s="584" t="str">
        <f>IF(BC170&gt;0,"Alerta: debe de proporcionar una justificación de acuerdo a lo establecido en la instrucción 8","")</f>
        <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row>
    <row r="188" spans="1:56" ht="15" customHeight="1" thickBot="1">
      <c r="A188" s="82" t="s">
        <v>5069</v>
      </c>
      <c r="B188" s="794" t="s">
        <v>5906</v>
      </c>
      <c r="C188" s="795"/>
      <c r="D188" s="795"/>
      <c r="E188" s="795"/>
      <c r="F188" s="795"/>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6"/>
    </row>
    <row r="189" spans="1:56" ht="15" customHeight="1">
      <c r="A189" s="40"/>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56" ht="24" customHeight="1">
      <c r="A190" s="72" t="s">
        <v>5907</v>
      </c>
      <c r="B190" s="585" t="s">
        <v>5908</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row>
    <row r="191" spans="1:56" ht="36" customHeight="1">
      <c r="A191" s="40"/>
      <c r="B191" s="107"/>
      <c r="C191" s="531" t="s">
        <v>5909</v>
      </c>
      <c r="D191" s="531"/>
      <c r="E191" s="531"/>
      <c r="F191" s="531"/>
      <c r="G191" s="531"/>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row>
    <row r="192" spans="1:56" ht="24" customHeight="1">
      <c r="A192" s="40"/>
      <c r="B192" s="107"/>
      <c r="C192" s="531" t="s">
        <v>5467</v>
      </c>
      <c r="D192" s="531"/>
      <c r="E192" s="531"/>
      <c r="F192" s="531"/>
      <c r="G192" s="531"/>
      <c r="H192" s="531"/>
      <c r="I192" s="531"/>
      <c r="J192" s="531"/>
      <c r="K192" s="531"/>
      <c r="L192" s="531"/>
      <c r="M192" s="531"/>
      <c r="N192" s="531"/>
      <c r="O192" s="531"/>
      <c r="P192" s="531"/>
      <c r="Q192" s="531"/>
      <c r="R192" s="531"/>
      <c r="S192" s="531"/>
      <c r="T192" s="531"/>
      <c r="U192" s="531"/>
      <c r="V192" s="531"/>
      <c r="W192" s="531"/>
      <c r="X192" s="531"/>
      <c r="Y192" s="531"/>
      <c r="Z192" s="531"/>
      <c r="AA192" s="531"/>
      <c r="AB192" s="531"/>
      <c r="AC192" s="531"/>
      <c r="AD192" s="531"/>
    </row>
    <row r="193" spans="1:30" ht="36" customHeight="1">
      <c r="A193" s="40"/>
      <c r="B193" s="107"/>
      <c r="C193" s="531" t="s">
        <v>5910</v>
      </c>
      <c r="D193" s="531"/>
      <c r="E193" s="531"/>
      <c r="F193" s="531"/>
      <c r="G193" s="531"/>
      <c r="H193" s="531"/>
      <c r="I193" s="531"/>
      <c r="J193" s="531"/>
      <c r="K193" s="531"/>
      <c r="L193" s="531"/>
      <c r="M193" s="531"/>
      <c r="N193" s="531"/>
      <c r="O193" s="531"/>
      <c r="P193" s="531"/>
      <c r="Q193" s="531"/>
      <c r="R193" s="531"/>
      <c r="S193" s="531"/>
      <c r="T193" s="531"/>
      <c r="U193" s="531"/>
      <c r="V193" s="531"/>
      <c r="W193" s="531"/>
      <c r="X193" s="531"/>
      <c r="Y193" s="531"/>
      <c r="Z193" s="531"/>
      <c r="AA193" s="531"/>
      <c r="AB193" s="531"/>
      <c r="AC193" s="531"/>
      <c r="AD193" s="531"/>
    </row>
    <row r="194" spans="1:30" ht="24" customHeight="1">
      <c r="A194" s="40"/>
      <c r="B194" s="91"/>
      <c r="C194" s="531" t="s">
        <v>5911</v>
      </c>
      <c r="D194" s="531"/>
      <c r="E194" s="531"/>
      <c r="F194" s="531"/>
      <c r="G194" s="531"/>
      <c r="H194" s="531"/>
      <c r="I194" s="531"/>
      <c r="J194" s="531"/>
      <c r="K194" s="531"/>
      <c r="L194" s="531"/>
      <c r="M194" s="531"/>
      <c r="N194" s="531"/>
      <c r="O194" s="531"/>
      <c r="P194" s="531"/>
      <c r="Q194" s="531"/>
      <c r="R194" s="531"/>
      <c r="S194" s="531"/>
      <c r="T194" s="531"/>
      <c r="U194" s="531"/>
      <c r="V194" s="531"/>
      <c r="W194" s="531"/>
      <c r="X194" s="531"/>
      <c r="Y194" s="531"/>
      <c r="Z194" s="531"/>
      <c r="AA194" s="531"/>
      <c r="AB194" s="531"/>
      <c r="AC194" s="531"/>
      <c r="AD194" s="531"/>
    </row>
    <row r="195" spans="1:30" ht="24" customHeight="1">
      <c r="A195" s="40"/>
      <c r="C195" s="531" t="s">
        <v>5912</v>
      </c>
      <c r="D195" s="531"/>
      <c r="E195" s="531"/>
      <c r="F195" s="531"/>
      <c r="G195" s="531"/>
      <c r="H195" s="531"/>
      <c r="I195" s="531"/>
      <c r="J195" s="531"/>
      <c r="K195" s="531"/>
      <c r="L195" s="531"/>
      <c r="M195" s="531"/>
      <c r="N195" s="531"/>
      <c r="O195" s="531"/>
      <c r="P195" s="531"/>
      <c r="Q195" s="531"/>
      <c r="R195" s="531"/>
      <c r="S195" s="531"/>
      <c r="T195" s="531"/>
      <c r="U195" s="531"/>
      <c r="V195" s="531"/>
      <c r="W195" s="531"/>
      <c r="X195" s="531"/>
      <c r="Y195" s="531"/>
      <c r="Z195" s="531"/>
      <c r="AA195" s="531"/>
      <c r="AB195" s="531"/>
      <c r="AC195" s="531"/>
      <c r="AD195" s="531"/>
    </row>
    <row r="196" spans="1:30" ht="36" customHeight="1">
      <c r="A196" s="40"/>
      <c r="B196" s="107"/>
      <c r="C196" s="781" t="s">
        <v>5913</v>
      </c>
      <c r="D196" s="781"/>
      <c r="E196" s="781"/>
      <c r="F196" s="781"/>
      <c r="G196" s="781"/>
      <c r="H196" s="781"/>
      <c r="I196" s="781"/>
      <c r="J196" s="781"/>
      <c r="K196" s="781"/>
      <c r="L196" s="781"/>
      <c r="M196" s="781"/>
      <c r="N196" s="781"/>
      <c r="O196" s="781"/>
      <c r="P196" s="781"/>
      <c r="Q196" s="781"/>
      <c r="R196" s="781"/>
      <c r="S196" s="781"/>
      <c r="T196" s="781"/>
      <c r="U196" s="781"/>
      <c r="V196" s="781"/>
      <c r="W196" s="781"/>
      <c r="X196" s="781"/>
      <c r="Y196" s="781"/>
      <c r="Z196" s="781"/>
      <c r="AA196" s="781"/>
      <c r="AB196" s="781"/>
      <c r="AC196" s="781"/>
      <c r="AD196" s="781"/>
    </row>
    <row r="197" spans="1:30" ht="36" customHeight="1">
      <c r="A197" s="40"/>
      <c r="B197" s="91"/>
      <c r="C197" s="531" t="s">
        <v>5914</v>
      </c>
      <c r="D197" s="531"/>
      <c r="E197" s="531"/>
      <c r="F197" s="531"/>
      <c r="G197" s="531"/>
      <c r="H197" s="531"/>
      <c r="I197" s="531"/>
      <c r="J197" s="531"/>
      <c r="K197" s="531"/>
      <c r="L197" s="531"/>
      <c r="M197" s="531"/>
      <c r="N197" s="531"/>
      <c r="O197" s="531"/>
      <c r="P197" s="531"/>
      <c r="Q197" s="531"/>
      <c r="R197" s="531"/>
      <c r="S197" s="531"/>
      <c r="T197" s="531"/>
      <c r="U197" s="531"/>
      <c r="V197" s="531"/>
      <c r="W197" s="531"/>
      <c r="X197" s="531"/>
      <c r="Y197" s="531"/>
      <c r="Z197" s="531"/>
      <c r="AA197" s="531"/>
      <c r="AB197" s="531"/>
      <c r="AC197" s="531"/>
      <c r="AD197" s="531"/>
    </row>
    <row r="198" spans="1:30" ht="36" customHeight="1">
      <c r="A198" s="40"/>
      <c r="B198" s="91"/>
      <c r="C198" s="531" t="s">
        <v>5915</v>
      </c>
      <c r="D198" s="531"/>
      <c r="E198" s="531"/>
      <c r="F198" s="531"/>
      <c r="G198" s="531"/>
      <c r="H198" s="531"/>
      <c r="I198" s="531"/>
      <c r="J198" s="531"/>
      <c r="K198" s="531"/>
      <c r="L198" s="531"/>
      <c r="M198" s="531"/>
      <c r="N198" s="531"/>
      <c r="O198" s="531"/>
      <c r="P198" s="531"/>
      <c r="Q198" s="531"/>
      <c r="R198" s="531"/>
      <c r="S198" s="531"/>
      <c r="T198" s="531"/>
      <c r="U198" s="531"/>
      <c r="V198" s="531"/>
      <c r="W198" s="531"/>
      <c r="X198" s="531"/>
      <c r="Y198" s="531"/>
      <c r="Z198" s="531"/>
      <c r="AA198" s="531"/>
      <c r="AB198" s="531"/>
      <c r="AC198" s="531"/>
      <c r="AD198" s="531"/>
    </row>
    <row r="199" spans="1:30" ht="36" customHeight="1">
      <c r="A199" s="40"/>
      <c r="B199" s="91"/>
      <c r="C199" s="781" t="s">
        <v>5916</v>
      </c>
      <c r="D199" s="781"/>
      <c r="E199" s="781"/>
      <c r="F199" s="781"/>
      <c r="G199" s="781"/>
      <c r="H199" s="781"/>
      <c r="I199" s="781"/>
      <c r="J199" s="781"/>
      <c r="K199" s="781"/>
      <c r="L199" s="781"/>
      <c r="M199" s="781"/>
      <c r="N199" s="781"/>
      <c r="O199" s="781"/>
      <c r="P199" s="781"/>
      <c r="Q199" s="781"/>
      <c r="R199" s="781"/>
      <c r="S199" s="781"/>
      <c r="T199" s="781"/>
      <c r="U199" s="781"/>
      <c r="V199" s="781"/>
      <c r="W199" s="781"/>
      <c r="X199" s="781"/>
      <c r="Y199" s="781"/>
      <c r="Z199" s="781"/>
      <c r="AA199" s="781"/>
      <c r="AB199" s="781"/>
      <c r="AC199" s="781"/>
      <c r="AD199" s="781"/>
    </row>
    <row r="200" spans="1:30" ht="72" customHeight="1">
      <c r="A200" s="40"/>
      <c r="B200" s="91"/>
      <c r="C200" s="782" t="s">
        <v>5917</v>
      </c>
      <c r="D200" s="782"/>
      <c r="E200" s="782"/>
      <c r="F200" s="782"/>
      <c r="G200" s="782"/>
      <c r="H200" s="782"/>
      <c r="I200" s="782"/>
      <c r="J200" s="782"/>
      <c r="K200" s="782"/>
      <c r="L200" s="782"/>
      <c r="M200" s="782"/>
      <c r="N200" s="782"/>
      <c r="O200" s="782"/>
      <c r="P200" s="782"/>
      <c r="Q200" s="782"/>
      <c r="R200" s="782"/>
      <c r="S200" s="782"/>
      <c r="T200" s="782"/>
      <c r="U200" s="782"/>
      <c r="V200" s="782"/>
      <c r="W200" s="782"/>
      <c r="X200" s="782"/>
      <c r="Y200" s="782"/>
      <c r="Z200" s="782"/>
      <c r="AA200" s="782"/>
      <c r="AB200" s="782"/>
      <c r="AC200" s="782"/>
      <c r="AD200" s="782"/>
    </row>
    <row r="201" spans="1:30" ht="36" customHeight="1">
      <c r="A201" s="40"/>
      <c r="B201" s="91"/>
      <c r="C201" s="531" t="s">
        <v>5918</v>
      </c>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row>
    <row r="202" spans="1:30" ht="36" customHeight="1">
      <c r="A202" s="40"/>
      <c r="B202" s="91"/>
      <c r="C202" s="531" t="s">
        <v>5919</v>
      </c>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1"/>
      <c r="AA202" s="531"/>
      <c r="AB202" s="531"/>
      <c r="AC202" s="531"/>
      <c r="AD202" s="531"/>
    </row>
    <row r="203" spans="1:30" ht="36" customHeight="1">
      <c r="A203" s="40"/>
      <c r="B203" s="91"/>
      <c r="C203" s="531" t="s">
        <v>5920</v>
      </c>
      <c r="D203" s="531"/>
      <c r="E203" s="531"/>
      <c r="F203" s="531"/>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1"/>
      <c r="AD203" s="531"/>
    </row>
    <row r="204" spans="1:30" ht="36" customHeight="1">
      <c r="A204" s="40"/>
      <c r="B204" s="91"/>
      <c r="C204" s="531" t="s">
        <v>5921</v>
      </c>
      <c r="D204" s="531"/>
      <c r="E204" s="531"/>
      <c r="F204" s="531"/>
      <c r="G204" s="531"/>
      <c r="H204" s="531"/>
      <c r="I204" s="531"/>
      <c r="J204" s="531"/>
      <c r="K204" s="531"/>
      <c r="L204" s="531"/>
      <c r="M204" s="531"/>
      <c r="N204" s="531"/>
      <c r="O204" s="531"/>
      <c r="P204" s="531"/>
      <c r="Q204" s="531"/>
      <c r="R204" s="531"/>
      <c r="S204" s="531"/>
      <c r="T204" s="531"/>
      <c r="U204" s="531"/>
      <c r="V204" s="531"/>
      <c r="W204" s="531"/>
      <c r="X204" s="531"/>
      <c r="Y204" s="531"/>
      <c r="Z204" s="531"/>
      <c r="AA204" s="531"/>
      <c r="AB204" s="531"/>
      <c r="AC204" s="531"/>
      <c r="AD204" s="531"/>
    </row>
    <row r="205" spans="1:30" ht="36" customHeight="1">
      <c r="A205" s="40"/>
      <c r="B205" s="91"/>
      <c r="C205" s="531" t="s">
        <v>5922</v>
      </c>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531"/>
      <c r="Z205" s="531"/>
      <c r="AA205" s="531"/>
      <c r="AB205" s="531"/>
      <c r="AC205" s="531"/>
      <c r="AD205" s="531"/>
    </row>
    <row r="206" spans="1:30" ht="36" customHeight="1">
      <c r="A206" s="40"/>
      <c r="B206" s="91"/>
      <c r="C206" s="531" t="s">
        <v>5923</v>
      </c>
      <c r="D206" s="531"/>
      <c r="E206" s="531"/>
      <c r="F206" s="531"/>
      <c r="G206" s="531"/>
      <c r="H206" s="531"/>
      <c r="I206" s="531"/>
      <c r="J206" s="531"/>
      <c r="K206" s="531"/>
      <c r="L206" s="531"/>
      <c r="M206" s="531"/>
      <c r="N206" s="531"/>
      <c r="O206" s="531"/>
      <c r="P206" s="531"/>
      <c r="Q206" s="531"/>
      <c r="R206" s="531"/>
      <c r="S206" s="531"/>
      <c r="T206" s="531"/>
      <c r="U206" s="531"/>
      <c r="V206" s="531"/>
      <c r="W206" s="531"/>
      <c r="X206" s="531"/>
      <c r="Y206" s="531"/>
      <c r="Z206" s="531"/>
      <c r="AA206" s="531"/>
      <c r="AB206" s="531"/>
      <c r="AC206" s="531"/>
      <c r="AD206" s="531"/>
    </row>
    <row r="207" spans="1:30" ht="36" customHeight="1">
      <c r="A207" s="40"/>
      <c r="B207" s="91"/>
      <c r="C207" s="531" t="s">
        <v>5924</v>
      </c>
      <c r="D207" s="531"/>
      <c r="E207" s="531"/>
      <c r="F207" s="531"/>
      <c r="G207" s="531"/>
      <c r="H207" s="531"/>
      <c r="I207" s="531"/>
      <c r="J207" s="531"/>
      <c r="K207" s="531"/>
      <c r="L207" s="531"/>
      <c r="M207" s="531"/>
      <c r="N207" s="531"/>
      <c r="O207" s="531"/>
      <c r="P207" s="531"/>
      <c r="Q207" s="531"/>
      <c r="R207" s="531"/>
      <c r="S207" s="531"/>
      <c r="T207" s="531"/>
      <c r="U207" s="531"/>
      <c r="V207" s="531"/>
      <c r="W207" s="531"/>
      <c r="X207" s="531"/>
      <c r="Y207" s="531"/>
      <c r="Z207" s="531"/>
      <c r="AA207" s="531"/>
      <c r="AB207" s="531"/>
      <c r="AC207" s="531"/>
      <c r="AD207" s="531"/>
    </row>
    <row r="208" spans="1:30" ht="36" customHeight="1">
      <c r="A208" s="40"/>
      <c r="B208" s="91"/>
      <c r="C208" s="531" t="s">
        <v>5925</v>
      </c>
      <c r="D208" s="531"/>
      <c r="E208" s="531"/>
      <c r="F208" s="531"/>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row>
    <row r="209" spans="1:133" ht="36" customHeight="1">
      <c r="A209" s="40"/>
      <c r="B209" s="107"/>
      <c r="C209" s="531" t="s">
        <v>5926</v>
      </c>
      <c r="D209" s="531"/>
      <c r="E209" s="531"/>
      <c r="F209" s="531"/>
      <c r="G209" s="531"/>
      <c r="H209" s="531"/>
      <c r="I209" s="531"/>
      <c r="J209" s="531"/>
      <c r="K209" s="531"/>
      <c r="L209" s="531"/>
      <c r="M209" s="531"/>
      <c r="N209" s="531"/>
      <c r="O209" s="531"/>
      <c r="P209" s="531"/>
      <c r="Q209" s="531"/>
      <c r="R209" s="531"/>
      <c r="S209" s="531"/>
      <c r="T209" s="531"/>
      <c r="U209" s="531"/>
      <c r="V209" s="531"/>
      <c r="W209" s="531"/>
      <c r="X209" s="531"/>
      <c r="Y209" s="531"/>
      <c r="Z209" s="531"/>
      <c r="AA209" s="531"/>
      <c r="AB209" s="531"/>
      <c r="AC209" s="531"/>
      <c r="AD209" s="531"/>
    </row>
    <row r="210" spans="1:133" ht="36" customHeight="1">
      <c r="A210" s="40"/>
      <c r="B210" s="107"/>
      <c r="C210" s="531" t="s">
        <v>5927</v>
      </c>
      <c r="D210" s="531"/>
      <c r="E210" s="531"/>
      <c r="F210" s="531"/>
      <c r="G210" s="531"/>
      <c r="H210" s="531"/>
      <c r="I210" s="531"/>
      <c r="J210" s="531"/>
      <c r="K210" s="531"/>
      <c r="L210" s="531"/>
      <c r="M210" s="531"/>
      <c r="N210" s="531"/>
      <c r="O210" s="531"/>
      <c r="P210" s="531"/>
      <c r="Q210" s="531"/>
      <c r="R210" s="531"/>
      <c r="S210" s="531"/>
      <c r="T210" s="531"/>
      <c r="U210" s="531"/>
      <c r="V210" s="531"/>
      <c r="W210" s="531"/>
      <c r="X210" s="531"/>
      <c r="Y210" s="531"/>
      <c r="Z210" s="531"/>
      <c r="AA210" s="531"/>
      <c r="AB210" s="531"/>
      <c r="AC210" s="531"/>
      <c r="AD210" s="531"/>
    </row>
    <row r="211" spans="1:133" ht="15" customHeight="1">
      <c r="A211" s="40"/>
      <c r="B211" s="91"/>
      <c r="C211" s="78"/>
      <c r="D211" s="78"/>
      <c r="E211" s="78"/>
      <c r="F211" s="78"/>
      <c r="G211" s="78"/>
      <c r="H211" s="78"/>
      <c r="I211" s="78"/>
      <c r="J211" s="78"/>
      <c r="K211" s="78"/>
      <c r="L211" s="78"/>
      <c r="M211" s="78"/>
      <c r="N211" s="125"/>
      <c r="O211" s="109"/>
      <c r="P211" s="109"/>
      <c r="Q211" s="109"/>
      <c r="R211" s="109"/>
      <c r="S211" s="109"/>
      <c r="T211" s="109"/>
      <c r="U211" s="109"/>
      <c r="V211" s="109"/>
      <c r="W211" s="109"/>
      <c r="X211" s="109"/>
      <c r="Y211" s="109"/>
      <c r="Z211" s="109"/>
      <c r="AA211" s="109"/>
      <c r="AB211" s="109"/>
      <c r="AC211" s="109"/>
      <c r="AD211" s="109"/>
    </row>
    <row r="212" spans="1:133" ht="15" customHeight="1">
      <c r="A212" s="40"/>
      <c r="B212" s="91"/>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783" t="s">
        <v>5928</v>
      </c>
      <c r="AB212" s="783"/>
      <c r="AC212" s="783"/>
      <c r="AD212" s="783"/>
    </row>
    <row r="213" spans="1:133" ht="15" customHeight="1">
      <c r="A213" s="40"/>
      <c r="B213" s="91"/>
      <c r="C213" s="684" t="s">
        <v>5086</v>
      </c>
      <c r="D213" s="685"/>
      <c r="E213" s="685"/>
      <c r="F213" s="685"/>
      <c r="G213" s="685"/>
      <c r="H213" s="685"/>
      <c r="I213" s="685"/>
      <c r="J213" s="686"/>
      <c r="K213" s="511" t="s">
        <v>5929</v>
      </c>
      <c r="L213" s="512"/>
      <c r="M213" s="512"/>
      <c r="N213" s="512"/>
      <c r="O213" s="512"/>
      <c r="P213" s="512"/>
      <c r="Q213" s="512"/>
      <c r="R213" s="512"/>
      <c r="S213" s="512"/>
      <c r="T213" s="512"/>
      <c r="U213" s="512"/>
      <c r="V213" s="512"/>
      <c r="W213" s="512"/>
      <c r="X213" s="512"/>
      <c r="Y213" s="512"/>
      <c r="Z213" s="512"/>
      <c r="AA213" s="512"/>
      <c r="AB213" s="512"/>
      <c r="AC213" s="512"/>
      <c r="AD213" s="513"/>
    </row>
    <row r="214" spans="1:133" ht="12">
      <c r="A214" s="40"/>
      <c r="B214" s="91"/>
      <c r="C214" s="725"/>
      <c r="D214" s="726"/>
      <c r="E214" s="726"/>
      <c r="F214" s="726"/>
      <c r="G214" s="726"/>
      <c r="H214" s="726"/>
      <c r="I214" s="726"/>
      <c r="J214" s="727"/>
      <c r="K214" s="787" t="s">
        <v>5930</v>
      </c>
      <c r="L214" s="787" t="s">
        <v>5931</v>
      </c>
      <c r="M214" s="787" t="s">
        <v>5932</v>
      </c>
      <c r="N214" s="787" t="s">
        <v>5933</v>
      </c>
      <c r="O214" s="515" t="s">
        <v>5474</v>
      </c>
      <c r="P214" s="516"/>
      <c r="Q214" s="516"/>
      <c r="R214" s="516"/>
      <c r="S214" s="516"/>
      <c r="T214" s="516"/>
      <c r="U214" s="516"/>
      <c r="V214" s="516"/>
      <c r="W214" s="516"/>
      <c r="X214" s="516"/>
      <c r="Y214" s="516"/>
      <c r="Z214" s="516"/>
      <c r="AA214" s="516"/>
      <c r="AB214" s="516"/>
      <c r="AC214" s="516"/>
      <c r="AD214" s="517"/>
    </row>
    <row r="215" spans="1:133" ht="36" customHeight="1">
      <c r="A215" s="40"/>
      <c r="B215" s="91"/>
      <c r="C215" s="725"/>
      <c r="D215" s="726"/>
      <c r="E215" s="726"/>
      <c r="F215" s="726"/>
      <c r="G215" s="726"/>
      <c r="H215" s="726"/>
      <c r="I215" s="726"/>
      <c r="J215" s="727"/>
      <c r="K215" s="788"/>
      <c r="L215" s="788"/>
      <c r="M215" s="788"/>
      <c r="N215" s="788"/>
      <c r="O215" s="785" t="s">
        <v>5091</v>
      </c>
      <c r="P215" s="785"/>
      <c r="Q215" s="785"/>
      <c r="R215" s="786"/>
      <c r="S215" s="784" t="s">
        <v>5092</v>
      </c>
      <c r="T215" s="785"/>
      <c r="U215" s="785"/>
      <c r="V215" s="786"/>
      <c r="W215" s="784" t="s">
        <v>5093</v>
      </c>
      <c r="X215" s="785"/>
      <c r="Y215" s="785"/>
      <c r="Z215" s="786"/>
      <c r="AA215" s="784" t="s">
        <v>5094</v>
      </c>
      <c r="AB215" s="785"/>
      <c r="AC215" s="785"/>
      <c r="AD215" s="786"/>
      <c r="AJ215" s="666"/>
      <c r="AK215" s="666"/>
      <c r="AL215" s="666"/>
      <c r="AM215" s="666"/>
      <c r="AN215" s="666"/>
      <c r="AO215" s="666"/>
      <c r="AP215" s="666"/>
      <c r="AQ215" s="666"/>
      <c r="AR215" s="666"/>
      <c r="AS215" s="666"/>
      <c r="AT215" s="666"/>
      <c r="AU215" s="666"/>
      <c r="AW215" s="389" t="s">
        <v>5470</v>
      </c>
      <c r="AX215" s="387" t="s">
        <v>5934</v>
      </c>
      <c r="AY215" s="808" t="s">
        <v>5935</v>
      </c>
      <c r="AZ215" s="808"/>
      <c r="BA215" s="808"/>
      <c r="BB215" s="808"/>
      <c r="BC215" s="808"/>
      <c r="BD215" s="808"/>
      <c r="BE215" s="808"/>
      <c r="BF215" s="808"/>
      <c r="BG215" s="808"/>
      <c r="BH215" s="808"/>
      <c r="BI215" s="808"/>
      <c r="BJ215" s="808"/>
      <c r="BK215" s="808"/>
      <c r="BL215" s="809" t="s">
        <v>5936</v>
      </c>
      <c r="BM215" s="809"/>
      <c r="BN215" s="809"/>
      <c r="BO215" s="809"/>
      <c r="BP215" s="809"/>
      <c r="BQ215" s="809"/>
      <c r="BR215" s="809"/>
      <c r="BS215" s="809"/>
      <c r="BT215" s="809"/>
      <c r="BU215" s="809"/>
      <c r="BV215" s="809"/>
      <c r="BW215" s="809"/>
      <c r="BX215" s="809"/>
      <c r="BY215" s="811" t="s">
        <v>5937</v>
      </c>
      <c r="BZ215" s="811"/>
      <c r="CA215" s="811"/>
      <c r="CB215" s="811"/>
      <c r="CC215" s="811"/>
      <c r="CD215" s="811"/>
      <c r="CE215" s="811"/>
      <c r="CF215" s="811"/>
      <c r="CG215" s="811"/>
      <c r="CH215" s="811"/>
      <c r="CI215" s="811"/>
      <c r="CJ215" s="811"/>
      <c r="CK215" s="811"/>
      <c r="CL215" s="813" t="s">
        <v>5938</v>
      </c>
      <c r="CM215" s="813"/>
      <c r="CN215" s="813"/>
      <c r="CO215" s="813"/>
      <c r="CP215" s="813"/>
      <c r="CQ215" s="813"/>
      <c r="CR215" s="813"/>
      <c r="CS215" s="813"/>
      <c r="CT215" s="813"/>
      <c r="CU215" s="813"/>
      <c r="CV215" s="813"/>
      <c r="CW215" s="813"/>
      <c r="CX215" s="813"/>
      <c r="DE215" s="655" t="s">
        <v>5939</v>
      </c>
      <c r="DF215" s="655"/>
      <c r="DG215" s="655"/>
      <c r="DH215" s="655"/>
      <c r="DI215" s="655"/>
      <c r="DJ215" s="655"/>
      <c r="DK215" s="655"/>
      <c r="DL215" s="655"/>
      <c r="DM215" s="655"/>
      <c r="DN215" s="655"/>
      <c r="DO215" s="655"/>
      <c r="DP215" s="655"/>
      <c r="DR215" s="666"/>
      <c r="DS215" s="666"/>
      <c r="DT215" s="666"/>
      <c r="DU215" s="666"/>
      <c r="DV215" s="666"/>
      <c r="DW215" s="666"/>
      <c r="DX215" s="666"/>
      <c r="DY215" s="666"/>
      <c r="DZ215" s="666"/>
      <c r="EA215" s="666"/>
      <c r="EB215" s="666"/>
      <c r="EC215" s="666"/>
    </row>
    <row r="216" spans="1:133" ht="84" customHeight="1">
      <c r="A216" s="40"/>
      <c r="B216" s="91"/>
      <c r="C216" s="687"/>
      <c r="D216" s="688"/>
      <c r="E216" s="688"/>
      <c r="F216" s="688"/>
      <c r="G216" s="688"/>
      <c r="H216" s="688"/>
      <c r="I216" s="688"/>
      <c r="J216" s="689"/>
      <c r="K216" s="789"/>
      <c r="L216" s="789"/>
      <c r="M216" s="789"/>
      <c r="N216" s="789"/>
      <c r="O216" s="206" t="s">
        <v>5930</v>
      </c>
      <c r="P216" s="97" t="s">
        <v>5931</v>
      </c>
      <c r="Q216" s="97" t="s">
        <v>5932</v>
      </c>
      <c r="R216" s="111" t="s">
        <v>5940</v>
      </c>
      <c r="S216" s="111" t="s">
        <v>5930</v>
      </c>
      <c r="T216" s="97" t="s">
        <v>5931</v>
      </c>
      <c r="U216" s="97" t="s">
        <v>5932</v>
      </c>
      <c r="V216" s="111" t="s">
        <v>5940</v>
      </c>
      <c r="W216" s="111" t="s">
        <v>5930</v>
      </c>
      <c r="X216" s="97" t="s">
        <v>5931</v>
      </c>
      <c r="Y216" s="97" t="s">
        <v>5932</v>
      </c>
      <c r="Z216" s="111" t="s">
        <v>5940</v>
      </c>
      <c r="AA216" s="111" t="s">
        <v>5930</v>
      </c>
      <c r="AB216" s="97" t="s">
        <v>5931</v>
      </c>
      <c r="AC216" s="97" t="s">
        <v>5932</v>
      </c>
      <c r="AD216" s="111" t="s">
        <v>5940</v>
      </c>
      <c r="AG216" s="221" t="s">
        <v>5102</v>
      </c>
      <c r="AH216" s="222" t="s">
        <v>5107</v>
      </c>
      <c r="AI216" s="364" t="s">
        <v>5941</v>
      </c>
      <c r="AJ216" s="287"/>
      <c r="AK216" s="824" t="s">
        <v>5477</v>
      </c>
      <c r="AL216" s="824"/>
      <c r="AM216" s="824"/>
      <c r="AN216" s="824"/>
      <c r="AO216" s="824"/>
      <c r="AP216" s="824"/>
      <c r="AQ216" s="824"/>
      <c r="AR216" s="824"/>
      <c r="AS216" s="824"/>
      <c r="AT216" s="824"/>
      <c r="AU216" s="824"/>
      <c r="AV216" s="824"/>
      <c r="AW216" s="388" t="s">
        <v>5108</v>
      </c>
      <c r="AX216" s="1">
        <f>IF(AND(SUM($M$167)=0,COUNTA(P217:P277)&gt;0),1,0)</f>
        <v>0</v>
      </c>
      <c r="AY216" s="367" t="s">
        <v>5942</v>
      </c>
      <c r="AZ216" s="807" t="s">
        <v>5943</v>
      </c>
      <c r="BA216" s="807"/>
      <c r="BB216" s="807"/>
      <c r="BC216" s="807"/>
      <c r="BD216" s="807"/>
      <c r="BE216" s="807"/>
      <c r="BF216" s="807"/>
      <c r="BG216" s="807"/>
      <c r="BH216" s="807"/>
      <c r="BI216" s="807"/>
      <c r="BJ216" s="807"/>
      <c r="BK216" s="807"/>
      <c r="BL216" s="370" t="s">
        <v>5944</v>
      </c>
      <c r="BM216" s="810" t="s">
        <v>5945</v>
      </c>
      <c r="BN216" s="810"/>
      <c r="BO216" s="810"/>
      <c r="BP216" s="810"/>
      <c r="BQ216" s="810"/>
      <c r="BR216" s="810"/>
      <c r="BS216" s="810"/>
      <c r="BT216" s="810"/>
      <c r="BU216" s="810"/>
      <c r="BV216" s="810"/>
      <c r="BW216" s="810"/>
      <c r="BX216" s="810"/>
      <c r="BY216" s="373" t="s">
        <v>5946</v>
      </c>
      <c r="BZ216" s="812" t="s">
        <v>5947</v>
      </c>
      <c r="CA216" s="812"/>
      <c r="CB216" s="812"/>
      <c r="CC216" s="812"/>
      <c r="CD216" s="812"/>
      <c r="CE216" s="812"/>
      <c r="CF216" s="812"/>
      <c r="CG216" s="812"/>
      <c r="CH216" s="812"/>
      <c r="CI216" s="812"/>
      <c r="CJ216" s="812"/>
      <c r="CK216" s="812"/>
      <c r="CL216" s="376" t="s">
        <v>5948</v>
      </c>
      <c r="CM216" s="814" t="s">
        <v>5949</v>
      </c>
      <c r="CN216" s="814"/>
      <c r="CO216" s="814"/>
      <c r="CP216" s="814"/>
      <c r="CQ216" s="814"/>
      <c r="CR216" s="814"/>
      <c r="CS216" s="814"/>
      <c r="CT216" s="814"/>
      <c r="CU216" s="814"/>
      <c r="CV216" s="814"/>
      <c r="CW216" s="814"/>
      <c r="CX216" s="814"/>
      <c r="CZ216" s="378" t="s">
        <v>5950</v>
      </c>
      <c r="DB216" s="380" t="s">
        <v>5470</v>
      </c>
      <c r="DC216" s="381" t="s">
        <v>5951</v>
      </c>
      <c r="DD216" s="385" t="s">
        <v>5952</v>
      </c>
      <c r="DE216" s="384" t="s">
        <v>5953</v>
      </c>
      <c r="DF216" s="385" t="s">
        <v>5954</v>
      </c>
      <c r="DG216" s="384" t="s">
        <v>5955</v>
      </c>
      <c r="DH216" s="385" t="s">
        <v>5956</v>
      </c>
      <c r="DI216" s="384" t="s">
        <v>5957</v>
      </c>
      <c r="DJ216" s="385" t="s">
        <v>5958</v>
      </c>
      <c r="DK216" s="384" t="s">
        <v>5959</v>
      </c>
      <c r="DL216" s="385" t="s">
        <v>5960</v>
      </c>
      <c r="DM216" s="384" t="s">
        <v>5961</v>
      </c>
      <c r="DN216" s="385" t="s">
        <v>5962</v>
      </c>
      <c r="DO216" s="384" t="s">
        <v>5963</v>
      </c>
      <c r="DP216" s="385" t="s">
        <v>5964</v>
      </c>
      <c r="DR216" s="404" t="s">
        <v>5867</v>
      </c>
      <c r="DS216" s="262"/>
      <c r="DT216" s="262"/>
      <c r="DU216" s="262"/>
      <c r="DV216" s="262"/>
      <c r="DW216" s="262"/>
      <c r="DX216" s="262"/>
      <c r="DY216" s="262"/>
      <c r="DZ216" s="262"/>
      <c r="EA216" s="262"/>
      <c r="EB216" s="262"/>
      <c r="EC216" s="262"/>
    </row>
    <row r="217" spans="1:133" ht="15" customHeight="1">
      <c r="A217" s="40"/>
      <c r="B217" s="91"/>
      <c r="C217" s="94" t="s">
        <v>5464</v>
      </c>
      <c r="D217" s="572" t="s">
        <v>403</v>
      </c>
      <c r="E217" s="573"/>
      <c r="F217" s="573"/>
      <c r="G217" s="573"/>
      <c r="H217" s="573"/>
      <c r="I217" s="573"/>
      <c r="J217" s="574"/>
      <c r="K217" s="483"/>
      <c r="L217" s="483"/>
      <c r="M217" s="483"/>
      <c r="N217" s="483"/>
      <c r="O217" s="483"/>
      <c r="P217" s="483"/>
      <c r="Q217" s="483"/>
      <c r="R217" s="483"/>
      <c r="S217" s="483"/>
      <c r="T217" s="483"/>
      <c r="U217" s="483"/>
      <c r="V217" s="483"/>
      <c r="W217" s="483"/>
      <c r="X217" s="483"/>
      <c r="Y217" s="483"/>
      <c r="Z217" s="483"/>
      <c r="AA217" s="483"/>
      <c r="AB217" s="483"/>
      <c r="AC217" s="483"/>
      <c r="AD217" s="483"/>
      <c r="AG217" s="23">
        <f>IF(AND(COUNTBLANK(D217)=0,DD217=0,DE217=0,DF217=0,DG217=0,DH217=0,DI217=0,DJ217=0,DK217=0,DL217=0,DM217=0,DN217=0,DO217=0,DP217=0),0,1)</f>
        <v>0</v>
      </c>
      <c r="AH217" s="89">
        <f>COUNTIF(K217:AD217,"NS")+COUNTIF(O285:AD285,"NS")+COUNTIF(O353:AD353,"NS")</f>
        <v>0</v>
      </c>
      <c r="AI217" s="1">
        <f>IF(AND(SUM($S42)=0,OR(COUNTA(L217)&gt;0,COUNTA(P217)&gt;0,COUNTA(T217)&gt;0,COUNTA(X217)&gt;0,COUNTA(AB217)&gt;0,COUNTA(P285)&gt;0,COUNTA(T285)&gt;0,COUNTA(X285)&gt;0,COUNTA(AB285)&gt;0,COUNTA(P353)&gt;0,COUNTA(T353)&gt;0,COUNTA(X353)&gt;0,COUNTA(AB353)&gt;0)),1,0)</f>
        <v>0</v>
      </c>
      <c r="AJ217"/>
      <c r="AK217" s="284" t="s">
        <v>5108</v>
      </c>
      <c r="AL217" s="261" t="s">
        <v>5109</v>
      </c>
      <c r="AM217" s="284" t="s">
        <v>5110</v>
      </c>
      <c r="AN217" s="261" t="s">
        <v>5111</v>
      </c>
      <c r="AO217" s="284" t="s">
        <v>5112</v>
      </c>
      <c r="AP217" s="261" t="s">
        <v>5113</v>
      </c>
      <c r="AQ217" s="284" t="s">
        <v>5478</v>
      </c>
      <c r="AR217" s="261" t="s">
        <v>5115</v>
      </c>
      <c r="AS217" s="284" t="s">
        <v>5116</v>
      </c>
      <c r="AT217" s="261" t="s">
        <v>5117</v>
      </c>
      <c r="AU217" s="284" t="s">
        <v>5118</v>
      </c>
      <c r="AV217" s="261" t="s">
        <v>5479</v>
      </c>
      <c r="AW217" s="390" t="s">
        <v>5109</v>
      </c>
      <c r="AX217" s="1">
        <f>IF(AND(SUM($M$168)=0,COUNTA(T217:T277)&gt;0),1,0)</f>
        <v>0</v>
      </c>
      <c r="AY217" s="48">
        <f>IF(AND(K217="NA",O217="NA",S217="NA",W217="NA",AA217="NA",O285="NA",S285="NA",W285="NA",AA285="NA",O353="NA",S353="NA",W353="NA",AA353="NA"),0,IF(OR(K217="NS",O217="NS",S217="NS",W217="NS",AA217="NS",O285="NS",S285="NS",W285="NS",AA285="NS",O353="NS",S353="NS",W353="NS",AA353="NS"),0,IF(K217&lt;=SUM(O217,S217,W217,AA217,O285,S285,W285,AA285,O353,S353,W353,AA353),0,1)))</f>
        <v>0</v>
      </c>
      <c r="AZ217" s="48">
        <f>IF(COUNTIF(O217,"NS")=0,IF($K217&lt;O217,1,0),0)</f>
        <v>0</v>
      </c>
      <c r="BA217" s="48">
        <f>IF(COUNTIF(S217,"NS")=0,IF($K217&lt;S217,1,0),0)</f>
        <v>0</v>
      </c>
      <c r="BB217" s="48">
        <f>IF(COUNTIF(W217,"NS")=0,IF($K217&lt;W217,1,0),0)</f>
        <v>0</v>
      </c>
      <c r="BC217" s="48">
        <f>IF(COUNTIF(AA217,"NS")=0,IF($K217&lt;AA217,1,0),0)</f>
        <v>0</v>
      </c>
      <c r="BD217" s="48">
        <f>IF(COUNTIF(O285,"NS")=0,IF($K217&lt;O285,1,0),0)</f>
        <v>0</v>
      </c>
      <c r="BE217" s="48">
        <f>IF(COUNTIF(S285,"NS")=0,IF($K217&lt;S285,1,0),0)</f>
        <v>0</v>
      </c>
      <c r="BF217" s="48">
        <f>IF(COUNTIF(W285,"NS")=0,IF($K217&lt;W285,1,0),0)</f>
        <v>0</v>
      </c>
      <c r="BG217" s="48">
        <f>IF(COUNTIF(AA285,"NS")=0,IF($K217&lt;AA285,1,0),0)</f>
        <v>0</v>
      </c>
      <c r="BH217" s="48">
        <f>IF(COUNTIF(O353,"NS")=0,IF($K217&lt;O353,1,0),0)</f>
        <v>0</v>
      </c>
      <c r="BI217" s="48">
        <f>IF(COUNTIF(S353,"NS")=0,IF($K217&lt;S353,1,0),0)</f>
        <v>0</v>
      </c>
      <c r="BJ217" s="48">
        <f>IF(COUNTIF(W353,"NS")=0,IF($K217&lt;W353,1,0),0)</f>
        <v>0</v>
      </c>
      <c r="BK217" s="48">
        <f>IF(COUNTIF(AA353,"NS")=0,IF($K217&lt;AA353,1,0),0)</f>
        <v>0</v>
      </c>
      <c r="BL217" s="48">
        <f>IF(AND(L217="NA",P217="NA",T217="NA",X217="NA",AB217="NA",P285="NA",T285="NA",X285="NA",AB285="NA",P353="NA",T353="NA",X353="NA",AB353="NA"),0,IF(OR(L217="NS",P217="NS",T217="NS",X217="NS",AB217="NS",P285="NS",T285="NS",X285="NS",AB285="NS",P353="NS",T353="NS",X353="NS",AB353="NS"),0,IF(L217&lt;=SUM(P217,T217,X217,AB217,P285,T285,X285,AB285,P353,T353,X353,AB353),0,1)))</f>
        <v>0</v>
      </c>
      <c r="BM217" s="48">
        <f>IF(COUNTIF(P217,"NS")=0,IF($L217&lt;P217,1,0),0)</f>
        <v>0</v>
      </c>
      <c r="BN217" s="48">
        <f>IF(COUNTIF(T217,"NS")=0,IF($L217&lt;T217,1,0),0)</f>
        <v>0</v>
      </c>
      <c r="BO217" s="48">
        <f>IF(COUNTIF(X217,"NS")=0,IF($L217&lt;X217,1,0),0)</f>
        <v>0</v>
      </c>
      <c r="BP217" s="48">
        <f>IF(COUNTIF(AB217,"NS")=0,IF($L217&lt;AB217,1,0),0)</f>
        <v>0</v>
      </c>
      <c r="BQ217" s="48">
        <f>IF(COUNTIF(P285,"NS")=0,IF($L217&lt;P285,1,0),0)</f>
        <v>0</v>
      </c>
      <c r="BR217" s="48">
        <f>IF(COUNTIF(T285,"NS")=0,IF($L217&lt;T285,1,0),0)</f>
        <v>0</v>
      </c>
      <c r="BS217" s="48">
        <f>IF(COUNTIF(X285,"NS")=0,IF($L217&lt;X285,1,0),0)</f>
        <v>0</v>
      </c>
      <c r="BT217" s="48">
        <f>IF(COUNTIF(AB285,"NS")=0,IF($L217&lt;AB285,1,0),0)</f>
        <v>0</v>
      </c>
      <c r="BU217" s="48">
        <f>IF(COUNTIF(P353,"NS")=0,IF($L217&lt;P353,1,0),0)</f>
        <v>0</v>
      </c>
      <c r="BV217" s="48">
        <f>IF(COUNTIF(T353,"NS")=0,IF($L217&lt;T353,1,0),0)</f>
        <v>0</v>
      </c>
      <c r="BW217" s="48">
        <f>IF(COUNTIF(X353,"NS")=0,IF($L217&lt;X353,1,0),0)</f>
        <v>0</v>
      </c>
      <c r="BX217" s="48">
        <f>IF(COUNTIF(AB353,"NS")=0,IF($L217&lt;AB353,1,0),0)</f>
        <v>0</v>
      </c>
      <c r="BY217" s="48">
        <f>IF(AND(M217="NA",Q217="NA",U217="NA",Y217="NA",AC217="NA",Q285="NA",U285="NA",Y285="NA",AC285="NA",Q353="NA",U353="NA",Y353="NA",AC353="NA"),0,IF(OR(M217="NS",Q217="NS",U217="NS",Y217="NS",AC217="NS",Q285="NS",U285="NS",Y285="NS",AC285="NS",Q353="NS",U353="NS",Y353="NS",AC353="NS"),0,IF(M217&lt;=SUM(Q217,U217,Y217,AC217,Q285,U285,Y285,AC285,Q353,U353,Y353,AC353),0,1)))</f>
        <v>0</v>
      </c>
      <c r="BZ217" s="48">
        <f>IF(COUNTIF(Q217,"NS")=0,IF($M217&lt;Q217,1,0),0)</f>
        <v>0</v>
      </c>
      <c r="CA217" s="48">
        <f>IF(COUNTIF(U217,"NS")=0,IF($M217&lt;U217,1,0),0)</f>
        <v>0</v>
      </c>
      <c r="CB217" s="48">
        <f>IF(COUNTIF(Y217,"NS")=0,IF($M217&lt;Y217,1,0),0)</f>
        <v>0</v>
      </c>
      <c r="CC217" s="48">
        <f>IF(COUNTIF(AC217,"NS")=0,IF($M217&lt;AC217,1,0),0)</f>
        <v>0</v>
      </c>
      <c r="CD217" s="48">
        <f>IF(COUNTIF(Q285,"NS")=0,IF($M217&lt;Q285,1,0),0)</f>
        <v>0</v>
      </c>
      <c r="CE217" s="48">
        <f>IF(COUNTIF(U285,"NS")=0,IF($M217&lt;U285,1,0),0)</f>
        <v>0</v>
      </c>
      <c r="CF217" s="48">
        <f>IF(COUNTIF(Y285,"NS")=0,IF($M217&lt;Y285,1,0),0)</f>
        <v>0</v>
      </c>
      <c r="CG217" s="48">
        <f>IF(COUNTIF(AC285,"NS")=0,IF($M217&lt;AC285,1,0),0)</f>
        <v>0</v>
      </c>
      <c r="CH217" s="48">
        <f>IF(COUNTIF(Q353,"NS")=0,IF($M217&lt;Q353,1,0),0)</f>
        <v>0</v>
      </c>
      <c r="CI217" s="48">
        <f>IF(COUNTIF(U353,"NS")=0,IF($M217&lt;U353,1,0),0)</f>
        <v>0</v>
      </c>
      <c r="CJ217" s="48">
        <f>IF(COUNTIF(Y353,"NS")=0,IF($M217&lt;Y353,1,0),0)</f>
        <v>0</v>
      </c>
      <c r="CK217" s="48">
        <f>IF(COUNTIF(AC353,"NS")=0,IF($M217&lt;AC353,1,0),0)</f>
        <v>0</v>
      </c>
      <c r="CL217" s="48">
        <f>IF(AND(N217="NA",R217="NA",V217="NA",Z217="NA",AD217="NA",R285="NA",V285="NA",Z285="NA",AD285="NA",R353="NA",V353="NA",Z353="NA",AD353="NA"),0,IF(OR(N217="NS",R217="NS",V217="NS",Z217="NS",AD217="NS",R285="NS",V285="NS",Z285="NS",AD285="NS",R353="NS",V353="NS",Z353="NS",AD353="NS"),0,IF(N217&lt;=SUM(R217,V217,Z217,AD217,R285,V285,Z285,AD285,R353,V353,Z353,AD353),0,1)))</f>
        <v>0</v>
      </c>
      <c r="CM217" s="48">
        <f>IF(COUNTIF(R217,"NS")=0,IF($N217&lt;R217,1,0),0)</f>
        <v>0</v>
      </c>
      <c r="CN217" s="48">
        <f>IF(COUNTIF(V217,"NS")=0,IF($N217&lt;V217,1,0),0)</f>
        <v>0</v>
      </c>
      <c r="CO217" s="48">
        <f>IF(COUNTIF(Z217,"NS")=0,IF($N217&lt;Z217,1,0),0)</f>
        <v>0</v>
      </c>
      <c r="CP217" s="48">
        <f>IF(COUNTIF(AD217,"NS")=0,IF($N217&lt;AD217,1,0),0)</f>
        <v>0</v>
      </c>
      <c r="CQ217" s="48">
        <f>IF(COUNTIF(R285,"NS")=0,IF($N217&lt;R285,1,0),0)</f>
        <v>0</v>
      </c>
      <c r="CR217" s="48">
        <f>IF(COUNTIF(V285,"NS")=0,IF($N217&lt;V285,1,0),0)</f>
        <v>0</v>
      </c>
      <c r="CS217" s="48">
        <f>IF(COUNTIF(Z285,"NS")=0,IF($N217&lt;Z285,1,0),0)</f>
        <v>0</v>
      </c>
      <c r="CT217" s="48">
        <f>IF(COUNTIF(AD285,"NS")=0,IF($N217&lt;AD285,1,0),0)</f>
        <v>0</v>
      </c>
      <c r="CU217" s="48">
        <f>IF(COUNTIF(R353,"NS")=0,IF($N217&lt;R353,1,0),0)</f>
        <v>0</v>
      </c>
      <c r="CV217" s="48">
        <f>IF(COUNTIF(V353,"NS")=0,IF($N217&lt;V353,1,0),0)</f>
        <v>0</v>
      </c>
      <c r="CW217" s="48">
        <f>IF(COUNTIF(Z353,"NS")=0,IF($N217&lt;Z353,1,0),0)</f>
        <v>0</v>
      </c>
      <c r="CX217" s="48">
        <f>IF(COUNTIF(AD353,"NS")=0,IF($N217&lt;AD353,1,0),0)</f>
        <v>0</v>
      </c>
      <c r="CZ217" s="1">
        <f>IF(OR(L217="NS",S42="NS"),0,IF(AND(L217="NA",S42="NA"),0,IF(L217&gt;=S42,0,1)))</f>
        <v>0</v>
      </c>
      <c r="DB217" s="382" t="s">
        <v>5108</v>
      </c>
      <c r="DC217" s="1">
        <f>IF(OR(P278="NS",M167="NS"),0,IF(AND(P278="NA",M167="NA"),0,IF(P278&gt;=M167,0,1)))</f>
        <v>0</v>
      </c>
      <c r="DD217" s="1">
        <f>IF(AND(SUM(S42)=0,OR(COUNTA(K217,M217:N217)=3,COUNTA(K217,M217:N217)=0)),0,IF(AND(SUM(S42)&gt;0,COUNTA(K217:N217)=4),0,1))</f>
        <v>0</v>
      </c>
      <c r="DE217" s="1">
        <f>IF(AND(SUM($AK$220)=0,COUNTA(O217:R217)=0),0,IF(AND(SUM($AK$220)&gt;0,SUM($S42)&gt;0,SUM($M$167)&gt;0,COUNTA(O217:R217)=4),0,IF(AND(SUM($AK$220)&gt;0,OR(SUM($S42)=0,SUM($M$167)=0),COUNTA(O217,Q217:R217)=3),0,1)))</f>
        <v>0</v>
      </c>
      <c r="DF217" s="1">
        <f>IF(AND(SUM($AL$220)=0,COUNTA(S217:V217)=0),0,IF(AND(SUM($AL$220)&gt;0,SUM($S42)&gt;0,SUM($M$168)&gt;0,COUNTA(S217:V217)=4),0,IF(AND(SUM($AL$220)&gt;0,OR(SUM($S42)=0,SUM($M$168)=0),COUNTA(S217,U217:V217)=3),0,1)))</f>
        <v>0</v>
      </c>
      <c r="DG217" s="1">
        <f>IF(AND(SUM($AM$220)=0,COUNTA(W217:Z217)=0),0,IF(AND(SUM($AM$220)&gt;0,SUM($S42)&gt;0,SUM($M$169)&gt;0,COUNTA(W217:Z217)=4),0,IF(AND(SUM($AM$220)&gt;0,OR(SUM($S42)=0,SUM($M$169)=0),COUNTA(W217,Y217:Z217)=3),0,1)))</f>
        <v>0</v>
      </c>
      <c r="DH217" s="1">
        <f>IF(AND(SUM($AN$220)=0,COUNTA(AA217:AD217)=0),0,IF(AND(SUM($AN$220)&gt;0,SUM($S42)&gt;0,SUM($M$170)&gt;0,COUNTA(AA217:AD217)=4),0,IF(AND(SUM($AN$220)&gt;0,OR(SUM($S42)=0,SUM($M$170)=0),COUNTA(AA217,AC217:AD217)=3),0,1)))</f>
        <v>0</v>
      </c>
      <c r="DI217" s="1">
        <f>IF(AND(SUM($AO$220)=0,COUNTA(O285:R285)=0),0,IF(AND(SUM($AO$220)&gt;0,SUM($S42)&gt;0,SUM($M$171)&gt;0,COUNTA(O285:R285)=4),0,IF(AND(SUM($AO$220)&gt;0,OR(SUM($S42)=0,SUM($M$171)=0),COUNTA(O285,Q285:R285)=3),0,1)))</f>
        <v>0</v>
      </c>
      <c r="DJ217" s="1">
        <f>IF(AND(SUM($AP$220)=0,COUNTA(S285:V285)=0),0,IF(AND(SUM($AP$220)&gt;0,SUM($S42)&gt;0,SUM($M$172)&gt;0,COUNTA(S285:V285)=4),0,IF(AND(SUM($AP$220)&gt;0,OR(SUM($S42)=0,SUM($M$172)=0),COUNTA(S285,U285:V285)=3),0,1)))</f>
        <v>0</v>
      </c>
      <c r="DK217" s="1">
        <f>IF(AND(SUM($AQ$220)=0,COUNTA(W285:Z285)=0),0,IF(AND(SUM($AQ$220)&gt;0,SUM($S42)&gt;0,SUM($M$173)&gt;0,COUNTA(W285:Z285)=4),0,IF(AND(SUM($AQ$220)&gt;0,OR(SUM($S42)=0,SUM($M$173)=0),COUNTA(W285,Y285:Z285)=3),0,1)))</f>
        <v>0</v>
      </c>
      <c r="DL217" s="1">
        <f>IF(AND(SUM($AR$220)=0,COUNTA(AA285:AD285)=0),0,IF(AND(SUM($AR$220)&gt;0,SUM($S42)&gt;0,SUM($M$174)&gt;0,COUNTA(AA285:AD285)=4),0,IF(AND(SUM($AR$220)&gt;0,OR(SUM($S42)=0,SUM($M$174)=0),COUNTA(AA285,AC285:AD285)=3),0,1)))</f>
        <v>0</v>
      </c>
      <c r="DM217" s="1">
        <f>IF(AND(SUM($AS$220)=0,COUNTA(O353:R353)=0),0,IF(AND(SUM($AS$220)&gt;0,SUM($S42)&gt;0,SUM($M$175)&gt;0,COUNTA(O353:R353)=4),0,IF(AND(SUM($AS$220)&gt;0,OR(SUM($S42)=0,SUM($M$175)=0),COUNTA(O353,Q353:R353)=3),0,1)))</f>
        <v>0</v>
      </c>
      <c r="DN217" s="1">
        <f>IF(AND(SUM($AT$220)=0,COUNTA(S353:V353)=0),0,IF(AND(SUM($AT$220)&gt;0,SUM($S42)&gt;0,SUM($M$176)&gt;0,COUNTA(S353:V353)=4),0,IF(AND(SUM($AT$220)&gt;0,OR(SUM($S42)=0,SUM($M$176)=0),COUNTA(S353,U353:V353)=3),0,1)))</f>
        <v>0</v>
      </c>
      <c r="DO217" s="1">
        <f>IF(AND(SUM($AU$220)=0,COUNTA(W353:Z353)=0),0,IF(AND(SUM($AU$220)&gt;0,SUM($S42)&gt;0,SUM($M$177)&gt;0,COUNTA(W353:Z353)=4),0,IF(AND(SUM($AU$220)&gt;0,OR(SUM($S42)=0,SUM($M$177)=0),COUNTA(W353,Y353:Z353)=3),0,1)))</f>
        <v>0</v>
      </c>
      <c r="DP217" s="1">
        <f>IF(AND(SUM($AV$220)=0,COUNTA(AA353:AD353)=0),0,IF(AND(SUM($AV$220)&gt;0,SUM($S42)&gt;0,SUM($M$178)&gt;0,COUNTA(AA353:AD353)=4),0,IF(AND(SUM($AV$220)&gt;0,OR(SUM($S42)=0,SUM($M$178)=0),COUNTA(AA353,AC353:AD353)=3),0,1)))</f>
        <v>0</v>
      </c>
      <c r="DR217" s="1">
        <f>IF(AND(CNGE_2024_M4_Secc1!$O42&lt;&gt;"",CNGE_2024_M4_Secc1!$O42=2,COUNTA(K218:AD218,O286:AD286,O354:AD354)&gt;0),1,0)</f>
        <v>0</v>
      </c>
      <c r="DS217"/>
      <c r="DT217"/>
      <c r="DU217"/>
      <c r="DV217"/>
      <c r="DW217"/>
      <c r="DX217"/>
      <c r="DY217"/>
      <c r="DZ217"/>
      <c r="EA217"/>
      <c r="EB217"/>
      <c r="EC217"/>
    </row>
    <row r="218" spans="1:133">
      <c r="A218" s="40"/>
      <c r="B218" s="91"/>
      <c r="C218" s="94" t="s">
        <v>5014</v>
      </c>
      <c r="D218" s="572" t="str">
        <f>IF(CNGE_2024_M4_Secc1!D42="","",CNGE_2024_M4_Secc1!D42)</f>
        <v/>
      </c>
      <c r="E218" s="573"/>
      <c r="F218" s="573"/>
      <c r="G218" s="573"/>
      <c r="H218" s="573"/>
      <c r="I218" s="573"/>
      <c r="J218" s="574"/>
      <c r="K218" s="483"/>
      <c r="L218" s="483"/>
      <c r="M218" s="483"/>
      <c r="N218" s="483"/>
      <c r="O218" s="483"/>
      <c r="P218" s="483"/>
      <c r="Q218" s="483"/>
      <c r="R218" s="483"/>
      <c r="S218" s="483"/>
      <c r="T218" s="483"/>
      <c r="U218" s="483"/>
      <c r="V218" s="483"/>
      <c r="W218" s="483"/>
      <c r="X218" s="483"/>
      <c r="Y218" s="483"/>
      <c r="Z218" s="483"/>
      <c r="AA218" s="483"/>
      <c r="AB218" s="483"/>
      <c r="AC218" s="483"/>
      <c r="AD218" s="483"/>
      <c r="AG218" s="1">
        <f>IF(AND(CNGE_2024_M4_Secc1!$O42&lt;&gt;"",CNGE_2024_M4_Secc1!$O42=2,COUNTBLANK(D218)=0,COUNTA(K218:AD218,O286:AD286,O354:AD354)=0),0,IF(AND(CNGE_2024_M4_Secc1!$O42&lt;&gt;"",CNGE_2024_M4_Secc1!$O42&lt;&gt;2,COUNTBLANK(D218)=0,DD218=0,DE218=0,DF218=0,DG218=0,DH218=0,DI218=0,DJ218=0,DK218=0,DL218=0,DM218=0,DN218=0,DO218=0,DP218=0),0,IF(AND(COUNTBLANK(D218)=1,COUNTA(K218:AD218,O286:AD286,O354:AD354)=0),0,1)))</f>
        <v>0</v>
      </c>
      <c r="AH218" s="89">
        <f t="shared" ref="AH218:AH276" si="13">COUNTIF(K218:AD218,"NS")+COUNTIF(O286:AD286,"NS")+COUNTIF(O354:AD354,"NS")</f>
        <v>0</v>
      </c>
      <c r="AI218" s="1">
        <f t="shared" ref="AI218:AI277" si="14">IF(AND(SUM($S43)=0,OR(COUNTA(L218)&gt;0,COUNTA(P218)&gt;0,COUNTA(T218)&gt;0,COUNTA(X218)&gt;0,COUNTA(AB218)&gt;0,COUNTA(P286)&gt;0,COUNTA(T286)&gt;0,,COUNTA(X286)&gt;0,COUNTA(AB286)&gt;0,COUNTA(P354)&gt;0,COUNTA(T354)&gt;0,COUNTA(X354)&gt;0,COUNTA(AB354)&gt;0)),1,0)</f>
        <v>0</v>
      </c>
      <c r="AJ218" s="283" t="s">
        <v>5480</v>
      </c>
      <c r="AK218">
        <f>IF(COUNTIF(CNGE_2024_M4_Secc1!AQ42:AQ101,1),1,0)</f>
        <v>0</v>
      </c>
      <c r="AL218">
        <f>IF(COUNTIF(CNGE_2024_M4_Secc1!AR42:AR101,1),1,0)</f>
        <v>0</v>
      </c>
      <c r="AM218">
        <f>IF(COUNTIF(CNGE_2024_M4_Secc1!AS42:AS101,1),1,0)</f>
        <v>0</v>
      </c>
      <c r="AN218">
        <f>IF(COUNTIF(CNGE_2024_M4_Secc1!AT42:AT101,1),1,0)</f>
        <v>0</v>
      </c>
      <c r="AO218">
        <f>IF(COUNTIF(CNGE_2024_M4_Secc1!AU42:AU101,1),1,0)</f>
        <v>0</v>
      </c>
      <c r="AP218">
        <f>IF(COUNTIF(CNGE_2024_M4_Secc1!AV42:AV101,1),1,0)</f>
        <v>0</v>
      </c>
      <c r="AQ218">
        <f>IF(COUNTIF(CNGE_2024_M4_Secc1!AW42:AW101,1),1,0)</f>
        <v>0</v>
      </c>
      <c r="AR218">
        <f>IF(COUNTIF(CNGE_2024_M4_Secc1!AX42:AX101,1),1,0)</f>
        <v>0</v>
      </c>
      <c r="AS218">
        <f>IF(COUNTIF(CNGE_2024_M4_Secc1!AY42:AY101,1),1,0)</f>
        <v>0</v>
      </c>
      <c r="AT218">
        <f>IF(COUNTIF(CNGE_2024_M4_Secc1!AZ42:AZ101,1),1,0)</f>
        <v>0</v>
      </c>
      <c r="AU218">
        <f>IF(COUNTIF(CNGE_2024_M4_Secc1!BA42:BA101,1),1,0)</f>
        <v>0</v>
      </c>
      <c r="AV218">
        <f>IF(COUNTIF(CNGE_2024_M4_Secc1!BB42:BB101,1),1,0)</f>
        <v>0</v>
      </c>
      <c r="AW218" s="388" t="s">
        <v>5110</v>
      </c>
      <c r="AX218" s="1">
        <f>IF(AND(SUM($M$169)=0,COUNTA(X217:X277)&gt;0),1,0)</f>
        <v>0</v>
      </c>
      <c r="AY218" s="48">
        <f t="shared" ref="AY218:AY276" si="15">IF(AND(K218="NA",O218="NA",S218="NA",W218="NA",AA218="NA",O286="NA",S286="NA",W286="NA",AA286="NA",O354="NA",S354="NA",W354="NA",AA354="NA"),0,IF(OR(K218="NS",O218="NS",S218="NS",W218="NS",AA218="NS",O286="NS",S286="NS",W286="NS",AA286="NS",O354="NS",S354="NS",W354="NS",AA354="NS"),0,IF(K218&lt;=SUM(O218,S218,W218,AA218,O286,S286,W286,AA286,O354,S354,W354,AA354),0,1)))</f>
        <v>0</v>
      </c>
      <c r="AZ218" s="48">
        <f t="shared" ref="AZ218:AZ277" si="16">IF(COUNTIF(O218,"NS")=0,IF($K218&lt;O218,1,0),0)</f>
        <v>0</v>
      </c>
      <c r="BA218" s="48">
        <f t="shared" ref="BA218:BA277" si="17">IF(COUNTIF(S218,"NS")=0,IF($K218&lt;S218,1,0),0)</f>
        <v>0</v>
      </c>
      <c r="BB218" s="48">
        <f t="shared" ref="BB218:BB277" si="18">IF(COUNTIF(W218,"NS")=0,IF($K218&lt;W218,1,0),0)</f>
        <v>0</v>
      </c>
      <c r="BC218" s="48">
        <f t="shared" ref="BC218:BC277" si="19">IF(COUNTIF(AA218,"NS")=0,IF($K218&lt;AA218,1,0),0)</f>
        <v>0</v>
      </c>
      <c r="BD218" s="48">
        <f t="shared" ref="BD218:BD277" si="20">IF(COUNTIF(O286,"NS")=0,IF($K218&lt;O286,1,0),0)</f>
        <v>0</v>
      </c>
      <c r="BE218" s="48">
        <f t="shared" ref="BE218:BE277" si="21">IF(COUNTIF(S286,"NS")=0,IF($K218&lt;S286,1,0),0)</f>
        <v>0</v>
      </c>
      <c r="BF218" s="48">
        <f t="shared" ref="BF218:BF277" si="22">IF(COUNTIF(W286,"NS")=0,IF($K218&lt;W286,1,0),0)</f>
        <v>0</v>
      </c>
      <c r="BG218" s="48">
        <f t="shared" ref="BG218:BG277" si="23">IF(COUNTIF(AA286,"NS")=0,IF($K218&lt;AA286,1,0),0)</f>
        <v>0</v>
      </c>
      <c r="BH218" s="48">
        <f t="shared" ref="BH218:BH277" si="24">IF(COUNTIF(O354,"NS")=0,IF($K218&lt;O354,1,0),0)</f>
        <v>0</v>
      </c>
      <c r="BI218" s="48">
        <f t="shared" ref="BI218:BI277" si="25">IF(COUNTIF(S354,"NS")=0,IF($K218&lt;S354,1,0),0)</f>
        <v>0</v>
      </c>
      <c r="BJ218" s="48">
        <f t="shared" ref="BJ218:BJ277" si="26">IF(COUNTIF(W354,"NS")=0,IF($K218&lt;W354,1,0),0)</f>
        <v>0</v>
      </c>
      <c r="BK218" s="48">
        <f t="shared" ref="BK218:BK277" si="27">IF(COUNTIF(AA354,"NS")=0,IF($K218&lt;AA354,1,0),0)</f>
        <v>0</v>
      </c>
      <c r="BL218" s="48">
        <f t="shared" ref="BL218:BL277" si="28">IF(AND(L218="NA",P218="NA",T218="NA",X218="NA",AB218="NA",P286="NA",T286="NA",X286="NA",AB286="NA",P354="NA",T354="NA",X354="NA",AB354="NA"),0,IF(OR(L218="NS",P218="NS",T218="NS",X218="NS",AB218="NS",P286="NS",T286="NS",X286="NS",AB286="NS",P354="NS",T354="NS",X354="NS",AB354="NS"),0,IF(L218&lt;=SUM(P218,T218,X218,AB218,P286,T286,X286,AB286,P354,T354,X354,AB354),0,1)))</f>
        <v>0</v>
      </c>
      <c r="BM218" s="48">
        <f t="shared" ref="BM218:BM277" si="29">IF(COUNTIF(P218,"NS")=0,IF($L218&lt;P218,1,0),0)</f>
        <v>0</v>
      </c>
      <c r="BN218" s="48">
        <f t="shared" ref="BN218:BN277" si="30">IF(COUNTIF(T218,"NS")=0,IF($L218&lt;T218,1,0),0)</f>
        <v>0</v>
      </c>
      <c r="BO218" s="48">
        <f t="shared" ref="BO218:BO277" si="31">IF(COUNTIF(X218,"NS")=0,IF($L218&lt;X218,1,0),0)</f>
        <v>0</v>
      </c>
      <c r="BP218" s="48">
        <f t="shared" ref="BP218:BP277" si="32">IF(COUNTIF(AB218,"NS")=0,IF($L218&lt;AB218,1,0),0)</f>
        <v>0</v>
      </c>
      <c r="BQ218" s="48">
        <f t="shared" ref="BQ218:BQ277" si="33">IF(COUNTIF(P286,"NS")=0,IF($L218&lt;P286,1,0),0)</f>
        <v>0</v>
      </c>
      <c r="BR218" s="48">
        <f t="shared" ref="BR218:BR277" si="34">IF(COUNTIF(T286,"NS")=0,IF($L218&lt;T286,1,0),0)</f>
        <v>0</v>
      </c>
      <c r="BS218" s="48">
        <f t="shared" ref="BS218:BS277" si="35">IF(COUNTIF(X286,"NS")=0,IF($L218&lt;X286,1,0),0)</f>
        <v>0</v>
      </c>
      <c r="BT218" s="48">
        <f t="shared" ref="BT218:BT277" si="36">IF(COUNTIF(AB286,"NS")=0,IF($L218&lt;AB286,1,0),0)</f>
        <v>0</v>
      </c>
      <c r="BU218" s="48">
        <f t="shared" ref="BU218:BU277" si="37">IF(COUNTIF(P354,"NS")=0,IF($L218&lt;P354,1,0),0)</f>
        <v>0</v>
      </c>
      <c r="BV218" s="48">
        <f t="shared" ref="BV218:BV277" si="38">IF(COUNTIF(T354,"NS")=0,IF($L218&lt;T354,1,0),0)</f>
        <v>0</v>
      </c>
      <c r="BW218" s="48">
        <f t="shared" ref="BW218:BW277" si="39">IF(COUNTIF(X354,"NS")=0,IF($L218&lt;X354,1,0),0)</f>
        <v>0</v>
      </c>
      <c r="BX218" s="48">
        <f t="shared" ref="BX218:BX277" si="40">IF(COUNTIF(AB354,"NS")=0,IF($L218&lt;AB354,1,0),0)</f>
        <v>0</v>
      </c>
      <c r="BY218" s="48">
        <f t="shared" ref="BY218:BY277" si="41">IF(AND(M218="NA",Q218="NA",U218="NA",Y218="NA",AC218="NA",Q286="NA",U286="NA",Y286="NA",AC286="NA",Q354="NA",U354="NA",Y354="NA",AC354="NA"),0,IF(OR(M218="NS",Q218="NS",U218="NS",Y218="NS",AC218="NS",Q286="NS",U286="NS",Y286="NS",AC286="NS",Q354="NS",U354="NS",Y354="NS",AC354="NS"),0,IF(M218&lt;=SUM(Q218,U218,Y218,AC218,Q286,U286,Y286,AC286,Q354,U354,Y354,AC354),0,1)))</f>
        <v>0</v>
      </c>
      <c r="BZ218" s="48">
        <f t="shared" ref="BZ218:BZ277" si="42">IF(COUNTIF(Q218,"NS")=0,IF($M218&lt;Q218,1,0),0)</f>
        <v>0</v>
      </c>
      <c r="CA218" s="48">
        <f t="shared" ref="CA218:CA277" si="43">IF(COUNTIF(U218,"NS")=0,IF($M218&lt;U218,1,0),0)</f>
        <v>0</v>
      </c>
      <c r="CB218" s="48">
        <f t="shared" ref="CB218:CB277" si="44">IF(COUNTIF(Y218,"NS")=0,IF($M218&lt;Y218,1,0),0)</f>
        <v>0</v>
      </c>
      <c r="CC218" s="48">
        <f t="shared" ref="CC218:CC277" si="45">IF(COUNTIF(AC218,"NS")=0,IF($M218&lt;AC218,1,0),0)</f>
        <v>0</v>
      </c>
      <c r="CD218" s="48">
        <f t="shared" ref="CD218:CD277" si="46">IF(COUNTIF(Q286,"NS")=0,IF($M218&lt;Q286,1,0),0)</f>
        <v>0</v>
      </c>
      <c r="CE218" s="48">
        <f t="shared" ref="CE218:CE277" si="47">IF(COUNTIF(U286,"NS")=0,IF($M218&lt;U286,1,0),0)</f>
        <v>0</v>
      </c>
      <c r="CF218" s="48">
        <f t="shared" ref="CF218:CF277" si="48">IF(COUNTIF(Y286,"NS")=0,IF($M218&lt;Y286,1,0),0)</f>
        <v>0</v>
      </c>
      <c r="CG218" s="48">
        <f t="shared" ref="CG218:CG277" si="49">IF(COUNTIF(AC286,"NS")=0,IF($M218&lt;AC286,1,0),0)</f>
        <v>0</v>
      </c>
      <c r="CH218" s="48">
        <f t="shared" ref="CH218:CH277" si="50">IF(COUNTIF(Q354,"NS")=0,IF($M218&lt;Q354,1,0),0)</f>
        <v>0</v>
      </c>
      <c r="CI218" s="48">
        <f t="shared" ref="CI218:CI277" si="51">IF(COUNTIF(U354,"NS")=0,IF($M218&lt;U354,1,0),0)</f>
        <v>0</v>
      </c>
      <c r="CJ218" s="48">
        <f t="shared" ref="CJ218:CJ277" si="52">IF(COUNTIF(Y354,"NS")=0,IF($M218&lt;Y354,1,0),0)</f>
        <v>0</v>
      </c>
      <c r="CK218" s="48">
        <f t="shared" ref="CK218:CK277" si="53">IF(COUNTIF(AC354,"NS")=0,IF($M218&lt;AC354,1,0),0)</f>
        <v>0</v>
      </c>
      <c r="CL218" s="48">
        <f t="shared" ref="CL218:CL277" si="54">IF(AND(N218="NA",R218="NA",V218="NA",Z218="NA",AD218="NA",R286="NA",V286="NA",Z286="NA",AD286="NA",R354="NA",V354="NA",Z354="NA",AD354="NA"),0,IF(OR(N218="NS",R218="NS",V218="NS",Z218="NS",AD218="NS",R286="NS",V286="NS",Z286="NS",AD286="NS",R354="NS",V354="NS",Z354="NS",AD354="NS"),0,IF(N218&lt;=SUM(R218,V218,Z218,AD218,R286,V286,Z286,AD286,R354,V354,Z354,AD354),0,1)))</f>
        <v>0</v>
      </c>
      <c r="CM218" s="48">
        <f t="shared" ref="CM218:CM277" si="55">IF(COUNTIF(R218,"NS")=0,IF($N218&lt;R218,1,0),0)</f>
        <v>0</v>
      </c>
      <c r="CN218" s="48">
        <f t="shared" ref="CN218:CN277" si="56">IF(COUNTIF(V218,"NS")=0,IF($N218&lt;V218,1,0),0)</f>
        <v>0</v>
      </c>
      <c r="CO218" s="48">
        <f t="shared" ref="CO218:CO277" si="57">IF(COUNTIF(Z218,"NS")=0,IF($N218&lt;Z218,1,0),0)</f>
        <v>0</v>
      </c>
      <c r="CP218" s="48">
        <f t="shared" ref="CP218:CP277" si="58">IF(COUNTIF(AD218,"NS")=0,IF($N218&lt;AD218,1,0),0)</f>
        <v>0</v>
      </c>
      <c r="CQ218" s="48">
        <f t="shared" ref="CQ218:CQ277" si="59">IF(COUNTIF(R286,"NS")=0,IF($N218&lt;R286,1,0),0)</f>
        <v>0</v>
      </c>
      <c r="CR218" s="48">
        <f t="shared" ref="CR218:CR277" si="60">IF(COUNTIF(V286,"NS")=0,IF($N218&lt;V286,1,0),0)</f>
        <v>0</v>
      </c>
      <c r="CS218" s="48">
        <f t="shared" ref="CS218:CS277" si="61">IF(COUNTIF(Z286,"NS")=0,IF($N218&lt;Z286,1,0),0)</f>
        <v>0</v>
      </c>
      <c r="CT218" s="48">
        <f t="shared" ref="CT218:CT277" si="62">IF(COUNTIF(AD286,"NS")=0,IF($N218&lt;AD286,1,0),0)</f>
        <v>0</v>
      </c>
      <c r="CU218" s="48">
        <f t="shared" ref="CU218:CU277" si="63">IF(COUNTIF(R354,"NS")=0,IF($N218&lt;R354,1,0),0)</f>
        <v>0</v>
      </c>
      <c r="CV218" s="48">
        <f t="shared" ref="CV218:CV277" si="64">IF(COUNTIF(V354,"NS")=0,IF($N218&lt;V354,1,0),0)</f>
        <v>0</v>
      </c>
      <c r="CW218" s="48">
        <f t="shared" ref="CW218:CW277" si="65">IF(COUNTIF(Z354,"NS")=0,IF($N218&lt;Z354,1,0),0)</f>
        <v>0</v>
      </c>
      <c r="CX218" s="48">
        <f t="shared" ref="CX218:CX276" si="66">IF(COUNTIF(AD354,"NS")=0,IF($N218&lt;AD354,1,0),0)</f>
        <v>0</v>
      </c>
      <c r="CZ218" s="1">
        <f t="shared" ref="CZ218:CZ277" si="67">IF(OR(L218="NS",S43="NS"),0,IF(AND(L218="NA",S43="NA"),0,IF(L218&gt;=S43,0,1)))</f>
        <v>0</v>
      </c>
      <c r="DB218" s="383" t="s">
        <v>5109</v>
      </c>
      <c r="DC218" s="1">
        <f>IF(OR(T278="NS",M168="NS"),0,IF(AND(T278="NA",M168="NA"),0,IF(T278&gt;=M168,0,1)))</f>
        <v>0</v>
      </c>
      <c r="DD218" s="1">
        <f>IF(AND(SUM(S43)=0,OR(COUNTA(K218,M218:N218)=3,COUNTA(K218,M218:N218)=0)),0,IF(AND(SUM(S43)&gt;0,COUNTA(K218:N218)=4),0,1))</f>
        <v>0</v>
      </c>
      <c r="DE218" s="1">
        <f t="shared" ref="DE218:DE277" si="68">IF(AND(SUM($AK$220)=0,COUNTA(O218:R218)=0),0,IF(AND(SUM($AK$220)&gt;0,SUM($S43)&gt;0,SUM($M$167)&gt;0,COUNTA(O218:R218)=4),0,IF(AND(SUM($AK$220)&gt;0,OR(SUM($S43)=0,SUM($M$167)=0),COUNTA(O218,Q218:R218)=3),0,1)))</f>
        <v>0</v>
      </c>
      <c r="DF218" s="1">
        <f t="shared" ref="DF218:DF276" si="69">IF(AND(SUM($AL$220)=0,COUNTA(S218:V218)=0),0,IF(AND(SUM($AL$220)&gt;0,SUM($S43)&gt;0,SUM($M$168)&gt;0,COUNTA(S218:V218)=4),0,IF(AND(SUM($AL$220)&gt;0,OR(SUM($S43)=0,SUM($M$168)=0),COUNTA(S218,U218:V218)=3),0,1)))</f>
        <v>0</v>
      </c>
      <c r="DG218" s="1">
        <f t="shared" ref="DG218:DG276" si="70">IF(AND(SUM($AM$220)=0,COUNTA(W218:Z218)=0),0,IF(AND(SUM($AM$220)&gt;0,SUM($S43)&gt;0,SUM($M$169)&gt;0,COUNTA(W218:Z218)=4),0,IF(AND(SUM($AM$220)&gt;0,OR(SUM($S43)=0,SUM($M$169)=0),COUNTA(W218,Y218:Z218)=3),0,1)))</f>
        <v>0</v>
      </c>
      <c r="DH218" s="1">
        <f t="shared" ref="DH218:DH277" si="71">IF(AND(SUM($AN$220)=0,COUNTA(AA218:AD218)=0),0,IF(AND(SUM($AN$220)&gt;0,SUM($S43)&gt;0,SUM($M$170)&gt;0,COUNTA(AA218:AD218)=4),0,IF(AND(SUM($AN$220)&gt;0,OR(SUM($S43)=0,SUM($M$170)=0),COUNTA(AA218,AC218:AD218)=3),0,1)))</f>
        <v>0</v>
      </c>
      <c r="DI218" s="1">
        <f t="shared" ref="DI218:DI277" si="72">IF(AND(SUM($AO$220)=0,COUNTA(O286:R286)=0),0,IF(AND(SUM($AO$220)&gt;0,SUM($S43)&gt;0,SUM($M$171)&gt;0,COUNTA(O286:R286)=4),0,IF(AND(SUM($AO$220)&gt;0,OR(SUM($S43)=0,SUM($M$171)=0),COUNTA(O286,Q286:R286)=3),0,1)))</f>
        <v>0</v>
      </c>
      <c r="DJ218" s="1">
        <f t="shared" ref="DJ218:DJ276" si="73">IF(AND(SUM($AP$220)=0,COUNTA(S286:V286)=0),0,IF(AND(SUM($AP$220)&gt;0,SUM($S43)&gt;0,SUM($M$172)&gt;0,COUNTA(S286:V286)=4),0,IF(AND(SUM($AP$220)&gt;0,OR(SUM($S43)=0,SUM($M$172)=0),COUNTA(S286,U286:V286)=3),0,1)))</f>
        <v>0</v>
      </c>
      <c r="DK218" s="1">
        <f t="shared" ref="DK218:DK277" si="74">IF(AND(SUM($AQ$220)=0,COUNTA(W286:Z286)=0),0,IF(AND(SUM($AQ$220)&gt;0,SUM($S43)&gt;0,SUM($M$173)&gt;0,COUNTA(W286:Z286)=4),0,IF(AND(SUM($AQ$220)&gt;0,OR(SUM($S43)=0,SUM($M$173)=0),COUNTA(W286,Y286:Z286)=3),0,1)))</f>
        <v>0</v>
      </c>
      <c r="DL218" s="1">
        <f t="shared" ref="DL218:DL276" si="75">IF(AND(SUM($AR$220)=0,COUNTA(AA286:AD286)=0),0,IF(AND(SUM($AR$220)&gt;0,SUM($S43)&gt;0,SUM($M$174)&gt;0,COUNTA(AA286:AD286)=4),0,IF(AND(SUM($AR$220)&gt;0,OR(SUM($S43)=0,SUM($M$174)=0),COUNTA(AA286,AC286:AD286)=3),0,1)))</f>
        <v>0</v>
      </c>
      <c r="DM218" s="1">
        <f t="shared" ref="DM218:DM277" si="76">IF(AND(SUM($AS$220)=0,COUNTA(O354:R354)=0),0,IF(AND(SUM($AS$220)&gt;0,SUM($S43)&gt;0,SUM($M$175)&gt;0,COUNTA(O354:R354)=4),0,IF(AND(SUM($AS$220)&gt;0,OR(SUM($S43)=0,SUM($M$175)=0),COUNTA(O354,Q354:R354)=3),0,1)))</f>
        <v>0</v>
      </c>
      <c r="DN218" s="1">
        <f t="shared" ref="DN218:DN276" si="77">IF(AND(SUM($AT$220)=0,COUNTA(S354:V354)=0),0,IF(AND(SUM($AT$220)&gt;0,SUM($S43)&gt;0,SUM($M$176)&gt;0,COUNTA(S354:V354)=4),0,IF(AND(SUM($AT$220)&gt;0,OR(SUM($S43)=0,SUM($M$176)=0),COUNTA(S354,U354:V354)=3),0,1)))</f>
        <v>0</v>
      </c>
      <c r="DO218" s="1">
        <f t="shared" ref="DO218:DO277" si="78">IF(AND(SUM($AU$220)=0,COUNTA(W354:Z354)=0),0,IF(AND(SUM($AU$220)&gt;0,SUM($S43)&gt;0,SUM($M$177)&gt;0,COUNTA(W354:Z354)=4),0,IF(AND(SUM($AU$220)&gt;0,OR(SUM($S43)=0,SUM($M$177)=0),COUNTA(W354,Y354:Z354)=3),0,1)))</f>
        <v>0</v>
      </c>
      <c r="DP218" s="1">
        <f t="shared" ref="DP218:DP276" si="79">IF(AND(SUM($AV$220)=0,COUNTA(AA354:AD354)=0),0,IF(AND(SUM($AV$220)&gt;0,SUM($S43)&gt;0,SUM($M$178)&gt;0,COUNTA(AA354:AD354)=4),0,IF(AND(SUM($AV$220)&gt;0,OR(SUM($S43)=0,SUM($M$178)=0),COUNTA(AA354,AC354:AD354)=3),0,1)))</f>
        <v>0</v>
      </c>
      <c r="DR218" s="1">
        <f>IF(AND(CNGE_2024_M4_Secc1!$O43&lt;&gt;"",CNGE_2024_M4_Secc1!$O43=2,COUNTA(K219:AD219,O287:AD287,O355:AD355)&gt;0),1,0)</f>
        <v>0</v>
      </c>
      <c r="DS218"/>
      <c r="DT218"/>
      <c r="DU218"/>
      <c r="DV218"/>
      <c r="DW218"/>
      <c r="DX218"/>
      <c r="DY218"/>
      <c r="DZ218"/>
      <c r="EA218"/>
      <c r="EB218"/>
      <c r="EC218"/>
    </row>
    <row r="219" spans="1:133">
      <c r="A219" s="40"/>
      <c r="B219" s="91"/>
      <c r="C219" s="94" t="s">
        <v>5016</v>
      </c>
      <c r="D219" s="572" t="str">
        <f>IF(CNGE_2024_M4_Secc1!D43="","",CNGE_2024_M4_Secc1!D43)</f>
        <v/>
      </c>
      <c r="E219" s="573"/>
      <c r="F219" s="573"/>
      <c r="G219" s="573"/>
      <c r="H219" s="573"/>
      <c r="I219" s="573"/>
      <c r="J219" s="574"/>
      <c r="K219" s="483"/>
      <c r="L219" s="483"/>
      <c r="M219" s="483"/>
      <c r="N219" s="483"/>
      <c r="O219" s="483"/>
      <c r="P219" s="483"/>
      <c r="Q219" s="483"/>
      <c r="R219" s="483"/>
      <c r="S219" s="483"/>
      <c r="T219" s="483"/>
      <c r="U219" s="483"/>
      <c r="V219" s="483"/>
      <c r="W219" s="483"/>
      <c r="X219" s="483"/>
      <c r="Y219" s="483"/>
      <c r="Z219" s="483"/>
      <c r="AA219" s="483"/>
      <c r="AB219" s="483"/>
      <c r="AC219" s="483"/>
      <c r="AD219" s="483"/>
      <c r="AG219" s="1">
        <f>IF(AND(CNGE_2024_M4_Secc1!$O43&lt;&gt;"",CNGE_2024_M4_Secc1!$O43=2,COUNTBLANK(D219)=0,COUNTA(K219:AD219,O287:AD287,O355:AD355)=0),0,IF(AND(CNGE_2024_M4_Secc1!$O43&lt;&gt;"",CNGE_2024_M4_Secc1!$O43&lt;&gt;2,COUNTBLANK(D219)=0,DD219=0,DE219=0,DF219=0,DG219=0,DH219=0,DI219=0,DJ219=0,DK219=0,DL219=0,DM219=0,DN219=0,DO219=0,DP219=0),0,IF(AND(COUNTBLANK(D219)=1,COUNTA(K219:AD219,O287:AD287,O355:AD355)=0),0,1)))</f>
        <v>0</v>
      </c>
      <c r="AH219" s="89">
        <f t="shared" si="13"/>
        <v>0</v>
      </c>
      <c r="AI219" s="1">
        <f t="shared" si="14"/>
        <v>0</v>
      </c>
      <c r="AJ219" s="267" t="s">
        <v>5482</v>
      </c>
      <c r="AK219">
        <f>IF(COUNTIF(CNGE_2024_M4_Secc1!AQ42:AQ101,3),1,0)</f>
        <v>0</v>
      </c>
      <c r="AL219">
        <f>IF(COUNTIF(CNGE_2024_M4_Secc1!AR42:AR101,3),1,0)</f>
        <v>0</v>
      </c>
      <c r="AM219">
        <f>IF(COUNTIF(CNGE_2024_M4_Secc1!AS42:AS101,3),1,0)</f>
        <v>0</v>
      </c>
      <c r="AN219">
        <f>IF(COUNTIF(CNGE_2024_M4_Secc1!AT42:AT101,3),1,0)</f>
        <v>0</v>
      </c>
      <c r="AO219">
        <f>IF(COUNTIF(CNGE_2024_M4_Secc1!AU42:AU101,3),1,0)</f>
        <v>0</v>
      </c>
      <c r="AP219">
        <f>IF(COUNTIF(CNGE_2024_M4_Secc1!AV42:AV101,3),1,0)</f>
        <v>0</v>
      </c>
      <c r="AQ219">
        <f>IF(COUNTIF(CNGE_2024_M4_Secc1!AW42:AW101,3),1,0)</f>
        <v>0</v>
      </c>
      <c r="AR219">
        <f>IF(COUNTIF(CNGE_2024_M4_Secc1!AX42:AX101,3),1,0)</f>
        <v>0</v>
      </c>
      <c r="AS219">
        <f>IF(COUNTIF(CNGE_2024_M4_Secc1!AY42:AY101,3),1,0)</f>
        <v>0</v>
      </c>
      <c r="AT219">
        <f>IF(COUNTIF(CNGE_2024_M4_Secc1!AZ42:AZ101,3),1,0)</f>
        <v>0</v>
      </c>
      <c r="AU219">
        <f>IF(COUNTIF(CNGE_2024_M4_Secc1!BA42:BA101,3),1,0)</f>
        <v>0</v>
      </c>
      <c r="AV219">
        <f>IF(COUNTIF(CNGE_2024_M4_Secc1!BB42:BB101,3),1,0)</f>
        <v>0</v>
      </c>
      <c r="AW219" s="390" t="s">
        <v>5111</v>
      </c>
      <c r="AX219" s="1">
        <f>IF(AND(SUM($M$170)=0,COUNTA(AB217:AB277)&gt;0),1,0)</f>
        <v>0</v>
      </c>
      <c r="AY219" s="48">
        <f t="shared" si="15"/>
        <v>0</v>
      </c>
      <c r="AZ219" s="48">
        <f t="shared" si="16"/>
        <v>0</v>
      </c>
      <c r="BA219" s="48">
        <f t="shared" si="17"/>
        <v>0</v>
      </c>
      <c r="BB219" s="48">
        <f t="shared" si="18"/>
        <v>0</v>
      </c>
      <c r="BC219" s="48">
        <f t="shared" si="19"/>
        <v>0</v>
      </c>
      <c r="BD219" s="48">
        <f t="shared" si="20"/>
        <v>0</v>
      </c>
      <c r="BE219" s="48">
        <f t="shared" si="21"/>
        <v>0</v>
      </c>
      <c r="BF219" s="48">
        <f t="shared" si="22"/>
        <v>0</v>
      </c>
      <c r="BG219" s="48">
        <f t="shared" si="23"/>
        <v>0</v>
      </c>
      <c r="BH219" s="48">
        <f t="shared" si="24"/>
        <v>0</v>
      </c>
      <c r="BI219" s="48">
        <f t="shared" si="25"/>
        <v>0</v>
      </c>
      <c r="BJ219" s="48">
        <f t="shared" si="26"/>
        <v>0</v>
      </c>
      <c r="BK219" s="48">
        <f t="shared" si="27"/>
        <v>0</v>
      </c>
      <c r="BL219" s="48">
        <f t="shared" si="28"/>
        <v>0</v>
      </c>
      <c r="BM219" s="48">
        <f t="shared" si="29"/>
        <v>0</v>
      </c>
      <c r="BN219" s="48">
        <f t="shared" si="30"/>
        <v>0</v>
      </c>
      <c r="BO219" s="48">
        <f t="shared" si="31"/>
        <v>0</v>
      </c>
      <c r="BP219" s="48">
        <f t="shared" si="32"/>
        <v>0</v>
      </c>
      <c r="BQ219" s="48">
        <f t="shared" si="33"/>
        <v>0</v>
      </c>
      <c r="BR219" s="48">
        <f t="shared" si="34"/>
        <v>0</v>
      </c>
      <c r="BS219" s="48">
        <f t="shared" si="35"/>
        <v>0</v>
      </c>
      <c r="BT219" s="48">
        <f t="shared" si="36"/>
        <v>0</v>
      </c>
      <c r="BU219" s="48">
        <f t="shared" si="37"/>
        <v>0</v>
      </c>
      <c r="BV219" s="48">
        <f t="shared" si="38"/>
        <v>0</v>
      </c>
      <c r="BW219" s="48">
        <f t="shared" si="39"/>
        <v>0</v>
      </c>
      <c r="BX219" s="48">
        <f t="shared" si="40"/>
        <v>0</v>
      </c>
      <c r="BY219" s="48">
        <f t="shared" si="41"/>
        <v>0</v>
      </c>
      <c r="BZ219" s="48">
        <f t="shared" si="42"/>
        <v>0</v>
      </c>
      <c r="CA219" s="48">
        <f t="shared" si="43"/>
        <v>0</v>
      </c>
      <c r="CB219" s="48">
        <f t="shared" si="44"/>
        <v>0</v>
      </c>
      <c r="CC219" s="48">
        <f t="shared" si="45"/>
        <v>0</v>
      </c>
      <c r="CD219" s="48">
        <f t="shared" si="46"/>
        <v>0</v>
      </c>
      <c r="CE219" s="48">
        <f t="shared" si="47"/>
        <v>0</v>
      </c>
      <c r="CF219" s="48">
        <f t="shared" si="48"/>
        <v>0</v>
      </c>
      <c r="CG219" s="48">
        <f t="shared" si="49"/>
        <v>0</v>
      </c>
      <c r="CH219" s="48">
        <f t="shared" si="50"/>
        <v>0</v>
      </c>
      <c r="CI219" s="48">
        <f t="shared" si="51"/>
        <v>0</v>
      </c>
      <c r="CJ219" s="48">
        <f t="shared" si="52"/>
        <v>0</v>
      </c>
      <c r="CK219" s="48">
        <f t="shared" si="53"/>
        <v>0</v>
      </c>
      <c r="CL219" s="48">
        <f t="shared" si="54"/>
        <v>0</v>
      </c>
      <c r="CM219" s="48">
        <f t="shared" si="55"/>
        <v>0</v>
      </c>
      <c r="CN219" s="48">
        <f t="shared" si="56"/>
        <v>0</v>
      </c>
      <c r="CO219" s="48">
        <f t="shared" si="57"/>
        <v>0</v>
      </c>
      <c r="CP219" s="48">
        <f t="shared" si="58"/>
        <v>0</v>
      </c>
      <c r="CQ219" s="48">
        <f t="shared" si="59"/>
        <v>0</v>
      </c>
      <c r="CR219" s="48">
        <f t="shared" si="60"/>
        <v>0</v>
      </c>
      <c r="CS219" s="48">
        <f t="shared" si="61"/>
        <v>0</v>
      </c>
      <c r="CT219" s="48">
        <f t="shared" si="62"/>
        <v>0</v>
      </c>
      <c r="CU219" s="48">
        <f t="shared" si="63"/>
        <v>0</v>
      </c>
      <c r="CV219" s="48">
        <f t="shared" si="64"/>
        <v>0</v>
      </c>
      <c r="CW219" s="48">
        <f t="shared" si="65"/>
        <v>0</v>
      </c>
      <c r="CX219" s="48">
        <f t="shared" si="66"/>
        <v>0</v>
      </c>
      <c r="CZ219" s="1">
        <f t="shared" si="67"/>
        <v>0</v>
      </c>
      <c r="DB219" s="382" t="s">
        <v>5110</v>
      </c>
      <c r="DC219" s="1">
        <f>IF(OR(X278="NS",M169="NS"),0,IF(AND(X278="NA",M169="NA"),0,IF(X278&gt;=M169,0,1)))</f>
        <v>0</v>
      </c>
      <c r="DD219" s="1">
        <f t="shared" ref="DD219:DD277" si="80">IF(AND(SUM(S44)=0,OR(COUNTA(K219,M219:N219)=3,COUNTA(K219,M219:N219)=0)),0,IF(AND(SUM(S44)&gt;0,COUNTA(K219:N219)=4),0,1))</f>
        <v>0</v>
      </c>
      <c r="DE219" s="1">
        <f t="shared" si="68"/>
        <v>0</v>
      </c>
      <c r="DF219" s="1">
        <f t="shared" si="69"/>
        <v>0</v>
      </c>
      <c r="DG219" s="1">
        <f t="shared" si="70"/>
        <v>0</v>
      </c>
      <c r="DH219" s="1">
        <f t="shared" si="71"/>
        <v>0</v>
      </c>
      <c r="DI219" s="1">
        <f t="shared" si="72"/>
        <v>0</v>
      </c>
      <c r="DJ219" s="1">
        <f t="shared" si="73"/>
        <v>0</v>
      </c>
      <c r="DK219" s="1">
        <f t="shared" si="74"/>
        <v>0</v>
      </c>
      <c r="DL219" s="1">
        <f t="shared" si="75"/>
        <v>0</v>
      </c>
      <c r="DM219" s="1">
        <f t="shared" si="76"/>
        <v>0</v>
      </c>
      <c r="DN219" s="1">
        <f t="shared" si="77"/>
        <v>0</v>
      </c>
      <c r="DO219" s="1">
        <f t="shared" si="78"/>
        <v>0</v>
      </c>
      <c r="DP219" s="1">
        <f t="shared" si="79"/>
        <v>0</v>
      </c>
      <c r="DR219" s="1">
        <f>IF(AND(CNGE_2024_M4_Secc1!$O44&lt;&gt;"",CNGE_2024_M4_Secc1!$O44=2,COUNTA(K220:AD220,O288:AD288,O356:AD356)&gt;0),1,0)</f>
        <v>0</v>
      </c>
      <c r="DS219"/>
      <c r="DT219"/>
      <c r="DU219"/>
      <c r="DV219"/>
      <c r="DW219"/>
      <c r="DX219"/>
      <c r="DY219"/>
      <c r="DZ219"/>
      <c r="EA219"/>
      <c r="EB219"/>
      <c r="EC219"/>
    </row>
    <row r="220" spans="1:133">
      <c r="A220" s="40"/>
      <c r="B220" s="91"/>
      <c r="C220" s="94" t="s">
        <v>5018</v>
      </c>
      <c r="D220" s="572" t="str">
        <f>IF(CNGE_2024_M4_Secc1!D44="","",CNGE_2024_M4_Secc1!D44)</f>
        <v/>
      </c>
      <c r="E220" s="573"/>
      <c r="F220" s="573"/>
      <c r="G220" s="573"/>
      <c r="H220" s="573"/>
      <c r="I220" s="573"/>
      <c r="J220" s="574"/>
      <c r="K220" s="483"/>
      <c r="L220" s="483"/>
      <c r="M220" s="483"/>
      <c r="N220" s="483"/>
      <c r="O220" s="483"/>
      <c r="P220" s="483"/>
      <c r="Q220" s="483"/>
      <c r="R220" s="483"/>
      <c r="S220" s="483"/>
      <c r="T220" s="483"/>
      <c r="U220" s="483"/>
      <c r="V220" s="483"/>
      <c r="W220" s="483"/>
      <c r="X220" s="483"/>
      <c r="Y220" s="483"/>
      <c r="Z220" s="483"/>
      <c r="AA220" s="483"/>
      <c r="AB220" s="483"/>
      <c r="AC220" s="483"/>
      <c r="AD220" s="483"/>
      <c r="AG220" s="1">
        <f>IF(AND(CNGE_2024_M4_Secc1!$O44&lt;&gt;"",CNGE_2024_M4_Secc1!$O44=2,COUNTBLANK(D220)=0,COUNTA(K220:AD220,O288:AD288,O356:AD356)=0),0,IF(AND(CNGE_2024_M4_Secc1!$O44&lt;&gt;"",CNGE_2024_M4_Secc1!$O44&lt;&gt;2,COUNTBLANK(D220)=0,DD220=0,DE220=0,DF220=0,DG220=0,DH220=0,DI220=0,DJ220=0,DK220=0,DL220=0,DM220=0,DN220=0,DO220=0,DP220=0),0,IF(AND(COUNTBLANK(D220)=1,COUNTA(K220:AD220,O288:AD288,O356:AD356)=0),0,1)))</f>
        <v>0</v>
      </c>
      <c r="AH220" s="89">
        <f t="shared" si="13"/>
        <v>0</v>
      </c>
      <c r="AI220" s="1">
        <f>IF(AND(SUM($S45)=0,OR(COUNTA(L220)&gt;0,COUNTA(P220)&gt;0,COUNTA(T220)&gt;0,COUNTA(X220)&gt;0,COUNTA(AB220)&gt;0,COUNTA(P288)&gt;0,COUNTA(T288)&gt;0,,COUNTA(X288)&gt;0,COUNTA(AB288)&gt;0,COUNTA(P356)&gt;0,COUNTA(T356)&gt;0,COUNTA(X356)&gt;0,COUNTA(AB356)&gt;0)),1,0)</f>
        <v>0</v>
      </c>
      <c r="AJ220"/>
      <c r="AK220" s="288">
        <f t="shared" ref="AK220:AV220" si="81">SUM(AK218:AK219)</f>
        <v>0</v>
      </c>
      <c r="AL220" s="288">
        <f t="shared" si="81"/>
        <v>0</v>
      </c>
      <c r="AM220" s="288">
        <f t="shared" si="81"/>
        <v>0</v>
      </c>
      <c r="AN220" s="288">
        <f t="shared" si="81"/>
        <v>0</v>
      </c>
      <c r="AO220" s="288">
        <f t="shared" si="81"/>
        <v>0</v>
      </c>
      <c r="AP220" s="288">
        <f t="shared" si="81"/>
        <v>0</v>
      </c>
      <c r="AQ220" s="288">
        <f t="shared" si="81"/>
        <v>0</v>
      </c>
      <c r="AR220" s="288">
        <f t="shared" si="81"/>
        <v>0</v>
      </c>
      <c r="AS220" s="288">
        <f t="shared" si="81"/>
        <v>0</v>
      </c>
      <c r="AT220" s="288">
        <f t="shared" si="81"/>
        <v>0</v>
      </c>
      <c r="AU220" s="288">
        <f t="shared" si="81"/>
        <v>0</v>
      </c>
      <c r="AV220" s="288">
        <f t="shared" si="81"/>
        <v>0</v>
      </c>
      <c r="AW220" s="388" t="s">
        <v>5112</v>
      </c>
      <c r="AX220" s="1">
        <f>IF(AND(SUM($M$171)=0,COUNTA(P285:P345)&gt;0),1,0)</f>
        <v>0</v>
      </c>
      <c r="AY220" s="48">
        <f t="shared" si="15"/>
        <v>0</v>
      </c>
      <c r="AZ220" s="48">
        <f t="shared" si="16"/>
        <v>0</v>
      </c>
      <c r="BA220" s="48">
        <f t="shared" si="17"/>
        <v>0</v>
      </c>
      <c r="BB220" s="48">
        <f t="shared" si="18"/>
        <v>0</v>
      </c>
      <c r="BC220" s="48">
        <f t="shared" si="19"/>
        <v>0</v>
      </c>
      <c r="BD220" s="48">
        <f t="shared" si="20"/>
        <v>0</v>
      </c>
      <c r="BE220" s="48">
        <f t="shared" si="21"/>
        <v>0</v>
      </c>
      <c r="BF220" s="48">
        <f t="shared" si="22"/>
        <v>0</v>
      </c>
      <c r="BG220" s="48">
        <f t="shared" si="23"/>
        <v>0</v>
      </c>
      <c r="BH220" s="48">
        <f t="shared" si="24"/>
        <v>0</v>
      </c>
      <c r="BI220" s="48">
        <f t="shared" si="25"/>
        <v>0</v>
      </c>
      <c r="BJ220" s="48">
        <f t="shared" si="26"/>
        <v>0</v>
      </c>
      <c r="BK220" s="48">
        <f t="shared" si="27"/>
        <v>0</v>
      </c>
      <c r="BL220" s="48">
        <f t="shared" si="28"/>
        <v>0</v>
      </c>
      <c r="BM220" s="48">
        <f t="shared" si="29"/>
        <v>0</v>
      </c>
      <c r="BN220" s="48">
        <f t="shared" si="30"/>
        <v>0</v>
      </c>
      <c r="BO220" s="48">
        <f t="shared" si="31"/>
        <v>0</v>
      </c>
      <c r="BP220" s="48">
        <f t="shared" si="32"/>
        <v>0</v>
      </c>
      <c r="BQ220" s="48">
        <f t="shared" si="33"/>
        <v>0</v>
      </c>
      <c r="BR220" s="48">
        <f t="shared" si="34"/>
        <v>0</v>
      </c>
      <c r="BS220" s="48">
        <f t="shared" si="35"/>
        <v>0</v>
      </c>
      <c r="BT220" s="48">
        <f t="shared" si="36"/>
        <v>0</v>
      </c>
      <c r="BU220" s="48">
        <f t="shared" si="37"/>
        <v>0</v>
      </c>
      <c r="BV220" s="48">
        <f t="shared" si="38"/>
        <v>0</v>
      </c>
      <c r="BW220" s="48">
        <f t="shared" si="39"/>
        <v>0</v>
      </c>
      <c r="BX220" s="48">
        <f t="shared" si="40"/>
        <v>0</v>
      </c>
      <c r="BY220" s="48">
        <f t="shared" si="41"/>
        <v>0</v>
      </c>
      <c r="BZ220" s="48">
        <f t="shared" si="42"/>
        <v>0</v>
      </c>
      <c r="CA220" s="48">
        <f t="shared" si="43"/>
        <v>0</v>
      </c>
      <c r="CB220" s="48">
        <f t="shared" si="44"/>
        <v>0</v>
      </c>
      <c r="CC220" s="48">
        <f t="shared" si="45"/>
        <v>0</v>
      </c>
      <c r="CD220" s="48">
        <f t="shared" si="46"/>
        <v>0</v>
      </c>
      <c r="CE220" s="48">
        <f t="shared" si="47"/>
        <v>0</v>
      </c>
      <c r="CF220" s="48">
        <f t="shared" si="48"/>
        <v>0</v>
      </c>
      <c r="CG220" s="48">
        <f t="shared" si="49"/>
        <v>0</v>
      </c>
      <c r="CH220" s="48">
        <f t="shared" si="50"/>
        <v>0</v>
      </c>
      <c r="CI220" s="48">
        <f t="shared" si="51"/>
        <v>0</v>
      </c>
      <c r="CJ220" s="48">
        <f t="shared" si="52"/>
        <v>0</v>
      </c>
      <c r="CK220" s="48">
        <f t="shared" si="53"/>
        <v>0</v>
      </c>
      <c r="CL220" s="48">
        <f t="shared" si="54"/>
        <v>0</v>
      </c>
      <c r="CM220" s="48">
        <f t="shared" si="55"/>
        <v>0</v>
      </c>
      <c r="CN220" s="48">
        <f t="shared" si="56"/>
        <v>0</v>
      </c>
      <c r="CO220" s="48">
        <f t="shared" si="57"/>
        <v>0</v>
      </c>
      <c r="CP220" s="48">
        <f t="shared" si="58"/>
        <v>0</v>
      </c>
      <c r="CQ220" s="48">
        <f t="shared" si="59"/>
        <v>0</v>
      </c>
      <c r="CR220" s="48">
        <f t="shared" si="60"/>
        <v>0</v>
      </c>
      <c r="CS220" s="48">
        <f t="shared" si="61"/>
        <v>0</v>
      </c>
      <c r="CT220" s="48">
        <f t="shared" si="62"/>
        <v>0</v>
      </c>
      <c r="CU220" s="48">
        <f t="shared" si="63"/>
        <v>0</v>
      </c>
      <c r="CV220" s="48">
        <f t="shared" si="64"/>
        <v>0</v>
      </c>
      <c r="CW220" s="48">
        <f t="shared" si="65"/>
        <v>0</v>
      </c>
      <c r="CX220" s="48">
        <f t="shared" si="66"/>
        <v>0</v>
      </c>
      <c r="CZ220" s="1">
        <f t="shared" si="67"/>
        <v>0</v>
      </c>
      <c r="DB220" s="383" t="s">
        <v>5111</v>
      </c>
      <c r="DC220" s="1">
        <f>IF(OR(AB278="NS",M170="NS"),0,IF(AND(AB278="NA",M170="NA"),0,IF(AB278&gt;=M170,0,1)))</f>
        <v>0</v>
      </c>
      <c r="DD220" s="1">
        <f t="shared" si="80"/>
        <v>0</v>
      </c>
      <c r="DE220" s="1">
        <f t="shared" si="68"/>
        <v>0</v>
      </c>
      <c r="DF220" s="1">
        <f t="shared" si="69"/>
        <v>0</v>
      </c>
      <c r="DG220" s="1">
        <f t="shared" si="70"/>
        <v>0</v>
      </c>
      <c r="DH220" s="1">
        <f t="shared" si="71"/>
        <v>0</v>
      </c>
      <c r="DI220" s="1">
        <f t="shared" si="72"/>
        <v>0</v>
      </c>
      <c r="DJ220" s="1">
        <f t="shared" si="73"/>
        <v>0</v>
      </c>
      <c r="DK220" s="1">
        <f t="shared" si="74"/>
        <v>0</v>
      </c>
      <c r="DL220" s="1">
        <f t="shared" si="75"/>
        <v>0</v>
      </c>
      <c r="DM220" s="1">
        <f t="shared" si="76"/>
        <v>0</v>
      </c>
      <c r="DN220" s="1">
        <f t="shared" si="77"/>
        <v>0</v>
      </c>
      <c r="DO220" s="1">
        <f t="shared" si="78"/>
        <v>0</v>
      </c>
      <c r="DP220" s="1">
        <f t="shared" si="79"/>
        <v>0</v>
      </c>
      <c r="DR220" s="1">
        <f>IF(AND(CNGE_2024_M4_Secc1!$O45&lt;&gt;"",CNGE_2024_M4_Secc1!$O45=2,COUNTA(K221:AD221,O289:AD289,O357:AD357)&gt;0),1,0)</f>
        <v>0</v>
      </c>
      <c r="DS220"/>
      <c r="DT220"/>
      <c r="DU220"/>
      <c r="DV220"/>
      <c r="DW220"/>
      <c r="DX220"/>
      <c r="DY220"/>
      <c r="DZ220"/>
      <c r="EA220"/>
      <c r="EB220"/>
      <c r="EC220"/>
    </row>
    <row r="221" spans="1:133">
      <c r="A221" s="40"/>
      <c r="B221" s="91"/>
      <c r="C221" s="94" t="s">
        <v>5020</v>
      </c>
      <c r="D221" s="572" t="str">
        <f>IF(CNGE_2024_M4_Secc1!D45="","",CNGE_2024_M4_Secc1!D45)</f>
        <v/>
      </c>
      <c r="E221" s="573"/>
      <c r="F221" s="573"/>
      <c r="G221" s="573"/>
      <c r="H221" s="573"/>
      <c r="I221" s="573"/>
      <c r="J221" s="574"/>
      <c r="K221" s="483"/>
      <c r="L221" s="483"/>
      <c r="M221" s="483"/>
      <c r="N221" s="483"/>
      <c r="O221" s="483"/>
      <c r="P221" s="483"/>
      <c r="Q221" s="483"/>
      <c r="R221" s="483"/>
      <c r="S221" s="483"/>
      <c r="T221" s="483"/>
      <c r="U221" s="483"/>
      <c r="V221" s="483"/>
      <c r="W221" s="483"/>
      <c r="X221" s="483"/>
      <c r="Y221" s="483"/>
      <c r="Z221" s="483"/>
      <c r="AA221" s="483"/>
      <c r="AB221" s="483"/>
      <c r="AC221" s="483"/>
      <c r="AD221" s="483"/>
      <c r="AG221" s="1">
        <f>IF(AND(CNGE_2024_M4_Secc1!$O45&lt;&gt;"",CNGE_2024_M4_Secc1!$O45=2,COUNTBLANK(D221)=0,COUNTA(K221:AD221,O289:AD289,O357:AD357)=0),0,IF(AND(CNGE_2024_M4_Secc1!$O45&lt;&gt;"",CNGE_2024_M4_Secc1!$O45&lt;&gt;2,COUNTBLANK(D221)=0,DD221=0,DE221=0,DF221=0,DG221=0,DH221=0,DI221=0,DJ221=0,DK221=0,DL221=0,DM221=0,DN221=0,DO221=0,DP221=0),0,IF(AND(COUNTBLANK(D221)=1,COUNTA(K221:AD221,O289:AD289,O357:AD357)=0),0,1)))</f>
        <v>0</v>
      </c>
      <c r="AH221" s="89">
        <f t="shared" si="13"/>
        <v>0</v>
      </c>
      <c r="AI221" s="1">
        <f t="shared" si="14"/>
        <v>0</v>
      </c>
      <c r="AJ221"/>
      <c r="AW221" s="390" t="s">
        <v>5484</v>
      </c>
      <c r="AX221" s="1">
        <f>IF(AND(SUM($M$172)=0,COUNTA(T285:T345)&gt;0),1,0)</f>
        <v>0</v>
      </c>
      <c r="AY221" s="48">
        <f t="shared" si="15"/>
        <v>0</v>
      </c>
      <c r="AZ221" s="48">
        <f t="shared" si="16"/>
        <v>0</v>
      </c>
      <c r="BA221" s="48">
        <f t="shared" si="17"/>
        <v>0</v>
      </c>
      <c r="BB221" s="48">
        <f t="shared" si="18"/>
        <v>0</v>
      </c>
      <c r="BC221" s="48">
        <f t="shared" si="19"/>
        <v>0</v>
      </c>
      <c r="BD221" s="48">
        <f t="shared" si="20"/>
        <v>0</v>
      </c>
      <c r="BE221" s="48">
        <f t="shared" si="21"/>
        <v>0</v>
      </c>
      <c r="BF221" s="48">
        <f t="shared" si="22"/>
        <v>0</v>
      </c>
      <c r="BG221" s="48">
        <f t="shared" si="23"/>
        <v>0</v>
      </c>
      <c r="BH221" s="48">
        <f t="shared" si="24"/>
        <v>0</v>
      </c>
      <c r="BI221" s="48">
        <f t="shared" si="25"/>
        <v>0</v>
      </c>
      <c r="BJ221" s="48">
        <f t="shared" si="26"/>
        <v>0</v>
      </c>
      <c r="BK221" s="48">
        <f t="shared" si="27"/>
        <v>0</v>
      </c>
      <c r="BL221" s="48">
        <f t="shared" si="28"/>
        <v>0</v>
      </c>
      <c r="BM221" s="48">
        <f t="shared" si="29"/>
        <v>0</v>
      </c>
      <c r="BN221" s="48">
        <f t="shared" si="30"/>
        <v>0</v>
      </c>
      <c r="BO221" s="48">
        <f t="shared" si="31"/>
        <v>0</v>
      </c>
      <c r="BP221" s="48">
        <f t="shared" si="32"/>
        <v>0</v>
      </c>
      <c r="BQ221" s="48">
        <f t="shared" si="33"/>
        <v>0</v>
      </c>
      <c r="BR221" s="48">
        <f t="shared" si="34"/>
        <v>0</v>
      </c>
      <c r="BS221" s="48">
        <f t="shared" si="35"/>
        <v>0</v>
      </c>
      <c r="BT221" s="48">
        <f t="shared" si="36"/>
        <v>0</v>
      </c>
      <c r="BU221" s="48">
        <f t="shared" si="37"/>
        <v>0</v>
      </c>
      <c r="BV221" s="48">
        <f t="shared" si="38"/>
        <v>0</v>
      </c>
      <c r="BW221" s="48">
        <f t="shared" si="39"/>
        <v>0</v>
      </c>
      <c r="BX221" s="48">
        <f t="shared" si="40"/>
        <v>0</v>
      </c>
      <c r="BY221" s="48">
        <f t="shared" si="41"/>
        <v>0</v>
      </c>
      <c r="BZ221" s="48">
        <f t="shared" si="42"/>
        <v>0</v>
      </c>
      <c r="CA221" s="48">
        <f t="shared" si="43"/>
        <v>0</v>
      </c>
      <c r="CB221" s="48">
        <f t="shared" si="44"/>
        <v>0</v>
      </c>
      <c r="CC221" s="48">
        <f t="shared" si="45"/>
        <v>0</v>
      </c>
      <c r="CD221" s="48">
        <f t="shared" si="46"/>
        <v>0</v>
      </c>
      <c r="CE221" s="48">
        <f t="shared" si="47"/>
        <v>0</v>
      </c>
      <c r="CF221" s="48">
        <f t="shared" si="48"/>
        <v>0</v>
      </c>
      <c r="CG221" s="48">
        <f t="shared" si="49"/>
        <v>0</v>
      </c>
      <c r="CH221" s="48">
        <f t="shared" si="50"/>
        <v>0</v>
      </c>
      <c r="CI221" s="48">
        <f t="shared" si="51"/>
        <v>0</v>
      </c>
      <c r="CJ221" s="48">
        <f t="shared" si="52"/>
        <v>0</v>
      </c>
      <c r="CK221" s="48">
        <f t="shared" si="53"/>
        <v>0</v>
      </c>
      <c r="CL221" s="48">
        <f t="shared" si="54"/>
        <v>0</v>
      </c>
      <c r="CM221" s="48">
        <f t="shared" si="55"/>
        <v>0</v>
      </c>
      <c r="CN221" s="48">
        <f t="shared" si="56"/>
        <v>0</v>
      </c>
      <c r="CO221" s="48">
        <f t="shared" si="57"/>
        <v>0</v>
      </c>
      <c r="CP221" s="48">
        <f t="shared" si="58"/>
        <v>0</v>
      </c>
      <c r="CQ221" s="48">
        <f t="shared" si="59"/>
        <v>0</v>
      </c>
      <c r="CR221" s="48">
        <f t="shared" si="60"/>
        <v>0</v>
      </c>
      <c r="CS221" s="48">
        <f t="shared" si="61"/>
        <v>0</v>
      </c>
      <c r="CT221" s="48">
        <f t="shared" si="62"/>
        <v>0</v>
      </c>
      <c r="CU221" s="48">
        <f t="shared" si="63"/>
        <v>0</v>
      </c>
      <c r="CV221" s="48">
        <f t="shared" si="64"/>
        <v>0</v>
      </c>
      <c r="CW221" s="48">
        <f t="shared" si="65"/>
        <v>0</v>
      </c>
      <c r="CX221" s="48">
        <f t="shared" si="66"/>
        <v>0</v>
      </c>
      <c r="CZ221" s="1">
        <f t="shared" si="67"/>
        <v>0</v>
      </c>
      <c r="DB221" s="382" t="s">
        <v>5112</v>
      </c>
      <c r="DC221" s="1">
        <f>IF(OR(P346="NS",M171="NS"),0,IF(AND(P346="NA",M171="NA"),0,IF(P346&gt;=M171,0,1)))</f>
        <v>0</v>
      </c>
      <c r="DD221" s="1">
        <f t="shared" si="80"/>
        <v>0</v>
      </c>
      <c r="DE221" s="1">
        <f t="shared" si="68"/>
        <v>0</v>
      </c>
      <c r="DF221" s="1">
        <f t="shared" si="69"/>
        <v>0</v>
      </c>
      <c r="DG221" s="1">
        <f t="shared" si="70"/>
        <v>0</v>
      </c>
      <c r="DH221" s="1">
        <f t="shared" si="71"/>
        <v>0</v>
      </c>
      <c r="DI221" s="1">
        <f t="shared" si="72"/>
        <v>0</v>
      </c>
      <c r="DJ221" s="1">
        <f t="shared" si="73"/>
        <v>0</v>
      </c>
      <c r="DK221" s="1">
        <f t="shared" si="74"/>
        <v>0</v>
      </c>
      <c r="DL221" s="1">
        <f t="shared" si="75"/>
        <v>0</v>
      </c>
      <c r="DM221" s="1">
        <f t="shared" si="76"/>
        <v>0</v>
      </c>
      <c r="DN221" s="1">
        <f t="shared" si="77"/>
        <v>0</v>
      </c>
      <c r="DO221" s="1">
        <f t="shared" si="78"/>
        <v>0</v>
      </c>
      <c r="DP221" s="1">
        <f t="shared" si="79"/>
        <v>0</v>
      </c>
      <c r="DR221" s="1">
        <f>IF(AND(CNGE_2024_M4_Secc1!$O46&lt;&gt;"",CNGE_2024_M4_Secc1!$O46=2,COUNTA(K222:AD222,O290:AD290,O358:AD358)&gt;0),1,0)</f>
        <v>0</v>
      </c>
      <c r="DS221"/>
      <c r="DT221"/>
      <c r="DU221"/>
      <c r="DV221"/>
      <c r="DW221"/>
      <c r="DX221"/>
      <c r="DY221"/>
      <c r="DZ221"/>
      <c r="EA221"/>
      <c r="EB221"/>
      <c r="EC221"/>
    </row>
    <row r="222" spans="1:133">
      <c r="A222" s="40"/>
      <c r="B222" s="91"/>
      <c r="C222" s="94" t="s">
        <v>5022</v>
      </c>
      <c r="D222" s="572" t="str">
        <f>IF(CNGE_2024_M4_Secc1!D46="","",CNGE_2024_M4_Secc1!D46)</f>
        <v/>
      </c>
      <c r="E222" s="573"/>
      <c r="F222" s="573"/>
      <c r="G222" s="573"/>
      <c r="H222" s="573"/>
      <c r="I222" s="573"/>
      <c r="J222" s="574"/>
      <c r="K222" s="483"/>
      <c r="L222" s="483"/>
      <c r="M222" s="483"/>
      <c r="N222" s="483"/>
      <c r="O222" s="483"/>
      <c r="P222" s="483"/>
      <c r="Q222" s="483"/>
      <c r="R222" s="483"/>
      <c r="S222" s="483"/>
      <c r="T222" s="483"/>
      <c r="U222" s="483"/>
      <c r="V222" s="483"/>
      <c r="W222" s="483"/>
      <c r="X222" s="483"/>
      <c r="Y222" s="483"/>
      <c r="Z222" s="483"/>
      <c r="AA222" s="483"/>
      <c r="AB222" s="483"/>
      <c r="AC222" s="483"/>
      <c r="AD222" s="483"/>
      <c r="AG222" s="1">
        <f>IF(AND(CNGE_2024_M4_Secc1!$O46&lt;&gt;"",CNGE_2024_M4_Secc1!$O46=2,COUNTBLANK(D222)=0,COUNTA(K222:AD222,O290:AD290,O358:AD358)=0),0,IF(AND(CNGE_2024_M4_Secc1!$O46&lt;&gt;"",CNGE_2024_M4_Secc1!$O46&lt;&gt;2,COUNTBLANK(D222)=0,DD222=0,DE222=0,DF222=0,DG222=0,DH222=0,DI222=0,DJ222=0,DK222=0,DL222=0,DM222=0,DN222=0,DO222=0,DP222=0),0,IF(AND(COUNTBLANK(D222)=1,COUNTA(K222:AD222,O290:AD290,O358:AD358)=0),0,1)))</f>
        <v>0</v>
      </c>
      <c r="AH222" s="89">
        <f t="shared" si="13"/>
        <v>0</v>
      </c>
      <c r="AI222" s="1">
        <f t="shared" si="14"/>
        <v>0</v>
      </c>
      <c r="AJ222"/>
      <c r="AK222"/>
      <c r="AL222"/>
      <c r="AM222"/>
      <c r="AN222"/>
      <c r="AO222"/>
      <c r="AP222"/>
      <c r="AQ222"/>
      <c r="AR222"/>
      <c r="AS222"/>
      <c r="AT222"/>
      <c r="AU222"/>
      <c r="AV222"/>
      <c r="AW222" s="388" t="s">
        <v>5485</v>
      </c>
      <c r="AX222" s="1">
        <f>IF(AND(SUM($M$173)=0,COUNTA(X285:X345)&gt;0),1,0)</f>
        <v>0</v>
      </c>
      <c r="AY222" s="48">
        <f t="shared" si="15"/>
        <v>0</v>
      </c>
      <c r="AZ222" s="48">
        <f t="shared" si="16"/>
        <v>0</v>
      </c>
      <c r="BA222" s="48">
        <f t="shared" si="17"/>
        <v>0</v>
      </c>
      <c r="BB222" s="48">
        <f t="shared" si="18"/>
        <v>0</v>
      </c>
      <c r="BC222" s="48">
        <f t="shared" si="19"/>
        <v>0</v>
      </c>
      <c r="BD222" s="48">
        <f t="shared" si="20"/>
        <v>0</v>
      </c>
      <c r="BE222" s="48">
        <f t="shared" si="21"/>
        <v>0</v>
      </c>
      <c r="BF222" s="48">
        <f t="shared" si="22"/>
        <v>0</v>
      </c>
      <c r="BG222" s="48">
        <f t="shared" si="23"/>
        <v>0</v>
      </c>
      <c r="BH222" s="48">
        <f t="shared" si="24"/>
        <v>0</v>
      </c>
      <c r="BI222" s="48">
        <f t="shared" si="25"/>
        <v>0</v>
      </c>
      <c r="BJ222" s="48">
        <f t="shared" si="26"/>
        <v>0</v>
      </c>
      <c r="BK222" s="48">
        <f t="shared" si="27"/>
        <v>0</v>
      </c>
      <c r="BL222" s="48">
        <f t="shared" si="28"/>
        <v>0</v>
      </c>
      <c r="BM222" s="48">
        <f t="shared" si="29"/>
        <v>0</v>
      </c>
      <c r="BN222" s="48">
        <f t="shared" si="30"/>
        <v>0</v>
      </c>
      <c r="BO222" s="48">
        <f t="shared" si="31"/>
        <v>0</v>
      </c>
      <c r="BP222" s="48">
        <f t="shared" si="32"/>
        <v>0</v>
      </c>
      <c r="BQ222" s="48">
        <f t="shared" si="33"/>
        <v>0</v>
      </c>
      <c r="BR222" s="48">
        <f t="shared" si="34"/>
        <v>0</v>
      </c>
      <c r="BS222" s="48">
        <f t="shared" si="35"/>
        <v>0</v>
      </c>
      <c r="BT222" s="48">
        <f t="shared" si="36"/>
        <v>0</v>
      </c>
      <c r="BU222" s="48">
        <f t="shared" si="37"/>
        <v>0</v>
      </c>
      <c r="BV222" s="48">
        <f t="shared" si="38"/>
        <v>0</v>
      </c>
      <c r="BW222" s="48">
        <f t="shared" si="39"/>
        <v>0</v>
      </c>
      <c r="BX222" s="48">
        <f t="shared" si="40"/>
        <v>0</v>
      </c>
      <c r="BY222" s="48">
        <f t="shared" si="41"/>
        <v>0</v>
      </c>
      <c r="BZ222" s="48">
        <f t="shared" si="42"/>
        <v>0</v>
      </c>
      <c r="CA222" s="48">
        <f t="shared" si="43"/>
        <v>0</v>
      </c>
      <c r="CB222" s="48">
        <f t="shared" si="44"/>
        <v>0</v>
      </c>
      <c r="CC222" s="48">
        <f t="shared" si="45"/>
        <v>0</v>
      </c>
      <c r="CD222" s="48">
        <f t="shared" si="46"/>
        <v>0</v>
      </c>
      <c r="CE222" s="48">
        <f t="shared" si="47"/>
        <v>0</v>
      </c>
      <c r="CF222" s="48">
        <f t="shared" si="48"/>
        <v>0</v>
      </c>
      <c r="CG222" s="48">
        <f t="shared" si="49"/>
        <v>0</v>
      </c>
      <c r="CH222" s="48">
        <f t="shared" si="50"/>
        <v>0</v>
      </c>
      <c r="CI222" s="48">
        <f t="shared" si="51"/>
        <v>0</v>
      </c>
      <c r="CJ222" s="48">
        <f t="shared" si="52"/>
        <v>0</v>
      </c>
      <c r="CK222" s="48">
        <f t="shared" si="53"/>
        <v>0</v>
      </c>
      <c r="CL222" s="48">
        <f t="shared" si="54"/>
        <v>0</v>
      </c>
      <c r="CM222" s="48">
        <f t="shared" si="55"/>
        <v>0</v>
      </c>
      <c r="CN222" s="48">
        <f t="shared" si="56"/>
        <v>0</v>
      </c>
      <c r="CO222" s="48">
        <f t="shared" si="57"/>
        <v>0</v>
      </c>
      <c r="CP222" s="48">
        <f t="shared" si="58"/>
        <v>0</v>
      </c>
      <c r="CQ222" s="48">
        <f t="shared" si="59"/>
        <v>0</v>
      </c>
      <c r="CR222" s="48">
        <f t="shared" si="60"/>
        <v>0</v>
      </c>
      <c r="CS222" s="48">
        <f t="shared" si="61"/>
        <v>0</v>
      </c>
      <c r="CT222" s="48">
        <f t="shared" si="62"/>
        <v>0</v>
      </c>
      <c r="CU222" s="48">
        <f t="shared" si="63"/>
        <v>0</v>
      </c>
      <c r="CV222" s="48">
        <f t="shared" si="64"/>
        <v>0</v>
      </c>
      <c r="CW222" s="48">
        <f t="shared" si="65"/>
        <v>0</v>
      </c>
      <c r="CX222" s="48">
        <f t="shared" si="66"/>
        <v>0</v>
      </c>
      <c r="CZ222" s="1">
        <f t="shared" si="67"/>
        <v>0</v>
      </c>
      <c r="DB222" s="383" t="s">
        <v>5484</v>
      </c>
      <c r="DC222" s="1">
        <f>IF(OR(T346="NS",M172="NS"),0,IF(AND(T346="NA",M172="NA"),0,IF(T346&gt;=M172,0,1)))</f>
        <v>0</v>
      </c>
      <c r="DD222" s="1">
        <f t="shared" si="80"/>
        <v>0</v>
      </c>
      <c r="DE222" s="1">
        <f t="shared" si="68"/>
        <v>0</v>
      </c>
      <c r="DF222" s="1">
        <f t="shared" si="69"/>
        <v>0</v>
      </c>
      <c r="DG222" s="1">
        <f t="shared" si="70"/>
        <v>0</v>
      </c>
      <c r="DH222" s="1">
        <f t="shared" si="71"/>
        <v>0</v>
      </c>
      <c r="DI222" s="1">
        <f t="shared" si="72"/>
        <v>0</v>
      </c>
      <c r="DJ222" s="1">
        <f t="shared" si="73"/>
        <v>0</v>
      </c>
      <c r="DK222" s="1">
        <f t="shared" si="74"/>
        <v>0</v>
      </c>
      <c r="DL222" s="1">
        <f t="shared" si="75"/>
        <v>0</v>
      </c>
      <c r="DM222" s="1">
        <f t="shared" si="76"/>
        <v>0</v>
      </c>
      <c r="DN222" s="1">
        <f t="shared" si="77"/>
        <v>0</v>
      </c>
      <c r="DO222" s="1">
        <f t="shared" si="78"/>
        <v>0</v>
      </c>
      <c r="DP222" s="1">
        <f t="shared" si="79"/>
        <v>0</v>
      </c>
      <c r="DR222" s="1">
        <f>IF(AND(CNGE_2024_M4_Secc1!$O47&lt;&gt;"",CNGE_2024_M4_Secc1!$O47=2,COUNTA(K223:AD223,O291:AD291,O359:AD359)&gt;0),1,0)</f>
        <v>0</v>
      </c>
      <c r="DS222"/>
      <c r="DT222"/>
      <c r="DU222"/>
      <c r="DV222"/>
      <c r="DW222"/>
      <c r="DX222"/>
      <c r="DY222"/>
      <c r="DZ222"/>
      <c r="EA222"/>
      <c r="EB222"/>
      <c r="EC222"/>
    </row>
    <row r="223" spans="1:133">
      <c r="A223" s="40"/>
      <c r="B223" s="91"/>
      <c r="C223" s="94" t="s">
        <v>5024</v>
      </c>
      <c r="D223" s="572" t="str">
        <f>IF(CNGE_2024_M4_Secc1!D47="","",CNGE_2024_M4_Secc1!D47)</f>
        <v/>
      </c>
      <c r="E223" s="573"/>
      <c r="F223" s="573"/>
      <c r="G223" s="573"/>
      <c r="H223" s="573"/>
      <c r="I223" s="573"/>
      <c r="J223" s="574"/>
      <c r="K223" s="483"/>
      <c r="L223" s="483"/>
      <c r="M223" s="483"/>
      <c r="N223" s="483"/>
      <c r="O223" s="483"/>
      <c r="P223" s="483"/>
      <c r="Q223" s="483"/>
      <c r="R223" s="483"/>
      <c r="S223" s="483"/>
      <c r="T223" s="483"/>
      <c r="U223" s="483"/>
      <c r="V223" s="483"/>
      <c r="W223" s="483"/>
      <c r="X223" s="483"/>
      <c r="Y223" s="483"/>
      <c r="Z223" s="483"/>
      <c r="AA223" s="483"/>
      <c r="AB223" s="483"/>
      <c r="AC223" s="483"/>
      <c r="AD223" s="483"/>
      <c r="AG223" s="1">
        <f>IF(AND(CNGE_2024_M4_Secc1!$O47&lt;&gt;"",CNGE_2024_M4_Secc1!$O47=2,COUNTBLANK(D223)=0,COUNTA(K223:AD223,O291:AD291,O359:AD359)=0),0,IF(AND(CNGE_2024_M4_Secc1!$O47&lt;&gt;"",CNGE_2024_M4_Secc1!$O47&lt;&gt;2,COUNTBLANK(D223)=0,DD223=0,DE223=0,DF223=0,DG223=0,DH223=0,DI223=0,DJ223=0,DK223=0,DL223=0,DM223=0,DN223=0,DO223=0,DP223=0),0,IF(AND(COUNTBLANK(D223)=1,COUNTA(K223:AD223,O291:AD291,O359:AD359)=0),0,1)))</f>
        <v>0</v>
      </c>
      <c r="AH223" s="89">
        <f t="shared" si="13"/>
        <v>0</v>
      </c>
      <c r="AI223" s="1">
        <f t="shared" si="14"/>
        <v>0</v>
      </c>
      <c r="AJ223"/>
      <c r="AK223" s="665" t="s">
        <v>5483</v>
      </c>
      <c r="AL223" s="665"/>
      <c r="AM223" s="665"/>
      <c r="AN223" s="665"/>
      <c r="AO223" s="665"/>
      <c r="AP223" s="665"/>
      <c r="AQ223" s="665"/>
      <c r="AR223" s="665"/>
      <c r="AS223" s="665"/>
      <c r="AT223" s="665"/>
      <c r="AU223" s="665"/>
      <c r="AV223" s="665"/>
      <c r="AW223" s="390" t="s">
        <v>5115</v>
      </c>
      <c r="AX223" s="1">
        <f>IF(AND(SUM($M$174)=0,COUNTA(AB285:AB345)&gt;0),1,0)</f>
        <v>0</v>
      </c>
      <c r="AY223" s="48">
        <f t="shared" si="15"/>
        <v>0</v>
      </c>
      <c r="AZ223" s="48">
        <f t="shared" si="16"/>
        <v>0</v>
      </c>
      <c r="BA223" s="48">
        <f t="shared" si="17"/>
        <v>0</v>
      </c>
      <c r="BB223" s="48">
        <f t="shared" si="18"/>
        <v>0</v>
      </c>
      <c r="BC223" s="48">
        <f t="shared" si="19"/>
        <v>0</v>
      </c>
      <c r="BD223" s="48">
        <f t="shared" si="20"/>
        <v>0</v>
      </c>
      <c r="BE223" s="48">
        <f t="shared" si="21"/>
        <v>0</v>
      </c>
      <c r="BF223" s="48">
        <f t="shared" si="22"/>
        <v>0</v>
      </c>
      <c r="BG223" s="48">
        <f t="shared" si="23"/>
        <v>0</v>
      </c>
      <c r="BH223" s="48">
        <f t="shared" si="24"/>
        <v>0</v>
      </c>
      <c r="BI223" s="48">
        <f t="shared" si="25"/>
        <v>0</v>
      </c>
      <c r="BJ223" s="48">
        <f t="shared" si="26"/>
        <v>0</v>
      </c>
      <c r="BK223" s="48">
        <f t="shared" si="27"/>
        <v>0</v>
      </c>
      <c r="BL223" s="48">
        <f t="shared" si="28"/>
        <v>0</v>
      </c>
      <c r="BM223" s="48">
        <f t="shared" si="29"/>
        <v>0</v>
      </c>
      <c r="BN223" s="48">
        <f t="shared" si="30"/>
        <v>0</v>
      </c>
      <c r="BO223" s="48">
        <f t="shared" si="31"/>
        <v>0</v>
      </c>
      <c r="BP223" s="48">
        <f t="shared" si="32"/>
        <v>0</v>
      </c>
      <c r="BQ223" s="48">
        <f t="shared" si="33"/>
        <v>0</v>
      </c>
      <c r="BR223" s="48">
        <f t="shared" si="34"/>
        <v>0</v>
      </c>
      <c r="BS223" s="48">
        <f t="shared" si="35"/>
        <v>0</v>
      </c>
      <c r="BT223" s="48">
        <f t="shared" si="36"/>
        <v>0</v>
      </c>
      <c r="BU223" s="48">
        <f t="shared" si="37"/>
        <v>0</v>
      </c>
      <c r="BV223" s="48">
        <f t="shared" si="38"/>
        <v>0</v>
      </c>
      <c r="BW223" s="48">
        <f t="shared" si="39"/>
        <v>0</v>
      </c>
      <c r="BX223" s="48">
        <f t="shared" si="40"/>
        <v>0</v>
      </c>
      <c r="BY223" s="48">
        <f t="shared" si="41"/>
        <v>0</v>
      </c>
      <c r="BZ223" s="48">
        <f t="shared" si="42"/>
        <v>0</v>
      </c>
      <c r="CA223" s="48">
        <f t="shared" si="43"/>
        <v>0</v>
      </c>
      <c r="CB223" s="48">
        <f t="shared" si="44"/>
        <v>0</v>
      </c>
      <c r="CC223" s="48">
        <f t="shared" si="45"/>
        <v>0</v>
      </c>
      <c r="CD223" s="48">
        <f t="shared" si="46"/>
        <v>0</v>
      </c>
      <c r="CE223" s="48">
        <f t="shared" si="47"/>
        <v>0</v>
      </c>
      <c r="CF223" s="48">
        <f t="shared" si="48"/>
        <v>0</v>
      </c>
      <c r="CG223" s="48">
        <f t="shared" si="49"/>
        <v>0</v>
      </c>
      <c r="CH223" s="48">
        <f t="shared" si="50"/>
        <v>0</v>
      </c>
      <c r="CI223" s="48">
        <f t="shared" si="51"/>
        <v>0</v>
      </c>
      <c r="CJ223" s="48">
        <f t="shared" si="52"/>
        <v>0</v>
      </c>
      <c r="CK223" s="48">
        <f t="shared" si="53"/>
        <v>0</v>
      </c>
      <c r="CL223" s="48">
        <f t="shared" si="54"/>
        <v>0</v>
      </c>
      <c r="CM223" s="48">
        <f t="shared" si="55"/>
        <v>0</v>
      </c>
      <c r="CN223" s="48">
        <f t="shared" si="56"/>
        <v>0</v>
      </c>
      <c r="CO223" s="48">
        <f t="shared" si="57"/>
        <v>0</v>
      </c>
      <c r="CP223" s="48">
        <f t="shared" si="58"/>
        <v>0</v>
      </c>
      <c r="CQ223" s="48">
        <f t="shared" si="59"/>
        <v>0</v>
      </c>
      <c r="CR223" s="48">
        <f t="shared" si="60"/>
        <v>0</v>
      </c>
      <c r="CS223" s="48">
        <f t="shared" si="61"/>
        <v>0</v>
      </c>
      <c r="CT223" s="48">
        <f t="shared" si="62"/>
        <v>0</v>
      </c>
      <c r="CU223" s="48">
        <f t="shared" si="63"/>
        <v>0</v>
      </c>
      <c r="CV223" s="48">
        <f t="shared" si="64"/>
        <v>0</v>
      </c>
      <c r="CW223" s="48">
        <f t="shared" si="65"/>
        <v>0</v>
      </c>
      <c r="CX223" s="48">
        <f t="shared" si="66"/>
        <v>0</v>
      </c>
      <c r="CZ223" s="1">
        <f t="shared" si="67"/>
        <v>0</v>
      </c>
      <c r="DB223" s="382" t="s">
        <v>5485</v>
      </c>
      <c r="DC223" s="1">
        <f>IF(OR(X346="NS",M173="NS"),0,IF(AND(X346="NA",M173="NA"),0,IF(X346&gt;=M173,0,1)))</f>
        <v>0</v>
      </c>
      <c r="DD223" s="1">
        <f t="shared" si="80"/>
        <v>0</v>
      </c>
      <c r="DE223" s="1">
        <f t="shared" si="68"/>
        <v>0</v>
      </c>
      <c r="DF223" s="1">
        <f t="shared" si="69"/>
        <v>0</v>
      </c>
      <c r="DG223" s="1">
        <f t="shared" si="70"/>
        <v>0</v>
      </c>
      <c r="DH223" s="1">
        <f t="shared" si="71"/>
        <v>0</v>
      </c>
      <c r="DI223" s="1">
        <f t="shared" si="72"/>
        <v>0</v>
      </c>
      <c r="DJ223" s="1">
        <f t="shared" si="73"/>
        <v>0</v>
      </c>
      <c r="DK223" s="1">
        <f t="shared" si="74"/>
        <v>0</v>
      </c>
      <c r="DL223" s="1">
        <f t="shared" si="75"/>
        <v>0</v>
      </c>
      <c r="DM223" s="1">
        <f t="shared" si="76"/>
        <v>0</v>
      </c>
      <c r="DN223" s="1">
        <f t="shared" si="77"/>
        <v>0</v>
      </c>
      <c r="DO223" s="1">
        <f t="shared" si="78"/>
        <v>0</v>
      </c>
      <c r="DP223" s="1">
        <f t="shared" si="79"/>
        <v>0</v>
      </c>
      <c r="DR223" s="1">
        <f>IF(AND(CNGE_2024_M4_Secc1!$O48&lt;&gt;"",CNGE_2024_M4_Secc1!$O48=2,COUNTA(K224:AD224,O292:AD292,O360:AD360)&gt;0),1,0)</f>
        <v>0</v>
      </c>
      <c r="DS223"/>
      <c r="DT223"/>
      <c r="DU223"/>
      <c r="DV223"/>
      <c r="DW223"/>
      <c r="DX223"/>
      <c r="DY223"/>
      <c r="DZ223"/>
      <c r="EA223"/>
      <c r="EB223"/>
      <c r="EC223"/>
    </row>
    <row r="224" spans="1:133" ht="15" customHeight="1">
      <c r="A224" s="40"/>
      <c r="B224" s="91"/>
      <c r="C224" s="94" t="s">
        <v>5026</v>
      </c>
      <c r="D224" s="572" t="str">
        <f>IF(CNGE_2024_M4_Secc1!D48="","",CNGE_2024_M4_Secc1!D48)</f>
        <v/>
      </c>
      <c r="E224" s="573"/>
      <c r="F224" s="573"/>
      <c r="G224" s="573"/>
      <c r="H224" s="573"/>
      <c r="I224" s="573"/>
      <c r="J224" s="574"/>
      <c r="K224" s="483"/>
      <c r="L224" s="483"/>
      <c r="M224" s="483"/>
      <c r="N224" s="483"/>
      <c r="O224" s="483"/>
      <c r="P224" s="483"/>
      <c r="Q224" s="483"/>
      <c r="R224" s="483"/>
      <c r="S224" s="483"/>
      <c r="T224" s="483"/>
      <c r="U224" s="483"/>
      <c r="V224" s="483"/>
      <c r="W224" s="483"/>
      <c r="X224" s="483"/>
      <c r="Y224" s="483"/>
      <c r="Z224" s="483"/>
      <c r="AA224" s="483"/>
      <c r="AB224" s="483"/>
      <c r="AC224" s="483"/>
      <c r="AD224" s="483"/>
      <c r="AG224" s="1">
        <f>IF(AND(CNGE_2024_M4_Secc1!$O48&lt;&gt;"",CNGE_2024_M4_Secc1!$O48=2,COUNTBLANK(D224)=0,COUNTA(K224:AD224,O292:AD292,O360:AD360)=0),0,IF(AND(CNGE_2024_M4_Secc1!$O48&lt;&gt;"",CNGE_2024_M4_Secc1!$O48&lt;&gt;2,COUNTBLANK(D224)=0,DD224=0,DE224=0,DF224=0,DG224=0,DH224=0,DI224=0,DJ224=0,DK224=0,DL224=0,DM224=0,DN224=0,DO224=0,DP224=0),0,IF(AND(COUNTBLANK(D224)=1,COUNTA(K224:AD224,O292:AD292,O360:AD360)=0),0,1)))</f>
        <v>0</v>
      </c>
      <c r="AH224" s="89">
        <f t="shared" si="13"/>
        <v>0</v>
      </c>
      <c r="AI224" s="1">
        <f t="shared" si="14"/>
        <v>0</v>
      </c>
      <c r="AJ224"/>
      <c r="AK224" s="285" t="s">
        <v>5108</v>
      </c>
      <c r="AL224" s="302" t="s">
        <v>5109</v>
      </c>
      <c r="AM224" s="285" t="s">
        <v>5110</v>
      </c>
      <c r="AN224" s="302" t="s">
        <v>5111</v>
      </c>
      <c r="AO224" s="285" t="s">
        <v>5112</v>
      </c>
      <c r="AP224" s="302" t="s">
        <v>5113</v>
      </c>
      <c r="AQ224" s="285" t="s">
        <v>5478</v>
      </c>
      <c r="AR224" s="302" t="s">
        <v>5115</v>
      </c>
      <c r="AS224" s="285" t="s">
        <v>5116</v>
      </c>
      <c r="AT224" s="302" t="s">
        <v>5117</v>
      </c>
      <c r="AU224" s="285" t="s">
        <v>5118</v>
      </c>
      <c r="AV224" s="285" t="s">
        <v>5479</v>
      </c>
      <c r="AW224" s="388" t="s">
        <v>5116</v>
      </c>
      <c r="AX224" s="1">
        <f>IF(AND(SUM($M$175)=0,COUNTA(P353:P413)&gt;0),1,0)</f>
        <v>0</v>
      </c>
      <c r="AY224" s="48">
        <f t="shared" si="15"/>
        <v>0</v>
      </c>
      <c r="AZ224" s="48">
        <f t="shared" si="16"/>
        <v>0</v>
      </c>
      <c r="BA224" s="48">
        <f t="shared" si="17"/>
        <v>0</v>
      </c>
      <c r="BB224" s="48">
        <f t="shared" si="18"/>
        <v>0</v>
      </c>
      <c r="BC224" s="48">
        <f t="shared" si="19"/>
        <v>0</v>
      </c>
      <c r="BD224" s="48">
        <f t="shared" si="20"/>
        <v>0</v>
      </c>
      <c r="BE224" s="48">
        <f t="shared" si="21"/>
        <v>0</v>
      </c>
      <c r="BF224" s="48">
        <f t="shared" si="22"/>
        <v>0</v>
      </c>
      <c r="BG224" s="48">
        <f t="shared" si="23"/>
        <v>0</v>
      </c>
      <c r="BH224" s="48">
        <f t="shared" si="24"/>
        <v>0</v>
      </c>
      <c r="BI224" s="48">
        <f t="shared" si="25"/>
        <v>0</v>
      </c>
      <c r="BJ224" s="48">
        <f t="shared" si="26"/>
        <v>0</v>
      </c>
      <c r="BK224" s="48">
        <f t="shared" si="27"/>
        <v>0</v>
      </c>
      <c r="BL224" s="48">
        <f t="shared" si="28"/>
        <v>0</v>
      </c>
      <c r="BM224" s="48">
        <f t="shared" si="29"/>
        <v>0</v>
      </c>
      <c r="BN224" s="48">
        <f t="shared" si="30"/>
        <v>0</v>
      </c>
      <c r="BO224" s="48">
        <f t="shared" si="31"/>
        <v>0</v>
      </c>
      <c r="BP224" s="48">
        <f>IF(COUNTIF(AB224,"NS")=0,IF($L224&lt;AB224,1,0),0)</f>
        <v>0</v>
      </c>
      <c r="BQ224" s="48">
        <f t="shared" si="33"/>
        <v>0</v>
      </c>
      <c r="BR224" s="48">
        <f t="shared" si="34"/>
        <v>0</v>
      </c>
      <c r="BS224" s="48">
        <f t="shared" si="35"/>
        <v>0</v>
      </c>
      <c r="BT224" s="48">
        <f t="shared" si="36"/>
        <v>0</v>
      </c>
      <c r="BU224" s="48">
        <f t="shared" si="37"/>
        <v>0</v>
      </c>
      <c r="BV224" s="48">
        <f t="shared" si="38"/>
        <v>0</v>
      </c>
      <c r="BW224" s="48">
        <f t="shared" si="39"/>
        <v>0</v>
      </c>
      <c r="BX224" s="48">
        <f t="shared" si="40"/>
        <v>0</v>
      </c>
      <c r="BY224" s="48">
        <f t="shared" si="41"/>
        <v>0</v>
      </c>
      <c r="BZ224" s="48">
        <f t="shared" si="42"/>
        <v>0</v>
      </c>
      <c r="CA224" s="48">
        <f t="shared" si="43"/>
        <v>0</v>
      </c>
      <c r="CB224" s="48">
        <f t="shared" si="44"/>
        <v>0</v>
      </c>
      <c r="CC224" s="48">
        <f t="shared" si="45"/>
        <v>0</v>
      </c>
      <c r="CD224" s="48">
        <f t="shared" si="46"/>
        <v>0</v>
      </c>
      <c r="CE224" s="48">
        <f t="shared" si="47"/>
        <v>0</v>
      </c>
      <c r="CF224" s="48">
        <f t="shared" si="48"/>
        <v>0</v>
      </c>
      <c r="CG224" s="48">
        <f t="shared" si="49"/>
        <v>0</v>
      </c>
      <c r="CH224" s="48">
        <f t="shared" si="50"/>
        <v>0</v>
      </c>
      <c r="CI224" s="48">
        <f t="shared" si="51"/>
        <v>0</v>
      </c>
      <c r="CJ224" s="48">
        <f t="shared" si="52"/>
        <v>0</v>
      </c>
      <c r="CK224" s="48">
        <f t="shared" si="53"/>
        <v>0</v>
      </c>
      <c r="CL224" s="48">
        <f t="shared" si="54"/>
        <v>0</v>
      </c>
      <c r="CM224" s="48">
        <f t="shared" si="55"/>
        <v>0</v>
      </c>
      <c r="CN224" s="48">
        <f t="shared" si="56"/>
        <v>0</v>
      </c>
      <c r="CO224" s="48">
        <f t="shared" si="57"/>
        <v>0</v>
      </c>
      <c r="CP224" s="48">
        <f t="shared" si="58"/>
        <v>0</v>
      </c>
      <c r="CQ224" s="48">
        <f t="shared" si="59"/>
        <v>0</v>
      </c>
      <c r="CR224" s="48">
        <f t="shared" si="60"/>
        <v>0</v>
      </c>
      <c r="CS224" s="48">
        <f t="shared" si="61"/>
        <v>0</v>
      </c>
      <c r="CT224" s="48">
        <f t="shared" si="62"/>
        <v>0</v>
      </c>
      <c r="CU224" s="48">
        <f t="shared" si="63"/>
        <v>0</v>
      </c>
      <c r="CV224" s="48">
        <f t="shared" si="64"/>
        <v>0</v>
      </c>
      <c r="CW224" s="48">
        <f t="shared" si="65"/>
        <v>0</v>
      </c>
      <c r="CX224" s="48">
        <f t="shared" si="66"/>
        <v>0</v>
      </c>
      <c r="CZ224" s="1">
        <f t="shared" si="67"/>
        <v>0</v>
      </c>
      <c r="DB224" s="383" t="s">
        <v>5115</v>
      </c>
      <c r="DC224" s="1">
        <f>IF(OR(AB346="NS",M174="NS"),0,IF(AND(AB346="NA",M174="NA"),0,IF(AB346&gt;=M174,0,1)))</f>
        <v>0</v>
      </c>
      <c r="DD224" s="1">
        <f t="shared" si="80"/>
        <v>0</v>
      </c>
      <c r="DE224" s="1">
        <f t="shared" si="68"/>
        <v>0</v>
      </c>
      <c r="DF224" s="1">
        <f t="shared" si="69"/>
        <v>0</v>
      </c>
      <c r="DG224" s="1">
        <f t="shared" si="70"/>
        <v>0</v>
      </c>
      <c r="DH224" s="1">
        <f t="shared" si="71"/>
        <v>0</v>
      </c>
      <c r="DI224" s="1">
        <f t="shared" si="72"/>
        <v>0</v>
      </c>
      <c r="DJ224" s="1">
        <f t="shared" si="73"/>
        <v>0</v>
      </c>
      <c r="DK224" s="1">
        <f t="shared" si="74"/>
        <v>0</v>
      </c>
      <c r="DL224" s="1">
        <f t="shared" si="75"/>
        <v>0</v>
      </c>
      <c r="DM224" s="1">
        <f t="shared" si="76"/>
        <v>0</v>
      </c>
      <c r="DN224" s="1">
        <f t="shared" si="77"/>
        <v>0</v>
      </c>
      <c r="DO224" s="1">
        <f t="shared" si="78"/>
        <v>0</v>
      </c>
      <c r="DP224" s="1">
        <f t="shared" si="79"/>
        <v>0</v>
      </c>
      <c r="DR224" s="1">
        <f>IF(AND(CNGE_2024_M4_Secc1!$O49&lt;&gt;"",CNGE_2024_M4_Secc1!$O49=2,COUNTA(K225:AD225,O293:AD293,O361:AD361)&gt;0),1,0)</f>
        <v>0</v>
      </c>
      <c r="DS224"/>
      <c r="DT224"/>
      <c r="DU224"/>
      <c r="DV224"/>
      <c r="DW224"/>
      <c r="DX224"/>
      <c r="DY224"/>
      <c r="DZ224"/>
      <c r="EA224"/>
      <c r="EB224"/>
      <c r="EC224"/>
    </row>
    <row r="225" spans="1:133">
      <c r="A225" s="40"/>
      <c r="B225" s="91"/>
      <c r="C225" s="94" t="s">
        <v>5028</v>
      </c>
      <c r="D225" s="572" t="str">
        <f>IF(CNGE_2024_M4_Secc1!D49="","",CNGE_2024_M4_Secc1!D49)</f>
        <v/>
      </c>
      <c r="E225" s="573"/>
      <c r="F225" s="573"/>
      <c r="G225" s="573"/>
      <c r="H225" s="573"/>
      <c r="I225" s="573"/>
      <c r="J225" s="574"/>
      <c r="K225" s="483"/>
      <c r="L225" s="483"/>
      <c r="M225" s="483"/>
      <c r="N225" s="483"/>
      <c r="O225" s="483"/>
      <c r="P225" s="483"/>
      <c r="Q225" s="483"/>
      <c r="R225" s="483"/>
      <c r="S225" s="483"/>
      <c r="T225" s="483"/>
      <c r="U225" s="483"/>
      <c r="V225" s="483"/>
      <c r="W225" s="483"/>
      <c r="X225" s="483"/>
      <c r="Y225" s="483"/>
      <c r="Z225" s="483"/>
      <c r="AA225" s="483"/>
      <c r="AB225" s="483"/>
      <c r="AC225" s="483"/>
      <c r="AD225" s="483"/>
      <c r="AG225" s="1">
        <f>IF(AND(CNGE_2024_M4_Secc1!$O49&lt;&gt;"",CNGE_2024_M4_Secc1!$O49=2,COUNTBLANK(D225)=0,COUNTA(K225:AD225,O293:AD293,O361:AD361)=0),0,IF(AND(CNGE_2024_M4_Secc1!$O49&lt;&gt;"",CNGE_2024_M4_Secc1!$O49&lt;&gt;2,COUNTBLANK(D225)=0,DD225=0,DE225=0,DF225=0,DG225=0,DH225=0,DI225=0,DJ225=0,DK225=0,DL225=0,DM225=0,DN225=0,DO225=0,DP225=0),0,IF(AND(COUNTBLANK(D225)=1,COUNTA(K225:AD225,O293:AD293,O361:AD361)=0),0,1)))</f>
        <v>0</v>
      </c>
      <c r="AH225" s="89">
        <f t="shared" si="13"/>
        <v>0</v>
      </c>
      <c r="AI225" s="1">
        <f t="shared" si="14"/>
        <v>0</v>
      </c>
      <c r="AJ225"/>
      <c r="AK225">
        <f>IF(AND(AK220=0,COUNTA(O217:R277)&gt;0),1,0)</f>
        <v>0</v>
      </c>
      <c r="AL225">
        <f>IF(AND(AL220=0,COUNTA(S217:V277)&gt;0),1,0)</f>
        <v>0</v>
      </c>
      <c r="AM225">
        <f>IF(AND(AM220=0,COUNTA(W217:Z277)&gt;0),1,0)</f>
        <v>0</v>
      </c>
      <c r="AN225">
        <f>IF(AND(AN220=0,COUNTA(AA217:AD277)&gt;0),1,0)</f>
        <v>0</v>
      </c>
      <c r="AO225">
        <f>IF(AND(AO220=0,COUNTA(O285:R345)&gt;0),1,0)</f>
        <v>0</v>
      </c>
      <c r="AP225">
        <f>IF(AND(AP220=0,COUNTA(S285:V345)&gt;0),1,0)</f>
        <v>0</v>
      </c>
      <c r="AQ225">
        <f>IF(AND(AQ220=0,COUNTA(W285:Z345)&gt;0),1,0)</f>
        <v>0</v>
      </c>
      <c r="AR225">
        <f>IF(AND(AR220=0,COUNTA(AA285:AD345)&gt;0),1,0)</f>
        <v>0</v>
      </c>
      <c r="AS225">
        <f>IF(AND(AS220=0,COUNTA(O353:R413)&gt;0),1,0)</f>
        <v>0</v>
      </c>
      <c r="AT225">
        <f>IF(AND(AT220=0,COUNTA(S353:V413)&gt;0),1,0)</f>
        <v>0</v>
      </c>
      <c r="AU225">
        <f>IF(AND(AU220=0,COUNTA(W353:Z413)&gt;0),1,0)</f>
        <v>0</v>
      </c>
      <c r="AV225">
        <f>IF(AND(AV220=0,COUNTA(AA353:AD413)&gt;0),1,0)</f>
        <v>0</v>
      </c>
      <c r="AW225" s="390" t="s">
        <v>5117</v>
      </c>
      <c r="AX225" s="1">
        <f>IF(AND(SUM($M$176)=0,COUNTA(T353:T413)&gt;0),1,0)</f>
        <v>0</v>
      </c>
      <c r="AY225" s="48">
        <f t="shared" si="15"/>
        <v>0</v>
      </c>
      <c r="AZ225" s="48">
        <f t="shared" si="16"/>
        <v>0</v>
      </c>
      <c r="BA225" s="48">
        <f t="shared" si="17"/>
        <v>0</v>
      </c>
      <c r="BB225" s="48">
        <f t="shared" si="18"/>
        <v>0</v>
      </c>
      <c r="BC225" s="48">
        <f t="shared" si="19"/>
        <v>0</v>
      </c>
      <c r="BD225" s="48">
        <f t="shared" si="20"/>
        <v>0</v>
      </c>
      <c r="BE225" s="48">
        <f t="shared" si="21"/>
        <v>0</v>
      </c>
      <c r="BF225" s="48">
        <f t="shared" si="22"/>
        <v>0</v>
      </c>
      <c r="BG225" s="48">
        <f t="shared" si="23"/>
        <v>0</v>
      </c>
      <c r="BH225" s="48">
        <f t="shared" si="24"/>
        <v>0</v>
      </c>
      <c r="BI225" s="48">
        <f t="shared" si="25"/>
        <v>0</v>
      </c>
      <c r="BJ225" s="48">
        <f t="shared" si="26"/>
        <v>0</v>
      </c>
      <c r="BK225" s="48">
        <f t="shared" si="27"/>
        <v>0</v>
      </c>
      <c r="BL225" s="48">
        <f t="shared" si="28"/>
        <v>0</v>
      </c>
      <c r="BM225" s="48">
        <f t="shared" si="29"/>
        <v>0</v>
      </c>
      <c r="BN225" s="48">
        <f t="shared" si="30"/>
        <v>0</v>
      </c>
      <c r="BO225" s="48">
        <f t="shared" si="31"/>
        <v>0</v>
      </c>
      <c r="BP225" s="48">
        <f t="shared" si="32"/>
        <v>0</v>
      </c>
      <c r="BQ225" s="48">
        <f t="shared" si="33"/>
        <v>0</v>
      </c>
      <c r="BR225" s="48">
        <f t="shared" si="34"/>
        <v>0</v>
      </c>
      <c r="BS225" s="48">
        <f t="shared" si="35"/>
        <v>0</v>
      </c>
      <c r="BT225" s="48">
        <f t="shared" si="36"/>
        <v>0</v>
      </c>
      <c r="BU225" s="48">
        <f t="shared" si="37"/>
        <v>0</v>
      </c>
      <c r="BV225" s="48">
        <f t="shared" si="38"/>
        <v>0</v>
      </c>
      <c r="BW225" s="48">
        <f t="shared" si="39"/>
        <v>0</v>
      </c>
      <c r="BX225" s="48">
        <f t="shared" si="40"/>
        <v>0</v>
      </c>
      <c r="BY225" s="48">
        <f t="shared" si="41"/>
        <v>0</v>
      </c>
      <c r="BZ225" s="48">
        <f t="shared" si="42"/>
        <v>0</v>
      </c>
      <c r="CA225" s="48">
        <f t="shared" si="43"/>
        <v>0</v>
      </c>
      <c r="CB225" s="48">
        <f t="shared" si="44"/>
        <v>0</v>
      </c>
      <c r="CC225" s="48">
        <f t="shared" si="45"/>
        <v>0</v>
      </c>
      <c r="CD225" s="48">
        <f t="shared" si="46"/>
        <v>0</v>
      </c>
      <c r="CE225" s="48">
        <f t="shared" si="47"/>
        <v>0</v>
      </c>
      <c r="CF225" s="48">
        <f t="shared" si="48"/>
        <v>0</v>
      </c>
      <c r="CG225" s="48">
        <f t="shared" si="49"/>
        <v>0</v>
      </c>
      <c r="CH225" s="48">
        <f t="shared" si="50"/>
        <v>0</v>
      </c>
      <c r="CI225" s="48">
        <f t="shared" si="51"/>
        <v>0</v>
      </c>
      <c r="CJ225" s="48">
        <f t="shared" si="52"/>
        <v>0</v>
      </c>
      <c r="CK225" s="48">
        <f t="shared" si="53"/>
        <v>0</v>
      </c>
      <c r="CL225" s="48">
        <f t="shared" si="54"/>
        <v>0</v>
      </c>
      <c r="CM225" s="48">
        <f t="shared" si="55"/>
        <v>0</v>
      </c>
      <c r="CN225" s="48">
        <f t="shared" si="56"/>
        <v>0</v>
      </c>
      <c r="CO225" s="48">
        <f t="shared" si="57"/>
        <v>0</v>
      </c>
      <c r="CP225" s="48">
        <f t="shared" si="58"/>
        <v>0</v>
      </c>
      <c r="CQ225" s="48">
        <f t="shared" si="59"/>
        <v>0</v>
      </c>
      <c r="CR225" s="48">
        <f t="shared" si="60"/>
        <v>0</v>
      </c>
      <c r="CS225" s="48">
        <f t="shared" si="61"/>
        <v>0</v>
      </c>
      <c r="CT225" s="48">
        <f t="shared" si="62"/>
        <v>0</v>
      </c>
      <c r="CU225" s="48">
        <f t="shared" si="63"/>
        <v>0</v>
      </c>
      <c r="CV225" s="48">
        <f t="shared" si="64"/>
        <v>0</v>
      </c>
      <c r="CW225" s="48">
        <f t="shared" si="65"/>
        <v>0</v>
      </c>
      <c r="CX225" s="48">
        <f t="shared" si="66"/>
        <v>0</v>
      </c>
      <c r="CZ225" s="1">
        <f t="shared" si="67"/>
        <v>0</v>
      </c>
      <c r="DB225" s="382" t="s">
        <v>5116</v>
      </c>
      <c r="DC225" s="1">
        <f>IF(OR(P414="NS",M175="NS"),0,IF(AND(P414="NA",M175="NA"),0,IF(P414&gt;=M175,0,1)))</f>
        <v>0</v>
      </c>
      <c r="DD225" s="1">
        <f t="shared" si="80"/>
        <v>0</v>
      </c>
      <c r="DE225" s="1">
        <f t="shared" si="68"/>
        <v>0</v>
      </c>
      <c r="DF225" s="1">
        <f t="shared" si="69"/>
        <v>0</v>
      </c>
      <c r="DG225" s="1">
        <f t="shared" si="70"/>
        <v>0</v>
      </c>
      <c r="DH225" s="1">
        <f t="shared" si="71"/>
        <v>0</v>
      </c>
      <c r="DI225" s="1">
        <f t="shared" si="72"/>
        <v>0</v>
      </c>
      <c r="DJ225" s="1">
        <f t="shared" si="73"/>
        <v>0</v>
      </c>
      <c r="DK225" s="1">
        <f t="shared" si="74"/>
        <v>0</v>
      </c>
      <c r="DL225" s="1">
        <f t="shared" si="75"/>
        <v>0</v>
      </c>
      <c r="DM225" s="1">
        <f t="shared" si="76"/>
        <v>0</v>
      </c>
      <c r="DN225" s="1">
        <f t="shared" si="77"/>
        <v>0</v>
      </c>
      <c r="DO225" s="1">
        <f t="shared" si="78"/>
        <v>0</v>
      </c>
      <c r="DP225" s="1">
        <f t="shared" si="79"/>
        <v>0</v>
      </c>
      <c r="DR225" s="1">
        <f>IF(AND(CNGE_2024_M4_Secc1!$O50&lt;&gt;"",CNGE_2024_M4_Secc1!$O50=2,COUNTA(K226:AD226,O294:AD294,O362:AD362)&gt;0),1,0)</f>
        <v>0</v>
      </c>
      <c r="DS225"/>
      <c r="DT225"/>
      <c r="DU225"/>
      <c r="DV225"/>
      <c r="DW225"/>
      <c r="DX225"/>
      <c r="DY225"/>
      <c r="DZ225"/>
      <c r="EA225"/>
      <c r="EB225"/>
      <c r="EC225"/>
    </row>
    <row r="226" spans="1:133">
      <c r="A226" s="40"/>
      <c r="B226" s="91"/>
      <c r="C226" s="94" t="s">
        <v>5030</v>
      </c>
      <c r="D226" s="572" t="str">
        <f>IF(CNGE_2024_M4_Secc1!D50="","",CNGE_2024_M4_Secc1!D50)</f>
        <v/>
      </c>
      <c r="E226" s="573"/>
      <c r="F226" s="573"/>
      <c r="G226" s="573"/>
      <c r="H226" s="573"/>
      <c r="I226" s="573"/>
      <c r="J226" s="574"/>
      <c r="K226" s="483"/>
      <c r="L226" s="483"/>
      <c r="M226" s="483"/>
      <c r="N226" s="483"/>
      <c r="O226" s="483"/>
      <c r="P226" s="483"/>
      <c r="Q226" s="483"/>
      <c r="R226" s="483"/>
      <c r="S226" s="483"/>
      <c r="T226" s="483"/>
      <c r="U226" s="483"/>
      <c r="V226" s="483"/>
      <c r="W226" s="483"/>
      <c r="X226" s="483"/>
      <c r="Y226" s="483"/>
      <c r="Z226" s="483"/>
      <c r="AA226" s="483"/>
      <c r="AB226" s="483"/>
      <c r="AC226" s="483"/>
      <c r="AD226" s="483"/>
      <c r="AG226" s="1">
        <f>IF(AND(CNGE_2024_M4_Secc1!$O50&lt;&gt;"",CNGE_2024_M4_Secc1!$O50=2,COUNTBLANK(D226)=0,COUNTA(K226:AD226,O294:AD294,O362:AD362)=0),0,IF(AND(CNGE_2024_M4_Secc1!$O50&lt;&gt;"",CNGE_2024_M4_Secc1!$O50&lt;&gt;2,COUNTBLANK(D226)=0,DD226=0,DE226=0,DF226=0,DG226=0,DH226=0,DI226=0,DJ226=0,DK226=0,DL226=0,DM226=0,DN226=0,DO226=0,DP226=0),0,IF(AND(COUNTBLANK(D226)=1,COUNTA(K226:AD226,O294:AD294,O362:AD362)=0),0,1)))</f>
        <v>0</v>
      </c>
      <c r="AH226" s="89">
        <f t="shared" si="13"/>
        <v>0</v>
      </c>
      <c r="AI226" s="1">
        <f t="shared" si="14"/>
        <v>0</v>
      </c>
      <c r="AJ226"/>
      <c r="AK226"/>
      <c r="AL226"/>
      <c r="AM226"/>
      <c r="AN226"/>
      <c r="AO226"/>
      <c r="AP226"/>
      <c r="AQ226"/>
      <c r="AR226"/>
      <c r="AS226"/>
      <c r="AT226"/>
      <c r="AU226"/>
      <c r="AV226" s="301">
        <f>SUM(AK225:AV225)</f>
        <v>0</v>
      </c>
      <c r="AW226" s="388" t="s">
        <v>5118</v>
      </c>
      <c r="AX226" s="1">
        <f>IF(AND(SUM($M$177)=0,COUNTA(X353:X413)&gt;0),1,0)</f>
        <v>0</v>
      </c>
      <c r="AY226" s="48">
        <f t="shared" si="15"/>
        <v>0</v>
      </c>
      <c r="AZ226" s="48">
        <f t="shared" si="16"/>
        <v>0</v>
      </c>
      <c r="BA226" s="48">
        <f t="shared" si="17"/>
        <v>0</v>
      </c>
      <c r="BB226" s="48">
        <f t="shared" si="18"/>
        <v>0</v>
      </c>
      <c r="BC226" s="48">
        <f t="shared" si="19"/>
        <v>0</v>
      </c>
      <c r="BD226" s="48">
        <f t="shared" si="20"/>
        <v>0</v>
      </c>
      <c r="BE226" s="48">
        <f t="shared" si="21"/>
        <v>0</v>
      </c>
      <c r="BF226" s="48">
        <f t="shared" si="22"/>
        <v>0</v>
      </c>
      <c r="BG226" s="48">
        <f t="shared" si="23"/>
        <v>0</v>
      </c>
      <c r="BH226" s="48">
        <f t="shared" si="24"/>
        <v>0</v>
      </c>
      <c r="BI226" s="48">
        <f t="shared" si="25"/>
        <v>0</v>
      </c>
      <c r="BJ226" s="48">
        <f t="shared" si="26"/>
        <v>0</v>
      </c>
      <c r="BK226" s="48">
        <f t="shared" si="27"/>
        <v>0</v>
      </c>
      <c r="BL226" s="48">
        <f t="shared" si="28"/>
        <v>0</v>
      </c>
      <c r="BM226" s="48">
        <f t="shared" si="29"/>
        <v>0</v>
      </c>
      <c r="BN226" s="48">
        <f t="shared" si="30"/>
        <v>0</v>
      </c>
      <c r="BO226" s="48">
        <f t="shared" si="31"/>
        <v>0</v>
      </c>
      <c r="BP226" s="48">
        <f t="shared" si="32"/>
        <v>0</v>
      </c>
      <c r="BQ226" s="48">
        <f t="shared" si="33"/>
        <v>0</v>
      </c>
      <c r="BR226" s="48">
        <f t="shared" si="34"/>
        <v>0</v>
      </c>
      <c r="BS226" s="48">
        <f t="shared" si="35"/>
        <v>0</v>
      </c>
      <c r="BT226" s="48">
        <f t="shared" si="36"/>
        <v>0</v>
      </c>
      <c r="BU226" s="48">
        <f t="shared" si="37"/>
        <v>0</v>
      </c>
      <c r="BV226" s="48">
        <f t="shared" si="38"/>
        <v>0</v>
      </c>
      <c r="BW226" s="48">
        <f t="shared" si="39"/>
        <v>0</v>
      </c>
      <c r="BX226" s="48">
        <f t="shared" si="40"/>
        <v>0</v>
      </c>
      <c r="BY226" s="48">
        <f t="shared" si="41"/>
        <v>0</v>
      </c>
      <c r="BZ226" s="48">
        <f t="shared" si="42"/>
        <v>0</v>
      </c>
      <c r="CA226" s="48">
        <f t="shared" si="43"/>
        <v>0</v>
      </c>
      <c r="CB226" s="48">
        <f t="shared" si="44"/>
        <v>0</v>
      </c>
      <c r="CC226" s="48">
        <f t="shared" si="45"/>
        <v>0</v>
      </c>
      <c r="CD226" s="48">
        <f t="shared" si="46"/>
        <v>0</v>
      </c>
      <c r="CE226" s="48">
        <f t="shared" si="47"/>
        <v>0</v>
      </c>
      <c r="CF226" s="48">
        <f t="shared" si="48"/>
        <v>0</v>
      </c>
      <c r="CG226" s="48">
        <f t="shared" si="49"/>
        <v>0</v>
      </c>
      <c r="CH226" s="48">
        <f t="shared" si="50"/>
        <v>0</v>
      </c>
      <c r="CI226" s="48">
        <f t="shared" si="51"/>
        <v>0</v>
      </c>
      <c r="CJ226" s="48">
        <f t="shared" si="52"/>
        <v>0</v>
      </c>
      <c r="CK226" s="48">
        <f t="shared" si="53"/>
        <v>0</v>
      </c>
      <c r="CL226" s="48">
        <f t="shared" si="54"/>
        <v>0</v>
      </c>
      <c r="CM226" s="48">
        <f t="shared" si="55"/>
        <v>0</v>
      </c>
      <c r="CN226" s="48">
        <f t="shared" si="56"/>
        <v>0</v>
      </c>
      <c r="CO226" s="48">
        <f t="shared" si="57"/>
        <v>0</v>
      </c>
      <c r="CP226" s="48">
        <f t="shared" si="58"/>
        <v>0</v>
      </c>
      <c r="CQ226" s="48">
        <f t="shared" si="59"/>
        <v>0</v>
      </c>
      <c r="CR226" s="48">
        <f t="shared" si="60"/>
        <v>0</v>
      </c>
      <c r="CS226" s="48">
        <f t="shared" si="61"/>
        <v>0</v>
      </c>
      <c r="CT226" s="48">
        <f t="shared" si="62"/>
        <v>0</v>
      </c>
      <c r="CU226" s="48">
        <f t="shared" si="63"/>
        <v>0</v>
      </c>
      <c r="CV226" s="48">
        <f t="shared" si="64"/>
        <v>0</v>
      </c>
      <c r="CW226" s="48">
        <f t="shared" si="65"/>
        <v>0</v>
      </c>
      <c r="CX226" s="48">
        <f t="shared" si="66"/>
        <v>0</v>
      </c>
      <c r="CZ226" s="1">
        <f t="shared" si="67"/>
        <v>0</v>
      </c>
      <c r="DB226" s="383" t="s">
        <v>5117</v>
      </c>
      <c r="DC226" s="1">
        <f>IF(OR(T414="NS",M176="NS"),0,IF(AND(T414="NA",M176="NA"),0,IF(T414&gt;=M176,0,1)))</f>
        <v>0</v>
      </c>
      <c r="DD226" s="1">
        <f t="shared" si="80"/>
        <v>0</v>
      </c>
      <c r="DE226" s="1">
        <f t="shared" si="68"/>
        <v>0</v>
      </c>
      <c r="DF226" s="1">
        <f t="shared" si="69"/>
        <v>0</v>
      </c>
      <c r="DG226" s="1">
        <f t="shared" si="70"/>
        <v>0</v>
      </c>
      <c r="DH226" s="1">
        <f t="shared" si="71"/>
        <v>0</v>
      </c>
      <c r="DI226" s="1">
        <f t="shared" si="72"/>
        <v>0</v>
      </c>
      <c r="DJ226" s="1">
        <f t="shared" si="73"/>
        <v>0</v>
      </c>
      <c r="DK226" s="1">
        <f t="shared" si="74"/>
        <v>0</v>
      </c>
      <c r="DL226" s="1">
        <f t="shared" si="75"/>
        <v>0</v>
      </c>
      <c r="DM226" s="1">
        <f t="shared" si="76"/>
        <v>0</v>
      </c>
      <c r="DN226" s="1">
        <f t="shared" si="77"/>
        <v>0</v>
      </c>
      <c r="DO226" s="1">
        <f t="shared" si="78"/>
        <v>0</v>
      </c>
      <c r="DP226" s="1">
        <f t="shared" si="79"/>
        <v>0</v>
      </c>
      <c r="DR226" s="1">
        <f>IF(AND(CNGE_2024_M4_Secc1!$O51&lt;&gt;"",CNGE_2024_M4_Secc1!$O51=2,COUNTA(K227:AD227,O295:AD295,O363:AD363)&gt;0),1,0)</f>
        <v>0</v>
      </c>
      <c r="DS226"/>
      <c r="DT226"/>
      <c r="DU226"/>
      <c r="DV226"/>
      <c r="DW226"/>
      <c r="DX226"/>
      <c r="DY226"/>
      <c r="DZ226"/>
      <c r="EA226"/>
      <c r="EB226"/>
      <c r="EC226"/>
    </row>
    <row r="227" spans="1:133">
      <c r="A227" s="40"/>
      <c r="B227" s="91"/>
      <c r="C227" s="94" t="s">
        <v>5031</v>
      </c>
      <c r="D227" s="572" t="str">
        <f>IF(CNGE_2024_M4_Secc1!D51="","",CNGE_2024_M4_Secc1!D51)</f>
        <v/>
      </c>
      <c r="E227" s="573"/>
      <c r="F227" s="573"/>
      <c r="G227" s="573"/>
      <c r="H227" s="573"/>
      <c r="I227" s="573"/>
      <c r="J227" s="574"/>
      <c r="K227" s="483"/>
      <c r="L227" s="483"/>
      <c r="M227" s="483"/>
      <c r="N227" s="483"/>
      <c r="O227" s="483"/>
      <c r="P227" s="483"/>
      <c r="Q227" s="483"/>
      <c r="R227" s="483"/>
      <c r="S227" s="483"/>
      <c r="T227" s="483"/>
      <c r="U227" s="483"/>
      <c r="V227" s="483"/>
      <c r="W227" s="483"/>
      <c r="X227" s="483"/>
      <c r="Y227" s="483"/>
      <c r="Z227" s="483"/>
      <c r="AA227" s="483"/>
      <c r="AB227" s="483"/>
      <c r="AC227" s="483"/>
      <c r="AD227" s="483"/>
      <c r="AG227" s="1">
        <f>IF(AND(CNGE_2024_M4_Secc1!$O51&lt;&gt;"",CNGE_2024_M4_Secc1!$O51=2,COUNTBLANK(D227)=0,COUNTA(K227:AD227,O295:AD295,O363:AD363)=0),0,IF(AND(CNGE_2024_M4_Secc1!$O51&lt;&gt;"",CNGE_2024_M4_Secc1!$O51&lt;&gt;2,COUNTBLANK(D227)=0,DD227=0,DE227=0,DF227=0,DG227=0,DH227=0,DI227=0,DJ227=0,DK227=0,DL227=0,DM227=0,DN227=0,DO227=0,DP227=0),0,IF(AND(COUNTBLANK(D227)=1,COUNTA(K227:AD227,O295:AD295,O363:AD363)=0),0,1)))</f>
        <v>0</v>
      </c>
      <c r="AH227" s="89">
        <f t="shared" si="13"/>
        <v>0</v>
      </c>
      <c r="AI227" s="1">
        <f t="shared" si="14"/>
        <v>0</v>
      </c>
      <c r="AJ227"/>
      <c r="AK227"/>
      <c r="AL227"/>
      <c r="AM227"/>
      <c r="AN227"/>
      <c r="AO227"/>
      <c r="AP227"/>
      <c r="AQ227"/>
      <c r="AR227"/>
      <c r="AS227"/>
      <c r="AT227"/>
      <c r="AU227"/>
      <c r="AW227" s="390" t="s">
        <v>5965</v>
      </c>
      <c r="AX227" s="1">
        <f>IF(AND(SUM($M$178)=0,COUNTA(AB353:AB413)&gt;0),1,0)</f>
        <v>0</v>
      </c>
      <c r="AY227" s="48">
        <f t="shared" si="15"/>
        <v>0</v>
      </c>
      <c r="AZ227" s="48">
        <f t="shared" si="16"/>
        <v>0</v>
      </c>
      <c r="BA227" s="48">
        <f t="shared" si="17"/>
        <v>0</v>
      </c>
      <c r="BB227" s="48">
        <f t="shared" si="18"/>
        <v>0</v>
      </c>
      <c r="BC227" s="48">
        <f t="shared" si="19"/>
        <v>0</v>
      </c>
      <c r="BD227" s="48">
        <f t="shared" si="20"/>
        <v>0</v>
      </c>
      <c r="BE227" s="48">
        <f t="shared" si="21"/>
        <v>0</v>
      </c>
      <c r="BF227" s="48">
        <f t="shared" si="22"/>
        <v>0</v>
      </c>
      <c r="BG227" s="48">
        <f t="shared" si="23"/>
        <v>0</v>
      </c>
      <c r="BH227" s="48">
        <f t="shared" si="24"/>
        <v>0</v>
      </c>
      <c r="BI227" s="48">
        <f t="shared" si="25"/>
        <v>0</v>
      </c>
      <c r="BJ227" s="48">
        <f t="shared" si="26"/>
        <v>0</v>
      </c>
      <c r="BK227" s="48">
        <f t="shared" si="27"/>
        <v>0</v>
      </c>
      <c r="BL227" s="48">
        <f t="shared" si="28"/>
        <v>0</v>
      </c>
      <c r="BM227" s="48">
        <f t="shared" si="29"/>
        <v>0</v>
      </c>
      <c r="BN227" s="48">
        <f t="shared" si="30"/>
        <v>0</v>
      </c>
      <c r="BO227" s="48">
        <f t="shared" si="31"/>
        <v>0</v>
      </c>
      <c r="BP227" s="48">
        <f t="shared" si="32"/>
        <v>0</v>
      </c>
      <c r="BQ227" s="48">
        <f t="shared" si="33"/>
        <v>0</v>
      </c>
      <c r="BR227" s="48">
        <f t="shared" si="34"/>
        <v>0</v>
      </c>
      <c r="BS227" s="48">
        <f t="shared" si="35"/>
        <v>0</v>
      </c>
      <c r="BT227" s="48">
        <f t="shared" si="36"/>
        <v>0</v>
      </c>
      <c r="BU227" s="48">
        <f t="shared" si="37"/>
        <v>0</v>
      </c>
      <c r="BV227" s="48">
        <f t="shared" si="38"/>
        <v>0</v>
      </c>
      <c r="BW227" s="48">
        <f t="shared" si="39"/>
        <v>0</v>
      </c>
      <c r="BX227" s="48">
        <f t="shared" si="40"/>
        <v>0</v>
      </c>
      <c r="BY227" s="48">
        <f t="shared" si="41"/>
        <v>0</v>
      </c>
      <c r="BZ227" s="48">
        <f t="shared" si="42"/>
        <v>0</v>
      </c>
      <c r="CA227" s="48">
        <f t="shared" si="43"/>
        <v>0</v>
      </c>
      <c r="CB227" s="48">
        <f t="shared" si="44"/>
        <v>0</v>
      </c>
      <c r="CC227" s="48">
        <f t="shared" si="45"/>
        <v>0</v>
      </c>
      <c r="CD227" s="48">
        <f t="shared" si="46"/>
        <v>0</v>
      </c>
      <c r="CE227" s="48">
        <f t="shared" si="47"/>
        <v>0</v>
      </c>
      <c r="CF227" s="48">
        <f t="shared" si="48"/>
        <v>0</v>
      </c>
      <c r="CG227" s="48">
        <f t="shared" si="49"/>
        <v>0</v>
      </c>
      <c r="CH227" s="48">
        <f t="shared" si="50"/>
        <v>0</v>
      </c>
      <c r="CI227" s="48">
        <f t="shared" si="51"/>
        <v>0</v>
      </c>
      <c r="CJ227" s="48">
        <f t="shared" si="52"/>
        <v>0</v>
      </c>
      <c r="CK227" s="48">
        <f t="shared" si="53"/>
        <v>0</v>
      </c>
      <c r="CL227" s="48">
        <f t="shared" si="54"/>
        <v>0</v>
      </c>
      <c r="CM227" s="48">
        <f t="shared" si="55"/>
        <v>0</v>
      </c>
      <c r="CN227" s="48">
        <f t="shared" si="56"/>
        <v>0</v>
      </c>
      <c r="CO227" s="48">
        <f t="shared" si="57"/>
        <v>0</v>
      </c>
      <c r="CP227" s="48">
        <f t="shared" si="58"/>
        <v>0</v>
      </c>
      <c r="CQ227" s="48">
        <f t="shared" si="59"/>
        <v>0</v>
      </c>
      <c r="CR227" s="48">
        <f t="shared" si="60"/>
        <v>0</v>
      </c>
      <c r="CS227" s="48">
        <f t="shared" si="61"/>
        <v>0</v>
      </c>
      <c r="CT227" s="48">
        <f t="shared" si="62"/>
        <v>0</v>
      </c>
      <c r="CU227" s="48">
        <f t="shared" si="63"/>
        <v>0</v>
      </c>
      <c r="CV227" s="48">
        <f t="shared" si="64"/>
        <v>0</v>
      </c>
      <c r="CW227" s="48">
        <f t="shared" si="65"/>
        <v>0</v>
      </c>
      <c r="CX227" s="48">
        <f t="shared" si="66"/>
        <v>0</v>
      </c>
      <c r="CZ227" s="1">
        <f t="shared" si="67"/>
        <v>0</v>
      </c>
      <c r="DB227" s="382" t="s">
        <v>5118</v>
      </c>
      <c r="DC227" s="1">
        <f>IF(OR(X414="NS",M177="NS"),0,IF(AND(X414="NA",M177="NA"),0,IF(X414&gt;=M177,0,1)))</f>
        <v>0</v>
      </c>
      <c r="DD227" s="1">
        <f t="shared" si="80"/>
        <v>0</v>
      </c>
      <c r="DE227" s="1">
        <f t="shared" si="68"/>
        <v>0</v>
      </c>
      <c r="DF227" s="1">
        <f t="shared" si="69"/>
        <v>0</v>
      </c>
      <c r="DG227" s="1">
        <f t="shared" si="70"/>
        <v>0</v>
      </c>
      <c r="DH227" s="1">
        <f t="shared" si="71"/>
        <v>0</v>
      </c>
      <c r="DI227" s="1">
        <f t="shared" si="72"/>
        <v>0</v>
      </c>
      <c r="DJ227" s="1">
        <f t="shared" si="73"/>
        <v>0</v>
      </c>
      <c r="DK227" s="1">
        <f t="shared" si="74"/>
        <v>0</v>
      </c>
      <c r="DL227" s="1">
        <f t="shared" si="75"/>
        <v>0</v>
      </c>
      <c r="DM227" s="1">
        <f t="shared" si="76"/>
        <v>0</v>
      </c>
      <c r="DN227" s="1">
        <f t="shared" si="77"/>
        <v>0</v>
      </c>
      <c r="DO227" s="1">
        <f t="shared" si="78"/>
        <v>0</v>
      </c>
      <c r="DP227" s="1">
        <f t="shared" si="79"/>
        <v>0</v>
      </c>
      <c r="DR227" s="1">
        <f>IF(AND(CNGE_2024_M4_Secc1!$O52&lt;&gt;"",CNGE_2024_M4_Secc1!$O52=2,COUNTA(K228:AD228,O296:AD296,O364:AD364)&gt;0),1,0)</f>
        <v>0</v>
      </c>
      <c r="DS227"/>
      <c r="DT227"/>
      <c r="DU227"/>
      <c r="DV227"/>
      <c r="DW227"/>
      <c r="DX227"/>
      <c r="DY227"/>
      <c r="DZ227"/>
      <c r="EA227"/>
      <c r="EB227"/>
      <c r="EC227"/>
    </row>
    <row r="228" spans="1:133">
      <c r="A228" s="40"/>
      <c r="B228" s="91"/>
      <c r="C228" s="94" t="s">
        <v>5033</v>
      </c>
      <c r="D228" s="572" t="str">
        <f>IF(CNGE_2024_M4_Secc1!D52="","",CNGE_2024_M4_Secc1!D52)</f>
        <v/>
      </c>
      <c r="E228" s="573"/>
      <c r="F228" s="573"/>
      <c r="G228" s="573"/>
      <c r="H228" s="573"/>
      <c r="I228" s="573"/>
      <c r="J228" s="574"/>
      <c r="K228" s="483"/>
      <c r="L228" s="483"/>
      <c r="M228" s="483"/>
      <c r="N228" s="483"/>
      <c r="O228" s="483"/>
      <c r="P228" s="483"/>
      <c r="Q228" s="483"/>
      <c r="R228" s="483"/>
      <c r="S228" s="483"/>
      <c r="T228" s="483"/>
      <c r="U228" s="483"/>
      <c r="V228" s="483"/>
      <c r="W228" s="483"/>
      <c r="X228" s="483"/>
      <c r="Y228" s="483"/>
      <c r="Z228" s="483"/>
      <c r="AA228" s="483"/>
      <c r="AB228" s="483"/>
      <c r="AC228" s="483"/>
      <c r="AD228" s="483"/>
      <c r="AG228" s="1">
        <f>IF(AND(CNGE_2024_M4_Secc1!$O52&lt;&gt;"",CNGE_2024_M4_Secc1!$O52=2,COUNTBLANK(D228)=0,COUNTA(K228:AD228,O296:AD296,O364:AD364)=0),0,IF(AND(CNGE_2024_M4_Secc1!$O52&lt;&gt;"",CNGE_2024_M4_Secc1!$O52&lt;&gt;2,COUNTBLANK(D228)=0,DD228=0,DE228=0,DF228=0,DG228=0,DH228=0,DI228=0,DJ228=0,DK228=0,DL228=0,DM228=0,DN228=0,DO228=0,DP228=0),0,IF(AND(COUNTBLANK(D228)=1,COUNTA(K228:AD228,O296:AD296,O364:AD364)=0),0,1)))</f>
        <v>0</v>
      </c>
      <c r="AH228" s="89">
        <f t="shared" si="13"/>
        <v>0</v>
      </c>
      <c r="AI228" s="1">
        <f t="shared" si="14"/>
        <v>0</v>
      </c>
      <c r="AJ228"/>
      <c r="AK228"/>
      <c r="AL228"/>
      <c r="AM228"/>
      <c r="AN228"/>
      <c r="AO228"/>
      <c r="AP228"/>
      <c r="AQ228"/>
      <c r="AR228"/>
      <c r="AS228"/>
      <c r="AT228"/>
      <c r="AU228"/>
      <c r="AX228" s="388">
        <f>SUM(AX216:AX227)</f>
        <v>0</v>
      </c>
      <c r="AY228" s="48">
        <f t="shared" si="15"/>
        <v>0</v>
      </c>
      <c r="AZ228" s="48">
        <f t="shared" si="16"/>
        <v>0</v>
      </c>
      <c r="BA228" s="48">
        <f t="shared" si="17"/>
        <v>0</v>
      </c>
      <c r="BB228" s="48">
        <f t="shared" si="18"/>
        <v>0</v>
      </c>
      <c r="BC228" s="48">
        <f t="shared" si="19"/>
        <v>0</v>
      </c>
      <c r="BD228" s="48">
        <f t="shared" si="20"/>
        <v>0</v>
      </c>
      <c r="BE228" s="48">
        <f t="shared" si="21"/>
        <v>0</v>
      </c>
      <c r="BF228" s="48">
        <f t="shared" si="22"/>
        <v>0</v>
      </c>
      <c r="BG228" s="48">
        <f t="shared" si="23"/>
        <v>0</v>
      </c>
      <c r="BH228" s="48">
        <f t="shared" si="24"/>
        <v>0</v>
      </c>
      <c r="BI228" s="48">
        <f t="shared" si="25"/>
        <v>0</v>
      </c>
      <c r="BJ228" s="48">
        <f t="shared" si="26"/>
        <v>0</v>
      </c>
      <c r="BK228" s="48">
        <f t="shared" si="27"/>
        <v>0</v>
      </c>
      <c r="BL228" s="48">
        <f t="shared" si="28"/>
        <v>0</v>
      </c>
      <c r="BM228" s="48">
        <f t="shared" si="29"/>
        <v>0</v>
      </c>
      <c r="BN228" s="48">
        <f t="shared" si="30"/>
        <v>0</v>
      </c>
      <c r="BO228" s="48">
        <f t="shared" si="31"/>
        <v>0</v>
      </c>
      <c r="BP228" s="48">
        <f t="shared" si="32"/>
        <v>0</v>
      </c>
      <c r="BQ228" s="48">
        <f t="shared" si="33"/>
        <v>0</v>
      </c>
      <c r="BR228" s="48">
        <f t="shared" si="34"/>
        <v>0</v>
      </c>
      <c r="BS228" s="48">
        <f t="shared" si="35"/>
        <v>0</v>
      </c>
      <c r="BT228" s="48">
        <f t="shared" si="36"/>
        <v>0</v>
      </c>
      <c r="BU228" s="48">
        <f t="shared" si="37"/>
        <v>0</v>
      </c>
      <c r="BV228" s="48">
        <f t="shared" si="38"/>
        <v>0</v>
      </c>
      <c r="BW228" s="48">
        <f t="shared" si="39"/>
        <v>0</v>
      </c>
      <c r="BX228" s="48">
        <f t="shared" si="40"/>
        <v>0</v>
      </c>
      <c r="BY228" s="48">
        <f t="shared" si="41"/>
        <v>0</v>
      </c>
      <c r="BZ228" s="48">
        <f t="shared" si="42"/>
        <v>0</v>
      </c>
      <c r="CA228" s="48">
        <f t="shared" si="43"/>
        <v>0</v>
      </c>
      <c r="CB228" s="48">
        <f t="shared" si="44"/>
        <v>0</v>
      </c>
      <c r="CC228" s="48">
        <f t="shared" si="45"/>
        <v>0</v>
      </c>
      <c r="CD228" s="48">
        <f t="shared" si="46"/>
        <v>0</v>
      </c>
      <c r="CE228" s="48">
        <f t="shared" si="47"/>
        <v>0</v>
      </c>
      <c r="CF228" s="48">
        <f t="shared" si="48"/>
        <v>0</v>
      </c>
      <c r="CG228" s="48">
        <f t="shared" si="49"/>
        <v>0</v>
      </c>
      <c r="CH228" s="48">
        <f t="shared" si="50"/>
        <v>0</v>
      </c>
      <c r="CI228" s="48">
        <f t="shared" si="51"/>
        <v>0</v>
      </c>
      <c r="CJ228" s="48">
        <f t="shared" si="52"/>
        <v>0</v>
      </c>
      <c r="CK228" s="48">
        <f t="shared" si="53"/>
        <v>0</v>
      </c>
      <c r="CL228" s="48">
        <f t="shared" si="54"/>
        <v>0</v>
      </c>
      <c r="CM228" s="48">
        <f t="shared" si="55"/>
        <v>0</v>
      </c>
      <c r="CN228" s="48">
        <f t="shared" si="56"/>
        <v>0</v>
      </c>
      <c r="CO228" s="48">
        <f t="shared" si="57"/>
        <v>0</v>
      </c>
      <c r="CP228" s="48">
        <f t="shared" si="58"/>
        <v>0</v>
      </c>
      <c r="CQ228" s="48">
        <f t="shared" si="59"/>
        <v>0</v>
      </c>
      <c r="CR228" s="48">
        <f t="shared" si="60"/>
        <v>0</v>
      </c>
      <c r="CS228" s="48">
        <f t="shared" si="61"/>
        <v>0</v>
      </c>
      <c r="CT228" s="48">
        <f t="shared" si="62"/>
        <v>0</v>
      </c>
      <c r="CU228" s="48">
        <f t="shared" si="63"/>
        <v>0</v>
      </c>
      <c r="CV228" s="48">
        <f t="shared" si="64"/>
        <v>0</v>
      </c>
      <c r="CW228" s="48">
        <f t="shared" si="65"/>
        <v>0</v>
      </c>
      <c r="CX228" s="48">
        <f t="shared" si="66"/>
        <v>0</v>
      </c>
      <c r="CZ228" s="1">
        <f t="shared" si="67"/>
        <v>0</v>
      </c>
      <c r="DB228" s="383" t="s">
        <v>5965</v>
      </c>
      <c r="DC228" s="1">
        <f>IF(OR(AB414="NS",M178="NS"),0,IF(AND(AB414="NA",M178="NA"),0,IF(AB414&gt;=M178,0,1)))</f>
        <v>0</v>
      </c>
      <c r="DD228" s="1">
        <f t="shared" si="80"/>
        <v>0</v>
      </c>
      <c r="DE228" s="1">
        <f t="shared" si="68"/>
        <v>0</v>
      </c>
      <c r="DF228" s="1">
        <f t="shared" si="69"/>
        <v>0</v>
      </c>
      <c r="DG228" s="1">
        <f t="shared" si="70"/>
        <v>0</v>
      </c>
      <c r="DH228" s="1">
        <f t="shared" si="71"/>
        <v>0</v>
      </c>
      <c r="DI228" s="1">
        <f t="shared" si="72"/>
        <v>0</v>
      </c>
      <c r="DJ228" s="1">
        <f t="shared" si="73"/>
        <v>0</v>
      </c>
      <c r="DK228" s="1">
        <f t="shared" si="74"/>
        <v>0</v>
      </c>
      <c r="DL228" s="1">
        <f t="shared" si="75"/>
        <v>0</v>
      </c>
      <c r="DM228" s="1">
        <f t="shared" si="76"/>
        <v>0</v>
      </c>
      <c r="DN228" s="1">
        <f t="shared" si="77"/>
        <v>0</v>
      </c>
      <c r="DO228" s="1">
        <f t="shared" si="78"/>
        <v>0</v>
      </c>
      <c r="DP228" s="1">
        <f t="shared" si="79"/>
        <v>0</v>
      </c>
      <c r="DR228" s="1">
        <f>IF(AND(CNGE_2024_M4_Secc1!$O53&lt;&gt;"",CNGE_2024_M4_Secc1!$O53=2,COUNTA(K229:AD229,O297:AD297,O365:AD365)&gt;0),1,0)</f>
        <v>0</v>
      </c>
      <c r="DS228"/>
      <c r="DT228"/>
      <c r="DU228"/>
      <c r="DV228"/>
      <c r="DW228"/>
      <c r="DX228"/>
      <c r="DY228"/>
      <c r="DZ228"/>
      <c r="EA228"/>
      <c r="EB228"/>
      <c r="EC228"/>
    </row>
    <row r="229" spans="1:133" ht="15" customHeight="1">
      <c r="A229" s="40"/>
      <c r="B229" s="91"/>
      <c r="C229" s="94" t="s">
        <v>5034</v>
      </c>
      <c r="D229" s="572" t="str">
        <f>IF(CNGE_2024_M4_Secc1!D53="","",CNGE_2024_M4_Secc1!D53)</f>
        <v/>
      </c>
      <c r="E229" s="573"/>
      <c r="F229" s="573"/>
      <c r="G229" s="573"/>
      <c r="H229" s="573"/>
      <c r="I229" s="573"/>
      <c r="J229" s="574"/>
      <c r="K229" s="483"/>
      <c r="L229" s="483"/>
      <c r="M229" s="483"/>
      <c r="N229" s="483"/>
      <c r="O229" s="483"/>
      <c r="P229" s="483"/>
      <c r="Q229" s="483"/>
      <c r="R229" s="483"/>
      <c r="S229" s="483"/>
      <c r="T229" s="483"/>
      <c r="U229" s="483"/>
      <c r="V229" s="483"/>
      <c r="W229" s="483"/>
      <c r="X229" s="483"/>
      <c r="Y229" s="483"/>
      <c r="Z229" s="483"/>
      <c r="AA229" s="483"/>
      <c r="AB229" s="483"/>
      <c r="AC229" s="483"/>
      <c r="AD229" s="483"/>
      <c r="AG229" s="1">
        <f>IF(AND(CNGE_2024_M4_Secc1!$O53&lt;&gt;"",CNGE_2024_M4_Secc1!$O53=2,COUNTBLANK(D229)=0,COUNTA(K229:AD229,O297:AD297,O365:AD365)=0),0,IF(AND(CNGE_2024_M4_Secc1!$O53&lt;&gt;"",CNGE_2024_M4_Secc1!$O53&lt;&gt;2,COUNTBLANK(D229)=0,DD229=0,DE229=0,DF229=0,DG229=0,DH229=0,DI229=0,DJ229=0,DK229=0,DL229=0,DM229=0,DN229=0,DO229=0,DP229=0),0,IF(AND(COUNTBLANK(D229)=1,COUNTA(K229:AD229,O297:AD297,O365:AD365)=0),0,1)))</f>
        <v>0</v>
      </c>
      <c r="AH229" s="89">
        <f t="shared" si="13"/>
        <v>0</v>
      </c>
      <c r="AI229" s="1">
        <f t="shared" si="14"/>
        <v>0</v>
      </c>
      <c r="AJ229"/>
      <c r="AK229"/>
      <c r="AL229"/>
      <c r="AM229"/>
      <c r="AN229"/>
      <c r="AO229"/>
      <c r="AP229"/>
      <c r="AQ229"/>
      <c r="AR229"/>
      <c r="AS229"/>
      <c r="AT229"/>
      <c r="AU229"/>
      <c r="AY229" s="48">
        <f t="shared" si="15"/>
        <v>0</v>
      </c>
      <c r="AZ229" s="48">
        <f t="shared" si="16"/>
        <v>0</v>
      </c>
      <c r="BA229" s="48">
        <f t="shared" si="17"/>
        <v>0</v>
      </c>
      <c r="BB229" s="48">
        <f t="shared" si="18"/>
        <v>0</v>
      </c>
      <c r="BC229" s="48">
        <f t="shared" si="19"/>
        <v>0</v>
      </c>
      <c r="BD229" s="48">
        <f t="shared" si="20"/>
        <v>0</v>
      </c>
      <c r="BE229" s="48">
        <f t="shared" si="21"/>
        <v>0</v>
      </c>
      <c r="BF229" s="48">
        <f t="shared" si="22"/>
        <v>0</v>
      </c>
      <c r="BG229" s="48">
        <f t="shared" si="23"/>
        <v>0</v>
      </c>
      <c r="BH229" s="48">
        <f t="shared" si="24"/>
        <v>0</v>
      </c>
      <c r="BI229" s="48">
        <f t="shared" si="25"/>
        <v>0</v>
      </c>
      <c r="BJ229" s="48">
        <f t="shared" si="26"/>
        <v>0</v>
      </c>
      <c r="BK229" s="48">
        <f t="shared" si="27"/>
        <v>0</v>
      </c>
      <c r="BL229" s="48">
        <f t="shared" si="28"/>
        <v>0</v>
      </c>
      <c r="BM229" s="48">
        <f t="shared" si="29"/>
        <v>0</v>
      </c>
      <c r="BN229" s="48">
        <f t="shared" si="30"/>
        <v>0</v>
      </c>
      <c r="BO229" s="48">
        <f t="shared" si="31"/>
        <v>0</v>
      </c>
      <c r="BP229" s="48">
        <f t="shared" si="32"/>
        <v>0</v>
      </c>
      <c r="BQ229" s="48">
        <f t="shared" si="33"/>
        <v>0</v>
      </c>
      <c r="BR229" s="48">
        <f t="shared" si="34"/>
        <v>0</v>
      </c>
      <c r="BS229" s="48">
        <f t="shared" si="35"/>
        <v>0</v>
      </c>
      <c r="BT229" s="48">
        <f t="shared" si="36"/>
        <v>0</v>
      </c>
      <c r="BU229" s="48">
        <f t="shared" si="37"/>
        <v>0</v>
      </c>
      <c r="BV229" s="48">
        <f t="shared" si="38"/>
        <v>0</v>
      </c>
      <c r="BW229" s="48">
        <f t="shared" si="39"/>
        <v>0</v>
      </c>
      <c r="BX229" s="48">
        <f t="shared" si="40"/>
        <v>0</v>
      </c>
      <c r="BY229" s="48">
        <f t="shared" si="41"/>
        <v>0</v>
      </c>
      <c r="BZ229" s="48">
        <f t="shared" si="42"/>
        <v>0</v>
      </c>
      <c r="CA229" s="48">
        <f t="shared" si="43"/>
        <v>0</v>
      </c>
      <c r="CB229" s="48">
        <f t="shared" si="44"/>
        <v>0</v>
      </c>
      <c r="CC229" s="48">
        <f t="shared" si="45"/>
        <v>0</v>
      </c>
      <c r="CD229" s="48">
        <f t="shared" si="46"/>
        <v>0</v>
      </c>
      <c r="CE229" s="48">
        <f t="shared" si="47"/>
        <v>0</v>
      </c>
      <c r="CF229" s="48">
        <f t="shared" si="48"/>
        <v>0</v>
      </c>
      <c r="CG229" s="48">
        <f t="shared" si="49"/>
        <v>0</v>
      </c>
      <c r="CH229" s="48">
        <f t="shared" si="50"/>
        <v>0</v>
      </c>
      <c r="CI229" s="48">
        <f t="shared" si="51"/>
        <v>0</v>
      </c>
      <c r="CJ229" s="48">
        <f t="shared" si="52"/>
        <v>0</v>
      </c>
      <c r="CK229" s="48">
        <f t="shared" si="53"/>
        <v>0</v>
      </c>
      <c r="CL229" s="48">
        <f t="shared" si="54"/>
        <v>0</v>
      </c>
      <c r="CM229" s="48">
        <f t="shared" si="55"/>
        <v>0</v>
      </c>
      <c r="CN229" s="48">
        <f t="shared" si="56"/>
        <v>0</v>
      </c>
      <c r="CO229" s="48">
        <f t="shared" si="57"/>
        <v>0</v>
      </c>
      <c r="CP229" s="48">
        <f t="shared" si="58"/>
        <v>0</v>
      </c>
      <c r="CQ229" s="48">
        <f t="shared" si="59"/>
        <v>0</v>
      </c>
      <c r="CR229" s="48">
        <f t="shared" si="60"/>
        <v>0</v>
      </c>
      <c r="CS229" s="48">
        <f t="shared" si="61"/>
        <v>0</v>
      </c>
      <c r="CT229" s="48">
        <f t="shared" si="62"/>
        <v>0</v>
      </c>
      <c r="CU229" s="48">
        <f t="shared" si="63"/>
        <v>0</v>
      </c>
      <c r="CV229" s="48">
        <f t="shared" si="64"/>
        <v>0</v>
      </c>
      <c r="CW229" s="48">
        <f t="shared" si="65"/>
        <v>0</v>
      </c>
      <c r="CX229" s="48">
        <f t="shared" si="66"/>
        <v>0</v>
      </c>
      <c r="CZ229" s="1">
        <f t="shared" si="67"/>
        <v>0</v>
      </c>
      <c r="DC229" s="383">
        <f>SUM(DC217:DC228)</f>
        <v>0</v>
      </c>
      <c r="DD229" s="1">
        <f t="shared" si="80"/>
        <v>0</v>
      </c>
      <c r="DE229" s="1">
        <f t="shared" si="68"/>
        <v>0</v>
      </c>
      <c r="DF229" s="1">
        <f t="shared" si="69"/>
        <v>0</v>
      </c>
      <c r="DG229" s="1">
        <f t="shared" si="70"/>
        <v>0</v>
      </c>
      <c r="DH229" s="1">
        <f t="shared" si="71"/>
        <v>0</v>
      </c>
      <c r="DI229" s="1">
        <f t="shared" si="72"/>
        <v>0</v>
      </c>
      <c r="DJ229" s="1">
        <f t="shared" si="73"/>
        <v>0</v>
      </c>
      <c r="DK229" s="1">
        <f t="shared" si="74"/>
        <v>0</v>
      </c>
      <c r="DL229" s="1">
        <f t="shared" si="75"/>
        <v>0</v>
      </c>
      <c r="DM229" s="1">
        <f t="shared" si="76"/>
        <v>0</v>
      </c>
      <c r="DN229" s="1">
        <f t="shared" si="77"/>
        <v>0</v>
      </c>
      <c r="DO229" s="1">
        <f t="shared" si="78"/>
        <v>0</v>
      </c>
      <c r="DP229" s="1">
        <f t="shared" si="79"/>
        <v>0</v>
      </c>
      <c r="DR229" s="1">
        <f>IF(AND(CNGE_2024_M4_Secc1!$O54&lt;&gt;"",CNGE_2024_M4_Secc1!$O54=2,COUNTA(K230:AD230,O298:AD298,O366:AD366)&gt;0),1,0)</f>
        <v>0</v>
      </c>
      <c r="DS229"/>
      <c r="DT229"/>
      <c r="DU229"/>
      <c r="DV229"/>
      <c r="DW229"/>
      <c r="DX229"/>
      <c r="DY229"/>
      <c r="DZ229"/>
      <c r="EA229"/>
      <c r="EB229"/>
      <c r="EC229"/>
    </row>
    <row r="230" spans="1:133" ht="15" customHeight="1">
      <c r="A230" s="40"/>
      <c r="B230" s="91"/>
      <c r="C230" s="94" t="s">
        <v>5035</v>
      </c>
      <c r="D230" s="572" t="str">
        <f>IF(CNGE_2024_M4_Secc1!D54="","",CNGE_2024_M4_Secc1!D54)</f>
        <v/>
      </c>
      <c r="E230" s="573"/>
      <c r="F230" s="573"/>
      <c r="G230" s="573"/>
      <c r="H230" s="573"/>
      <c r="I230" s="573"/>
      <c r="J230" s="574"/>
      <c r="K230" s="483"/>
      <c r="L230" s="483"/>
      <c r="M230" s="483"/>
      <c r="N230" s="483"/>
      <c r="O230" s="483"/>
      <c r="P230" s="483"/>
      <c r="Q230" s="483"/>
      <c r="R230" s="483"/>
      <c r="S230" s="483"/>
      <c r="T230" s="483"/>
      <c r="U230" s="483"/>
      <c r="V230" s="483"/>
      <c r="W230" s="483"/>
      <c r="X230" s="483"/>
      <c r="Y230" s="483"/>
      <c r="Z230" s="483"/>
      <c r="AA230" s="483"/>
      <c r="AB230" s="483"/>
      <c r="AC230" s="483"/>
      <c r="AD230" s="483"/>
      <c r="AG230" s="1">
        <f>IF(AND(CNGE_2024_M4_Secc1!$O54&lt;&gt;"",CNGE_2024_M4_Secc1!$O54=2,COUNTBLANK(D230)=0,COUNTA(K230:AD230,O298:AD298,O366:AD366)=0),0,IF(AND(CNGE_2024_M4_Secc1!$O54&lt;&gt;"",CNGE_2024_M4_Secc1!$O54&lt;&gt;2,COUNTBLANK(D230)=0,DD230=0,DE230=0,DF230=0,DG230=0,DH230=0,DI230=0,DJ230=0,DK230=0,DL230=0,DM230=0,DN230=0,DO230=0,DP230=0),0,IF(AND(COUNTBLANK(D230)=1,COUNTA(K230:AD230,O298:AD298,O366:AD366)=0),0,1)))</f>
        <v>0</v>
      </c>
      <c r="AH230" s="89">
        <f t="shared" si="13"/>
        <v>0</v>
      </c>
      <c r="AI230" s="1">
        <f t="shared" si="14"/>
        <v>0</v>
      </c>
      <c r="AJ230"/>
      <c r="AK230"/>
      <c r="AL230"/>
      <c r="AM230"/>
      <c r="AN230"/>
      <c r="AO230"/>
      <c r="AP230"/>
      <c r="AQ230"/>
      <c r="AR230"/>
      <c r="AS230"/>
      <c r="AT230"/>
      <c r="AU230"/>
      <c r="AY230" s="48">
        <f t="shared" si="15"/>
        <v>0</v>
      </c>
      <c r="AZ230" s="48">
        <f t="shared" si="16"/>
        <v>0</v>
      </c>
      <c r="BA230" s="48">
        <f t="shared" si="17"/>
        <v>0</v>
      </c>
      <c r="BB230" s="48">
        <f t="shared" si="18"/>
        <v>0</v>
      </c>
      <c r="BC230" s="48">
        <f t="shared" si="19"/>
        <v>0</v>
      </c>
      <c r="BD230" s="48">
        <f t="shared" si="20"/>
        <v>0</v>
      </c>
      <c r="BE230" s="48">
        <f t="shared" si="21"/>
        <v>0</v>
      </c>
      <c r="BF230" s="48">
        <f t="shared" si="22"/>
        <v>0</v>
      </c>
      <c r="BG230" s="48">
        <f t="shared" si="23"/>
        <v>0</v>
      </c>
      <c r="BH230" s="48">
        <f t="shared" si="24"/>
        <v>0</v>
      </c>
      <c r="BI230" s="48">
        <f t="shared" si="25"/>
        <v>0</v>
      </c>
      <c r="BJ230" s="48">
        <f t="shared" si="26"/>
        <v>0</v>
      </c>
      <c r="BK230" s="48">
        <f t="shared" si="27"/>
        <v>0</v>
      </c>
      <c r="BL230" s="48">
        <f t="shared" si="28"/>
        <v>0</v>
      </c>
      <c r="BM230" s="48">
        <f t="shared" si="29"/>
        <v>0</v>
      </c>
      <c r="BN230" s="48">
        <f t="shared" si="30"/>
        <v>0</v>
      </c>
      <c r="BO230" s="48">
        <f t="shared" si="31"/>
        <v>0</v>
      </c>
      <c r="BP230" s="48">
        <f t="shared" si="32"/>
        <v>0</v>
      </c>
      <c r="BQ230" s="48">
        <f t="shared" si="33"/>
        <v>0</v>
      </c>
      <c r="BR230" s="48">
        <f t="shared" si="34"/>
        <v>0</v>
      </c>
      <c r="BS230" s="48">
        <f t="shared" si="35"/>
        <v>0</v>
      </c>
      <c r="BT230" s="48">
        <f t="shared" si="36"/>
        <v>0</v>
      </c>
      <c r="BU230" s="48">
        <f t="shared" si="37"/>
        <v>0</v>
      </c>
      <c r="BV230" s="48">
        <f t="shared" si="38"/>
        <v>0</v>
      </c>
      <c r="BW230" s="48">
        <f t="shared" si="39"/>
        <v>0</v>
      </c>
      <c r="BX230" s="48">
        <f t="shared" si="40"/>
        <v>0</v>
      </c>
      <c r="BY230" s="48">
        <f t="shared" si="41"/>
        <v>0</v>
      </c>
      <c r="BZ230" s="48">
        <f t="shared" si="42"/>
        <v>0</v>
      </c>
      <c r="CA230" s="48">
        <f t="shared" si="43"/>
        <v>0</v>
      </c>
      <c r="CB230" s="48">
        <f t="shared" si="44"/>
        <v>0</v>
      </c>
      <c r="CC230" s="48">
        <f t="shared" si="45"/>
        <v>0</v>
      </c>
      <c r="CD230" s="48">
        <f t="shared" si="46"/>
        <v>0</v>
      </c>
      <c r="CE230" s="48">
        <f t="shared" si="47"/>
        <v>0</v>
      </c>
      <c r="CF230" s="48">
        <f t="shared" si="48"/>
        <v>0</v>
      </c>
      <c r="CG230" s="48">
        <f t="shared" si="49"/>
        <v>0</v>
      </c>
      <c r="CH230" s="48">
        <f t="shared" si="50"/>
        <v>0</v>
      </c>
      <c r="CI230" s="48">
        <f t="shared" si="51"/>
        <v>0</v>
      </c>
      <c r="CJ230" s="48">
        <f t="shared" si="52"/>
        <v>0</v>
      </c>
      <c r="CK230" s="48">
        <f t="shared" si="53"/>
        <v>0</v>
      </c>
      <c r="CL230" s="48">
        <f t="shared" si="54"/>
        <v>0</v>
      </c>
      <c r="CM230" s="48">
        <f t="shared" si="55"/>
        <v>0</v>
      </c>
      <c r="CN230" s="48">
        <f t="shared" si="56"/>
        <v>0</v>
      </c>
      <c r="CO230" s="48">
        <f t="shared" si="57"/>
        <v>0</v>
      </c>
      <c r="CP230" s="48">
        <f t="shared" si="58"/>
        <v>0</v>
      </c>
      <c r="CQ230" s="48">
        <f t="shared" si="59"/>
        <v>0</v>
      </c>
      <c r="CR230" s="48">
        <f t="shared" si="60"/>
        <v>0</v>
      </c>
      <c r="CS230" s="48">
        <f t="shared" si="61"/>
        <v>0</v>
      </c>
      <c r="CT230" s="48">
        <f t="shared" si="62"/>
        <v>0</v>
      </c>
      <c r="CU230" s="48">
        <f t="shared" si="63"/>
        <v>0</v>
      </c>
      <c r="CV230" s="48">
        <f t="shared" si="64"/>
        <v>0</v>
      </c>
      <c r="CW230" s="48">
        <f t="shared" si="65"/>
        <v>0</v>
      </c>
      <c r="CX230" s="48">
        <f t="shared" si="66"/>
        <v>0</v>
      </c>
      <c r="CZ230" s="1">
        <f t="shared" si="67"/>
        <v>0</v>
      </c>
      <c r="DD230" s="1">
        <f t="shared" si="80"/>
        <v>0</v>
      </c>
      <c r="DE230" s="1">
        <f t="shared" si="68"/>
        <v>0</v>
      </c>
      <c r="DF230" s="1">
        <f t="shared" si="69"/>
        <v>0</v>
      </c>
      <c r="DG230" s="1">
        <f t="shared" si="70"/>
        <v>0</v>
      </c>
      <c r="DH230" s="1">
        <f t="shared" si="71"/>
        <v>0</v>
      </c>
      <c r="DI230" s="1">
        <f t="shared" si="72"/>
        <v>0</v>
      </c>
      <c r="DJ230" s="1">
        <f t="shared" si="73"/>
        <v>0</v>
      </c>
      <c r="DK230" s="1">
        <f t="shared" si="74"/>
        <v>0</v>
      </c>
      <c r="DL230" s="1">
        <f t="shared" si="75"/>
        <v>0</v>
      </c>
      <c r="DM230" s="1">
        <f t="shared" si="76"/>
        <v>0</v>
      </c>
      <c r="DN230" s="1">
        <f t="shared" si="77"/>
        <v>0</v>
      </c>
      <c r="DO230" s="1">
        <f t="shared" si="78"/>
        <v>0</v>
      </c>
      <c r="DP230" s="1">
        <f t="shared" si="79"/>
        <v>0</v>
      </c>
      <c r="DR230" s="1">
        <f>IF(AND(CNGE_2024_M4_Secc1!$O55&lt;&gt;"",CNGE_2024_M4_Secc1!$O55=2,COUNTA(K231:AD231,O299:AD299,O367:AD367)&gt;0),1,0)</f>
        <v>0</v>
      </c>
      <c r="DS230"/>
      <c r="DT230"/>
      <c r="DU230"/>
      <c r="DV230"/>
      <c r="DW230"/>
      <c r="DX230"/>
      <c r="DY230"/>
      <c r="DZ230"/>
      <c r="EA230"/>
      <c r="EB230"/>
      <c r="EC230"/>
    </row>
    <row r="231" spans="1:133" ht="15" customHeight="1">
      <c r="A231" s="40"/>
      <c r="B231" s="91"/>
      <c r="C231" s="94" t="s">
        <v>5036</v>
      </c>
      <c r="D231" s="572" t="str">
        <f>IF(CNGE_2024_M4_Secc1!D55="","",CNGE_2024_M4_Secc1!D55)</f>
        <v/>
      </c>
      <c r="E231" s="573"/>
      <c r="F231" s="573"/>
      <c r="G231" s="573"/>
      <c r="H231" s="573"/>
      <c r="I231" s="573"/>
      <c r="J231" s="574"/>
      <c r="K231" s="483"/>
      <c r="L231" s="483"/>
      <c r="M231" s="483"/>
      <c r="N231" s="483"/>
      <c r="O231" s="483"/>
      <c r="P231" s="483"/>
      <c r="Q231" s="483"/>
      <c r="R231" s="483"/>
      <c r="S231" s="483"/>
      <c r="T231" s="483"/>
      <c r="U231" s="483"/>
      <c r="V231" s="483"/>
      <c r="W231" s="483"/>
      <c r="X231" s="483"/>
      <c r="Y231" s="483"/>
      <c r="Z231" s="483"/>
      <c r="AA231" s="483"/>
      <c r="AB231" s="483"/>
      <c r="AC231" s="483"/>
      <c r="AD231" s="483"/>
      <c r="AG231" s="1">
        <f>IF(AND(CNGE_2024_M4_Secc1!$O55&lt;&gt;"",CNGE_2024_M4_Secc1!$O55=2,COUNTBLANK(D231)=0,COUNTA(K231:AD231,O299:AD299,O367:AD367)=0),0,IF(AND(CNGE_2024_M4_Secc1!$O55&lt;&gt;"",CNGE_2024_M4_Secc1!$O55&lt;&gt;2,COUNTBLANK(D231)=0,DD231=0,DE231=0,DF231=0,DG231=0,DH231=0,DI231=0,DJ231=0,DK231=0,DL231=0,DM231=0,DN231=0,DO231=0,DP231=0),0,IF(AND(COUNTBLANK(D231)=1,COUNTA(K231:AD231,O299:AD299,O367:AD367)=0),0,1)))</f>
        <v>0</v>
      </c>
      <c r="AH231" s="89">
        <f t="shared" si="13"/>
        <v>0</v>
      </c>
      <c r="AI231" s="1">
        <f t="shared" si="14"/>
        <v>0</v>
      </c>
      <c r="AJ231"/>
      <c r="AK231"/>
      <c r="AL231"/>
      <c r="AM231"/>
      <c r="AN231"/>
      <c r="AO231"/>
      <c r="AP231"/>
      <c r="AQ231"/>
      <c r="AR231"/>
      <c r="AS231"/>
      <c r="AT231"/>
      <c r="AU231"/>
      <c r="AY231" s="48">
        <f t="shared" si="15"/>
        <v>0</v>
      </c>
      <c r="AZ231" s="48">
        <f t="shared" si="16"/>
        <v>0</v>
      </c>
      <c r="BA231" s="48">
        <f t="shared" si="17"/>
        <v>0</v>
      </c>
      <c r="BB231" s="48">
        <f t="shared" si="18"/>
        <v>0</v>
      </c>
      <c r="BC231" s="48">
        <f t="shared" si="19"/>
        <v>0</v>
      </c>
      <c r="BD231" s="48">
        <f t="shared" si="20"/>
        <v>0</v>
      </c>
      <c r="BE231" s="48">
        <f t="shared" si="21"/>
        <v>0</v>
      </c>
      <c r="BF231" s="48">
        <f t="shared" si="22"/>
        <v>0</v>
      </c>
      <c r="BG231" s="48">
        <f t="shared" si="23"/>
        <v>0</v>
      </c>
      <c r="BH231" s="48">
        <f t="shared" si="24"/>
        <v>0</v>
      </c>
      <c r="BI231" s="48">
        <f t="shared" si="25"/>
        <v>0</v>
      </c>
      <c r="BJ231" s="48">
        <f t="shared" si="26"/>
        <v>0</v>
      </c>
      <c r="BK231" s="48">
        <f t="shared" si="27"/>
        <v>0</v>
      </c>
      <c r="BL231" s="48">
        <f t="shared" si="28"/>
        <v>0</v>
      </c>
      <c r="BM231" s="48">
        <f t="shared" si="29"/>
        <v>0</v>
      </c>
      <c r="BN231" s="48">
        <f t="shared" si="30"/>
        <v>0</v>
      </c>
      <c r="BO231" s="48">
        <f t="shared" si="31"/>
        <v>0</v>
      </c>
      <c r="BP231" s="48">
        <f t="shared" si="32"/>
        <v>0</v>
      </c>
      <c r="BQ231" s="48">
        <f t="shared" si="33"/>
        <v>0</v>
      </c>
      <c r="BR231" s="48">
        <f t="shared" si="34"/>
        <v>0</v>
      </c>
      <c r="BS231" s="48">
        <f t="shared" si="35"/>
        <v>0</v>
      </c>
      <c r="BT231" s="48">
        <f t="shared" si="36"/>
        <v>0</v>
      </c>
      <c r="BU231" s="48">
        <f t="shared" si="37"/>
        <v>0</v>
      </c>
      <c r="BV231" s="48">
        <f t="shared" si="38"/>
        <v>0</v>
      </c>
      <c r="BW231" s="48">
        <f t="shared" si="39"/>
        <v>0</v>
      </c>
      <c r="BX231" s="48">
        <f t="shared" si="40"/>
        <v>0</v>
      </c>
      <c r="BY231" s="48">
        <f t="shared" si="41"/>
        <v>0</v>
      </c>
      <c r="BZ231" s="48">
        <f t="shared" si="42"/>
        <v>0</v>
      </c>
      <c r="CA231" s="48">
        <f t="shared" si="43"/>
        <v>0</v>
      </c>
      <c r="CB231" s="48">
        <f t="shared" si="44"/>
        <v>0</v>
      </c>
      <c r="CC231" s="48">
        <f t="shared" si="45"/>
        <v>0</v>
      </c>
      <c r="CD231" s="48">
        <f t="shared" si="46"/>
        <v>0</v>
      </c>
      <c r="CE231" s="48">
        <f t="shared" si="47"/>
        <v>0</v>
      </c>
      <c r="CF231" s="48">
        <f t="shared" si="48"/>
        <v>0</v>
      </c>
      <c r="CG231" s="48">
        <f t="shared" si="49"/>
        <v>0</v>
      </c>
      <c r="CH231" s="48">
        <f t="shared" si="50"/>
        <v>0</v>
      </c>
      <c r="CI231" s="48">
        <f t="shared" si="51"/>
        <v>0</v>
      </c>
      <c r="CJ231" s="48">
        <f t="shared" si="52"/>
        <v>0</v>
      </c>
      <c r="CK231" s="48">
        <f t="shared" si="53"/>
        <v>0</v>
      </c>
      <c r="CL231" s="48">
        <f t="shared" si="54"/>
        <v>0</v>
      </c>
      <c r="CM231" s="48">
        <f t="shared" si="55"/>
        <v>0</v>
      </c>
      <c r="CN231" s="48">
        <f t="shared" si="56"/>
        <v>0</v>
      </c>
      <c r="CO231" s="48">
        <f t="shared" si="57"/>
        <v>0</v>
      </c>
      <c r="CP231" s="48">
        <f t="shared" si="58"/>
        <v>0</v>
      </c>
      <c r="CQ231" s="48">
        <f t="shared" si="59"/>
        <v>0</v>
      </c>
      <c r="CR231" s="48">
        <f t="shared" si="60"/>
        <v>0</v>
      </c>
      <c r="CS231" s="48">
        <f t="shared" si="61"/>
        <v>0</v>
      </c>
      <c r="CT231" s="48">
        <f t="shared" si="62"/>
        <v>0</v>
      </c>
      <c r="CU231" s="48">
        <f t="shared" si="63"/>
        <v>0</v>
      </c>
      <c r="CV231" s="48">
        <f t="shared" si="64"/>
        <v>0</v>
      </c>
      <c r="CW231" s="48">
        <f t="shared" si="65"/>
        <v>0</v>
      </c>
      <c r="CX231" s="48">
        <f t="shared" si="66"/>
        <v>0</v>
      </c>
      <c r="CZ231" s="1">
        <f t="shared" si="67"/>
        <v>0</v>
      </c>
      <c r="DD231" s="1">
        <f t="shared" si="80"/>
        <v>0</v>
      </c>
      <c r="DE231" s="1">
        <f t="shared" si="68"/>
        <v>0</v>
      </c>
      <c r="DF231" s="1">
        <f t="shared" si="69"/>
        <v>0</v>
      </c>
      <c r="DG231" s="1">
        <f t="shared" si="70"/>
        <v>0</v>
      </c>
      <c r="DH231" s="1">
        <f t="shared" si="71"/>
        <v>0</v>
      </c>
      <c r="DI231" s="1">
        <f t="shared" si="72"/>
        <v>0</v>
      </c>
      <c r="DJ231" s="1">
        <f t="shared" si="73"/>
        <v>0</v>
      </c>
      <c r="DK231" s="1">
        <f t="shared" si="74"/>
        <v>0</v>
      </c>
      <c r="DL231" s="1">
        <f t="shared" si="75"/>
        <v>0</v>
      </c>
      <c r="DM231" s="1">
        <f t="shared" si="76"/>
        <v>0</v>
      </c>
      <c r="DN231" s="1">
        <f t="shared" si="77"/>
        <v>0</v>
      </c>
      <c r="DO231" s="1">
        <f t="shared" si="78"/>
        <v>0</v>
      </c>
      <c r="DP231" s="1">
        <f t="shared" si="79"/>
        <v>0</v>
      </c>
      <c r="DR231" s="1">
        <f>IF(AND(CNGE_2024_M4_Secc1!$O56&lt;&gt;"",CNGE_2024_M4_Secc1!$O56=2,COUNTA(K232:AD232,O300:AD300,O368:AD368)&gt;0),1,0)</f>
        <v>0</v>
      </c>
      <c r="DS231"/>
      <c r="DT231"/>
      <c r="DU231"/>
      <c r="DV231"/>
      <c r="DW231"/>
      <c r="DX231"/>
      <c r="DY231"/>
      <c r="DZ231"/>
      <c r="EA231"/>
      <c r="EB231"/>
      <c r="EC231"/>
    </row>
    <row r="232" spans="1:133" ht="15" customHeight="1">
      <c r="A232" s="40"/>
      <c r="B232" s="91"/>
      <c r="C232" s="94" t="s">
        <v>5037</v>
      </c>
      <c r="D232" s="572" t="str">
        <f>IF(CNGE_2024_M4_Secc1!D56="","",CNGE_2024_M4_Secc1!D56)</f>
        <v/>
      </c>
      <c r="E232" s="573"/>
      <c r="F232" s="573"/>
      <c r="G232" s="573"/>
      <c r="H232" s="573"/>
      <c r="I232" s="573"/>
      <c r="J232" s="574"/>
      <c r="K232" s="483"/>
      <c r="L232" s="483"/>
      <c r="M232" s="483"/>
      <c r="N232" s="483"/>
      <c r="O232" s="483"/>
      <c r="P232" s="483"/>
      <c r="Q232" s="483"/>
      <c r="R232" s="483"/>
      <c r="S232" s="483"/>
      <c r="T232" s="483"/>
      <c r="U232" s="483"/>
      <c r="V232" s="483"/>
      <c r="W232" s="483"/>
      <c r="X232" s="483"/>
      <c r="Y232" s="483"/>
      <c r="Z232" s="483"/>
      <c r="AA232" s="483"/>
      <c r="AB232" s="483"/>
      <c r="AC232" s="483"/>
      <c r="AD232" s="483"/>
      <c r="AG232" s="1">
        <f>IF(AND(CNGE_2024_M4_Secc1!$O56&lt;&gt;"",CNGE_2024_M4_Secc1!$O56=2,COUNTBLANK(D232)=0,COUNTA(K232:AD232,O300:AD300,O368:AD368)=0),0,IF(AND(CNGE_2024_M4_Secc1!$O56&lt;&gt;"",CNGE_2024_M4_Secc1!$O56&lt;&gt;2,COUNTBLANK(D232)=0,DD232=0,DE232=0,DF232=0,DG232=0,DH232=0,DI232=0,DJ232=0,DK232=0,DL232=0,DM232=0,DN232=0,DO232=0,DP232=0),0,IF(AND(COUNTBLANK(D232)=1,COUNTA(K232:AD232,O300:AD300,O368:AD368)=0),0,1)))</f>
        <v>0</v>
      </c>
      <c r="AH232" s="89">
        <f t="shared" si="13"/>
        <v>0</v>
      </c>
      <c r="AI232" s="1">
        <f t="shared" si="14"/>
        <v>0</v>
      </c>
      <c r="AJ232"/>
      <c r="AK232"/>
      <c r="AL232"/>
      <c r="AM232"/>
      <c r="AN232"/>
      <c r="AO232"/>
      <c r="AP232"/>
      <c r="AQ232"/>
      <c r="AR232"/>
      <c r="AS232"/>
      <c r="AT232"/>
      <c r="AU232"/>
      <c r="AY232" s="48">
        <f t="shared" si="15"/>
        <v>0</v>
      </c>
      <c r="AZ232" s="48">
        <f t="shared" si="16"/>
        <v>0</v>
      </c>
      <c r="BA232" s="48">
        <f t="shared" si="17"/>
        <v>0</v>
      </c>
      <c r="BB232" s="48">
        <f t="shared" si="18"/>
        <v>0</v>
      </c>
      <c r="BC232" s="48">
        <f t="shared" si="19"/>
        <v>0</v>
      </c>
      <c r="BD232" s="48">
        <f t="shared" si="20"/>
        <v>0</v>
      </c>
      <c r="BE232" s="48">
        <f t="shared" si="21"/>
        <v>0</v>
      </c>
      <c r="BF232" s="48">
        <f t="shared" si="22"/>
        <v>0</v>
      </c>
      <c r="BG232" s="48">
        <f t="shared" si="23"/>
        <v>0</v>
      </c>
      <c r="BH232" s="48">
        <f t="shared" si="24"/>
        <v>0</v>
      </c>
      <c r="BI232" s="48">
        <f t="shared" si="25"/>
        <v>0</v>
      </c>
      <c r="BJ232" s="48">
        <f t="shared" si="26"/>
        <v>0</v>
      </c>
      <c r="BK232" s="48">
        <f t="shared" si="27"/>
        <v>0</v>
      </c>
      <c r="BL232" s="48">
        <f t="shared" si="28"/>
        <v>0</v>
      </c>
      <c r="BM232" s="48">
        <f t="shared" si="29"/>
        <v>0</v>
      </c>
      <c r="BN232" s="48">
        <f t="shared" si="30"/>
        <v>0</v>
      </c>
      <c r="BO232" s="48">
        <f t="shared" si="31"/>
        <v>0</v>
      </c>
      <c r="BP232" s="48">
        <f t="shared" si="32"/>
        <v>0</v>
      </c>
      <c r="BQ232" s="48">
        <f t="shared" si="33"/>
        <v>0</v>
      </c>
      <c r="BR232" s="48">
        <f t="shared" si="34"/>
        <v>0</v>
      </c>
      <c r="BS232" s="48">
        <f t="shared" si="35"/>
        <v>0</v>
      </c>
      <c r="BT232" s="48">
        <f t="shared" si="36"/>
        <v>0</v>
      </c>
      <c r="BU232" s="48">
        <f t="shared" si="37"/>
        <v>0</v>
      </c>
      <c r="BV232" s="48">
        <f t="shared" si="38"/>
        <v>0</v>
      </c>
      <c r="BW232" s="48">
        <f t="shared" si="39"/>
        <v>0</v>
      </c>
      <c r="BX232" s="48">
        <f t="shared" si="40"/>
        <v>0</v>
      </c>
      <c r="BY232" s="48">
        <f t="shared" si="41"/>
        <v>0</v>
      </c>
      <c r="BZ232" s="48">
        <f t="shared" si="42"/>
        <v>0</v>
      </c>
      <c r="CA232" s="48">
        <f t="shared" si="43"/>
        <v>0</v>
      </c>
      <c r="CB232" s="48">
        <f t="shared" si="44"/>
        <v>0</v>
      </c>
      <c r="CC232" s="48">
        <f t="shared" si="45"/>
        <v>0</v>
      </c>
      <c r="CD232" s="48">
        <f t="shared" si="46"/>
        <v>0</v>
      </c>
      <c r="CE232" s="48">
        <f t="shared" si="47"/>
        <v>0</v>
      </c>
      <c r="CF232" s="48">
        <f t="shared" si="48"/>
        <v>0</v>
      </c>
      <c r="CG232" s="48">
        <f t="shared" si="49"/>
        <v>0</v>
      </c>
      <c r="CH232" s="48">
        <f t="shared" si="50"/>
        <v>0</v>
      </c>
      <c r="CI232" s="48">
        <f t="shared" si="51"/>
        <v>0</v>
      </c>
      <c r="CJ232" s="48">
        <f t="shared" si="52"/>
        <v>0</v>
      </c>
      <c r="CK232" s="48">
        <f t="shared" si="53"/>
        <v>0</v>
      </c>
      <c r="CL232" s="48">
        <f t="shared" si="54"/>
        <v>0</v>
      </c>
      <c r="CM232" s="48">
        <f t="shared" si="55"/>
        <v>0</v>
      </c>
      <c r="CN232" s="48">
        <f t="shared" si="56"/>
        <v>0</v>
      </c>
      <c r="CO232" s="48">
        <f t="shared" si="57"/>
        <v>0</v>
      </c>
      <c r="CP232" s="48">
        <f t="shared" si="58"/>
        <v>0</v>
      </c>
      <c r="CQ232" s="48">
        <f t="shared" si="59"/>
        <v>0</v>
      </c>
      <c r="CR232" s="48">
        <f t="shared" si="60"/>
        <v>0</v>
      </c>
      <c r="CS232" s="48">
        <f t="shared" si="61"/>
        <v>0</v>
      </c>
      <c r="CT232" s="48">
        <f t="shared" si="62"/>
        <v>0</v>
      </c>
      <c r="CU232" s="48">
        <f t="shared" si="63"/>
        <v>0</v>
      </c>
      <c r="CV232" s="48">
        <f t="shared" si="64"/>
        <v>0</v>
      </c>
      <c r="CW232" s="48">
        <f t="shared" si="65"/>
        <v>0</v>
      </c>
      <c r="CX232" s="48">
        <f t="shared" si="66"/>
        <v>0</v>
      </c>
      <c r="CZ232" s="1">
        <f t="shared" si="67"/>
        <v>0</v>
      </c>
      <c r="DD232" s="1">
        <f t="shared" si="80"/>
        <v>0</v>
      </c>
      <c r="DE232" s="1">
        <f t="shared" si="68"/>
        <v>0</v>
      </c>
      <c r="DF232" s="1">
        <f t="shared" si="69"/>
        <v>0</v>
      </c>
      <c r="DG232" s="1">
        <f t="shared" si="70"/>
        <v>0</v>
      </c>
      <c r="DH232" s="1">
        <f t="shared" si="71"/>
        <v>0</v>
      </c>
      <c r="DI232" s="1">
        <f t="shared" si="72"/>
        <v>0</v>
      </c>
      <c r="DJ232" s="1">
        <f t="shared" si="73"/>
        <v>0</v>
      </c>
      <c r="DK232" s="1">
        <f t="shared" si="74"/>
        <v>0</v>
      </c>
      <c r="DL232" s="1">
        <f t="shared" si="75"/>
        <v>0</v>
      </c>
      <c r="DM232" s="1">
        <f t="shared" si="76"/>
        <v>0</v>
      </c>
      <c r="DN232" s="1">
        <f t="shared" si="77"/>
        <v>0</v>
      </c>
      <c r="DO232" s="1">
        <f t="shared" si="78"/>
        <v>0</v>
      </c>
      <c r="DP232" s="1">
        <f t="shared" si="79"/>
        <v>0</v>
      </c>
      <c r="DR232" s="1">
        <f>IF(AND(CNGE_2024_M4_Secc1!$O57&lt;&gt;"",CNGE_2024_M4_Secc1!$O57=2,COUNTA(K233:AD233,O301:AD301,O369:AD369)&gt;0),1,0)</f>
        <v>0</v>
      </c>
      <c r="DS232"/>
      <c r="DT232"/>
      <c r="DU232"/>
      <c r="DV232"/>
      <c r="DW232"/>
      <c r="DX232"/>
      <c r="DY232"/>
      <c r="DZ232"/>
      <c r="EA232"/>
      <c r="EB232"/>
      <c r="EC232"/>
    </row>
    <row r="233" spans="1:133" ht="15" customHeight="1">
      <c r="A233" s="40"/>
      <c r="B233" s="91"/>
      <c r="C233" s="94" t="s">
        <v>5038</v>
      </c>
      <c r="D233" s="572" t="str">
        <f>IF(CNGE_2024_M4_Secc1!D57="","",CNGE_2024_M4_Secc1!D57)</f>
        <v/>
      </c>
      <c r="E233" s="573"/>
      <c r="F233" s="573"/>
      <c r="G233" s="573"/>
      <c r="H233" s="573"/>
      <c r="I233" s="573"/>
      <c r="J233" s="574"/>
      <c r="K233" s="483"/>
      <c r="L233" s="483"/>
      <c r="M233" s="483"/>
      <c r="N233" s="483"/>
      <c r="O233" s="483"/>
      <c r="P233" s="483"/>
      <c r="Q233" s="483"/>
      <c r="R233" s="483"/>
      <c r="S233" s="483"/>
      <c r="T233" s="483"/>
      <c r="U233" s="483"/>
      <c r="V233" s="483"/>
      <c r="W233" s="483"/>
      <c r="X233" s="483"/>
      <c r="Y233" s="483"/>
      <c r="Z233" s="483"/>
      <c r="AA233" s="483"/>
      <c r="AB233" s="483"/>
      <c r="AC233" s="483"/>
      <c r="AD233" s="483"/>
      <c r="AG233" s="1">
        <f>IF(AND(CNGE_2024_M4_Secc1!$O57&lt;&gt;"",CNGE_2024_M4_Secc1!$O57=2,COUNTBLANK(D233)=0,COUNTA(K233:AD233,O301:AD301,O369:AD369)=0),0,IF(AND(CNGE_2024_M4_Secc1!$O57&lt;&gt;"",CNGE_2024_M4_Secc1!$O57&lt;&gt;2,COUNTBLANK(D233)=0,DD233=0,DE233=0,DF233=0,DG233=0,DH233=0,DI233=0,DJ233=0,DK233=0,DL233=0,DM233=0,DN233=0,DO233=0,DP233=0),0,IF(AND(COUNTBLANK(D233)=1,COUNTA(K233:AD233,O301:AD301,O369:AD369)=0),0,1)))</f>
        <v>0</v>
      </c>
      <c r="AH233" s="89">
        <f t="shared" si="13"/>
        <v>0</v>
      </c>
      <c r="AI233" s="1">
        <f t="shared" si="14"/>
        <v>0</v>
      </c>
      <c r="AJ233"/>
      <c r="AK233"/>
      <c r="AL233"/>
      <c r="AM233"/>
      <c r="AN233"/>
      <c r="AO233"/>
      <c r="AP233"/>
      <c r="AQ233"/>
      <c r="AR233"/>
      <c r="AS233"/>
      <c r="AT233"/>
      <c r="AU233"/>
      <c r="AY233" s="48">
        <f t="shared" si="15"/>
        <v>0</v>
      </c>
      <c r="AZ233" s="48">
        <f t="shared" si="16"/>
        <v>0</v>
      </c>
      <c r="BA233" s="48">
        <f t="shared" si="17"/>
        <v>0</v>
      </c>
      <c r="BB233" s="48">
        <f t="shared" si="18"/>
        <v>0</v>
      </c>
      <c r="BC233" s="48">
        <f t="shared" si="19"/>
        <v>0</v>
      </c>
      <c r="BD233" s="48">
        <f t="shared" si="20"/>
        <v>0</v>
      </c>
      <c r="BE233" s="48">
        <f t="shared" si="21"/>
        <v>0</v>
      </c>
      <c r="BF233" s="48">
        <f t="shared" si="22"/>
        <v>0</v>
      </c>
      <c r="BG233" s="48">
        <f t="shared" si="23"/>
        <v>0</v>
      </c>
      <c r="BH233" s="48">
        <f t="shared" si="24"/>
        <v>0</v>
      </c>
      <c r="BI233" s="48">
        <f t="shared" si="25"/>
        <v>0</v>
      </c>
      <c r="BJ233" s="48">
        <f t="shared" si="26"/>
        <v>0</v>
      </c>
      <c r="BK233" s="48">
        <f t="shared" si="27"/>
        <v>0</v>
      </c>
      <c r="BL233" s="48">
        <f t="shared" si="28"/>
        <v>0</v>
      </c>
      <c r="BM233" s="48">
        <f t="shared" si="29"/>
        <v>0</v>
      </c>
      <c r="BN233" s="48">
        <f t="shared" si="30"/>
        <v>0</v>
      </c>
      <c r="BO233" s="48">
        <f t="shared" si="31"/>
        <v>0</v>
      </c>
      <c r="BP233" s="48">
        <f t="shared" si="32"/>
        <v>0</v>
      </c>
      <c r="BQ233" s="48">
        <f t="shared" si="33"/>
        <v>0</v>
      </c>
      <c r="BR233" s="48">
        <f t="shared" si="34"/>
        <v>0</v>
      </c>
      <c r="BS233" s="48">
        <f t="shared" si="35"/>
        <v>0</v>
      </c>
      <c r="BT233" s="48">
        <f t="shared" si="36"/>
        <v>0</v>
      </c>
      <c r="BU233" s="48">
        <f t="shared" si="37"/>
        <v>0</v>
      </c>
      <c r="BV233" s="48">
        <f t="shared" si="38"/>
        <v>0</v>
      </c>
      <c r="BW233" s="48">
        <f t="shared" si="39"/>
        <v>0</v>
      </c>
      <c r="BX233" s="48">
        <f t="shared" si="40"/>
        <v>0</v>
      </c>
      <c r="BY233" s="48">
        <f t="shared" si="41"/>
        <v>0</v>
      </c>
      <c r="BZ233" s="48">
        <f t="shared" si="42"/>
        <v>0</v>
      </c>
      <c r="CA233" s="48">
        <f t="shared" si="43"/>
        <v>0</v>
      </c>
      <c r="CB233" s="48">
        <f t="shared" si="44"/>
        <v>0</v>
      </c>
      <c r="CC233" s="48">
        <f t="shared" si="45"/>
        <v>0</v>
      </c>
      <c r="CD233" s="48">
        <f t="shared" si="46"/>
        <v>0</v>
      </c>
      <c r="CE233" s="48">
        <f t="shared" si="47"/>
        <v>0</v>
      </c>
      <c r="CF233" s="48">
        <f t="shared" si="48"/>
        <v>0</v>
      </c>
      <c r="CG233" s="48">
        <f t="shared" si="49"/>
        <v>0</v>
      </c>
      <c r="CH233" s="48">
        <f t="shared" si="50"/>
        <v>0</v>
      </c>
      <c r="CI233" s="48">
        <f t="shared" si="51"/>
        <v>0</v>
      </c>
      <c r="CJ233" s="48">
        <f t="shared" si="52"/>
        <v>0</v>
      </c>
      <c r="CK233" s="48">
        <f t="shared" si="53"/>
        <v>0</v>
      </c>
      <c r="CL233" s="48">
        <f t="shared" si="54"/>
        <v>0</v>
      </c>
      <c r="CM233" s="48">
        <f t="shared" si="55"/>
        <v>0</v>
      </c>
      <c r="CN233" s="48">
        <f t="shared" si="56"/>
        <v>0</v>
      </c>
      <c r="CO233" s="48">
        <f t="shared" si="57"/>
        <v>0</v>
      </c>
      <c r="CP233" s="48">
        <f t="shared" si="58"/>
        <v>0</v>
      </c>
      <c r="CQ233" s="48">
        <f t="shared" si="59"/>
        <v>0</v>
      </c>
      <c r="CR233" s="48">
        <f t="shared" si="60"/>
        <v>0</v>
      </c>
      <c r="CS233" s="48">
        <f t="shared" si="61"/>
        <v>0</v>
      </c>
      <c r="CT233" s="48">
        <f t="shared" si="62"/>
        <v>0</v>
      </c>
      <c r="CU233" s="48">
        <f t="shared" si="63"/>
        <v>0</v>
      </c>
      <c r="CV233" s="48">
        <f t="shared" si="64"/>
        <v>0</v>
      </c>
      <c r="CW233" s="48">
        <f t="shared" si="65"/>
        <v>0</v>
      </c>
      <c r="CX233" s="48">
        <f t="shared" si="66"/>
        <v>0</v>
      </c>
      <c r="CZ233" s="1">
        <f t="shared" si="67"/>
        <v>0</v>
      </c>
      <c r="DD233" s="1">
        <f t="shared" si="80"/>
        <v>0</v>
      </c>
      <c r="DE233" s="1">
        <f t="shared" si="68"/>
        <v>0</v>
      </c>
      <c r="DF233" s="1">
        <f t="shared" si="69"/>
        <v>0</v>
      </c>
      <c r="DG233" s="1">
        <f t="shared" si="70"/>
        <v>0</v>
      </c>
      <c r="DH233" s="1">
        <f t="shared" si="71"/>
        <v>0</v>
      </c>
      <c r="DI233" s="1">
        <f t="shared" si="72"/>
        <v>0</v>
      </c>
      <c r="DJ233" s="1">
        <f t="shared" si="73"/>
        <v>0</v>
      </c>
      <c r="DK233" s="1">
        <f t="shared" si="74"/>
        <v>0</v>
      </c>
      <c r="DL233" s="1">
        <f t="shared" si="75"/>
        <v>0</v>
      </c>
      <c r="DM233" s="1">
        <f t="shared" si="76"/>
        <v>0</v>
      </c>
      <c r="DN233" s="1">
        <f t="shared" si="77"/>
        <v>0</v>
      </c>
      <c r="DO233" s="1">
        <f t="shared" si="78"/>
        <v>0</v>
      </c>
      <c r="DP233" s="1">
        <f t="shared" si="79"/>
        <v>0</v>
      </c>
      <c r="DR233" s="1">
        <f>IF(AND(CNGE_2024_M4_Secc1!$O58&lt;&gt;"",CNGE_2024_M4_Secc1!$O58=2,COUNTA(K234:AD234,O302:AD302,O370:AD370)&gt;0),1,0)</f>
        <v>0</v>
      </c>
      <c r="DS233"/>
      <c r="DT233"/>
      <c r="DU233"/>
      <c r="DV233"/>
      <c r="DW233"/>
      <c r="DX233"/>
      <c r="DY233"/>
      <c r="DZ233"/>
      <c r="EA233"/>
      <c r="EB233"/>
      <c r="EC233"/>
    </row>
    <row r="234" spans="1:133" ht="15" customHeight="1">
      <c r="A234" s="40"/>
      <c r="B234" s="91"/>
      <c r="C234" s="94" t="s">
        <v>5039</v>
      </c>
      <c r="D234" s="572" t="str">
        <f>IF(CNGE_2024_M4_Secc1!D58="","",CNGE_2024_M4_Secc1!D58)</f>
        <v/>
      </c>
      <c r="E234" s="573"/>
      <c r="F234" s="573"/>
      <c r="G234" s="573"/>
      <c r="H234" s="573"/>
      <c r="I234" s="573"/>
      <c r="J234" s="574"/>
      <c r="K234" s="483"/>
      <c r="L234" s="483"/>
      <c r="M234" s="483"/>
      <c r="N234" s="483"/>
      <c r="O234" s="483"/>
      <c r="P234" s="483"/>
      <c r="Q234" s="483"/>
      <c r="R234" s="483"/>
      <c r="S234" s="483"/>
      <c r="T234" s="483"/>
      <c r="U234" s="483"/>
      <c r="V234" s="483"/>
      <c r="W234" s="483"/>
      <c r="X234" s="483"/>
      <c r="Y234" s="483"/>
      <c r="Z234" s="483"/>
      <c r="AA234" s="483"/>
      <c r="AB234" s="483"/>
      <c r="AC234" s="483"/>
      <c r="AD234" s="483"/>
      <c r="AG234" s="1">
        <f>IF(AND(CNGE_2024_M4_Secc1!$O58&lt;&gt;"",CNGE_2024_M4_Secc1!$O58=2,COUNTBLANK(D234)=0,COUNTA(K234:AD234,O302:AD302,O370:AD370)=0),0,IF(AND(CNGE_2024_M4_Secc1!$O58&lt;&gt;"",CNGE_2024_M4_Secc1!$O58&lt;&gt;2,COUNTBLANK(D234)=0,DD234=0,DE234=0,DF234=0,DG234=0,DH234=0,DI234=0,DJ234=0,DK234=0,DL234=0,DM234=0,DN234=0,DO234=0,DP234=0),0,IF(AND(COUNTBLANK(D234)=1,COUNTA(K234:AD234,O302:AD302,O370:AD370)=0),0,1)))</f>
        <v>0</v>
      </c>
      <c r="AH234" s="89">
        <f t="shared" si="13"/>
        <v>0</v>
      </c>
      <c r="AI234" s="1">
        <f t="shared" si="14"/>
        <v>0</v>
      </c>
      <c r="AJ234"/>
      <c r="AK234"/>
      <c r="AL234"/>
      <c r="AM234"/>
      <c r="AN234"/>
      <c r="AO234"/>
      <c r="AP234"/>
      <c r="AQ234"/>
      <c r="AR234"/>
      <c r="AS234"/>
      <c r="AT234"/>
      <c r="AU234"/>
      <c r="AY234" s="48">
        <f t="shared" si="15"/>
        <v>0</v>
      </c>
      <c r="AZ234" s="48">
        <f t="shared" si="16"/>
        <v>0</v>
      </c>
      <c r="BA234" s="48">
        <f t="shared" si="17"/>
        <v>0</v>
      </c>
      <c r="BB234" s="48">
        <f t="shared" si="18"/>
        <v>0</v>
      </c>
      <c r="BC234" s="48">
        <f t="shared" si="19"/>
        <v>0</v>
      </c>
      <c r="BD234" s="48">
        <f t="shared" si="20"/>
        <v>0</v>
      </c>
      <c r="BE234" s="48">
        <f t="shared" si="21"/>
        <v>0</v>
      </c>
      <c r="BF234" s="48">
        <f t="shared" si="22"/>
        <v>0</v>
      </c>
      <c r="BG234" s="48">
        <f t="shared" si="23"/>
        <v>0</v>
      </c>
      <c r="BH234" s="48">
        <f t="shared" si="24"/>
        <v>0</v>
      </c>
      <c r="BI234" s="48">
        <f t="shared" si="25"/>
        <v>0</v>
      </c>
      <c r="BJ234" s="48">
        <f t="shared" si="26"/>
        <v>0</v>
      </c>
      <c r="BK234" s="48">
        <f t="shared" si="27"/>
        <v>0</v>
      </c>
      <c r="BL234" s="48">
        <f t="shared" si="28"/>
        <v>0</v>
      </c>
      <c r="BM234" s="48">
        <f t="shared" si="29"/>
        <v>0</v>
      </c>
      <c r="BN234" s="48">
        <f t="shared" si="30"/>
        <v>0</v>
      </c>
      <c r="BO234" s="48">
        <f t="shared" si="31"/>
        <v>0</v>
      </c>
      <c r="BP234" s="48">
        <f t="shared" si="32"/>
        <v>0</v>
      </c>
      <c r="BQ234" s="48">
        <f t="shared" si="33"/>
        <v>0</v>
      </c>
      <c r="BR234" s="48">
        <f t="shared" si="34"/>
        <v>0</v>
      </c>
      <c r="BS234" s="48">
        <f t="shared" si="35"/>
        <v>0</v>
      </c>
      <c r="BT234" s="48">
        <f t="shared" si="36"/>
        <v>0</v>
      </c>
      <c r="BU234" s="48">
        <f t="shared" si="37"/>
        <v>0</v>
      </c>
      <c r="BV234" s="48">
        <f t="shared" si="38"/>
        <v>0</v>
      </c>
      <c r="BW234" s="48">
        <f t="shared" si="39"/>
        <v>0</v>
      </c>
      <c r="BX234" s="48">
        <f t="shared" si="40"/>
        <v>0</v>
      </c>
      <c r="BY234" s="48">
        <f t="shared" si="41"/>
        <v>0</v>
      </c>
      <c r="BZ234" s="48">
        <f t="shared" si="42"/>
        <v>0</v>
      </c>
      <c r="CA234" s="48">
        <f t="shared" si="43"/>
        <v>0</v>
      </c>
      <c r="CB234" s="48">
        <f t="shared" si="44"/>
        <v>0</v>
      </c>
      <c r="CC234" s="48">
        <f t="shared" si="45"/>
        <v>0</v>
      </c>
      <c r="CD234" s="48">
        <f t="shared" si="46"/>
        <v>0</v>
      </c>
      <c r="CE234" s="48">
        <f t="shared" si="47"/>
        <v>0</v>
      </c>
      <c r="CF234" s="48">
        <f t="shared" si="48"/>
        <v>0</v>
      </c>
      <c r="CG234" s="48">
        <f t="shared" si="49"/>
        <v>0</v>
      </c>
      <c r="CH234" s="48">
        <f t="shared" si="50"/>
        <v>0</v>
      </c>
      <c r="CI234" s="48">
        <f t="shared" si="51"/>
        <v>0</v>
      </c>
      <c r="CJ234" s="48">
        <f t="shared" si="52"/>
        <v>0</v>
      </c>
      <c r="CK234" s="48">
        <f t="shared" si="53"/>
        <v>0</v>
      </c>
      <c r="CL234" s="48">
        <f t="shared" si="54"/>
        <v>0</v>
      </c>
      <c r="CM234" s="48">
        <f t="shared" si="55"/>
        <v>0</v>
      </c>
      <c r="CN234" s="48">
        <f t="shared" si="56"/>
        <v>0</v>
      </c>
      <c r="CO234" s="48">
        <f t="shared" si="57"/>
        <v>0</v>
      </c>
      <c r="CP234" s="48">
        <f t="shared" si="58"/>
        <v>0</v>
      </c>
      <c r="CQ234" s="48">
        <f t="shared" si="59"/>
        <v>0</v>
      </c>
      <c r="CR234" s="48">
        <f t="shared" si="60"/>
        <v>0</v>
      </c>
      <c r="CS234" s="48">
        <f t="shared" si="61"/>
        <v>0</v>
      </c>
      <c r="CT234" s="48">
        <f t="shared" si="62"/>
        <v>0</v>
      </c>
      <c r="CU234" s="48">
        <f t="shared" si="63"/>
        <v>0</v>
      </c>
      <c r="CV234" s="48">
        <f t="shared" si="64"/>
        <v>0</v>
      </c>
      <c r="CW234" s="48">
        <f t="shared" si="65"/>
        <v>0</v>
      </c>
      <c r="CX234" s="48">
        <f t="shared" si="66"/>
        <v>0</v>
      </c>
      <c r="CZ234" s="1">
        <f t="shared" si="67"/>
        <v>0</v>
      </c>
      <c r="DD234" s="1">
        <f t="shared" si="80"/>
        <v>0</v>
      </c>
      <c r="DE234" s="1">
        <f t="shared" si="68"/>
        <v>0</v>
      </c>
      <c r="DF234" s="1">
        <f t="shared" si="69"/>
        <v>0</v>
      </c>
      <c r="DG234" s="1">
        <f t="shared" si="70"/>
        <v>0</v>
      </c>
      <c r="DH234" s="1">
        <f t="shared" si="71"/>
        <v>0</v>
      </c>
      <c r="DI234" s="1">
        <f t="shared" si="72"/>
        <v>0</v>
      </c>
      <c r="DJ234" s="1">
        <f t="shared" si="73"/>
        <v>0</v>
      </c>
      <c r="DK234" s="1">
        <f t="shared" si="74"/>
        <v>0</v>
      </c>
      <c r="DL234" s="1">
        <f t="shared" si="75"/>
        <v>0</v>
      </c>
      <c r="DM234" s="1">
        <f t="shared" si="76"/>
        <v>0</v>
      </c>
      <c r="DN234" s="1">
        <f t="shared" si="77"/>
        <v>0</v>
      </c>
      <c r="DO234" s="1">
        <f t="shared" si="78"/>
        <v>0</v>
      </c>
      <c r="DP234" s="1">
        <f t="shared" si="79"/>
        <v>0</v>
      </c>
      <c r="DR234" s="1">
        <f>IF(AND(CNGE_2024_M4_Secc1!$O59&lt;&gt;"",CNGE_2024_M4_Secc1!$O59=2,COUNTA(K235:AD235,O303:AD303,O371:AD371)&gt;0),1,0)</f>
        <v>0</v>
      </c>
      <c r="DS234"/>
      <c r="DT234"/>
      <c r="DU234"/>
      <c r="DV234"/>
      <c r="DW234"/>
      <c r="DX234"/>
      <c r="DY234"/>
      <c r="DZ234"/>
      <c r="EA234"/>
      <c r="EB234"/>
      <c r="EC234"/>
    </row>
    <row r="235" spans="1:133" ht="15" customHeight="1">
      <c r="A235" s="40"/>
      <c r="B235" s="91"/>
      <c r="C235" s="94" t="s">
        <v>5040</v>
      </c>
      <c r="D235" s="572" t="str">
        <f>IF(CNGE_2024_M4_Secc1!D59="","",CNGE_2024_M4_Secc1!D59)</f>
        <v/>
      </c>
      <c r="E235" s="573"/>
      <c r="F235" s="573"/>
      <c r="G235" s="573"/>
      <c r="H235" s="573"/>
      <c r="I235" s="573"/>
      <c r="J235" s="574"/>
      <c r="K235" s="483"/>
      <c r="L235" s="483"/>
      <c r="M235" s="483"/>
      <c r="N235" s="483"/>
      <c r="O235" s="483"/>
      <c r="P235" s="483"/>
      <c r="Q235" s="483"/>
      <c r="R235" s="483"/>
      <c r="S235" s="483"/>
      <c r="T235" s="483"/>
      <c r="U235" s="483"/>
      <c r="V235" s="483"/>
      <c r="W235" s="483"/>
      <c r="X235" s="483"/>
      <c r="Y235" s="483"/>
      <c r="Z235" s="483"/>
      <c r="AA235" s="483"/>
      <c r="AB235" s="483"/>
      <c r="AC235" s="483"/>
      <c r="AD235" s="483"/>
      <c r="AG235" s="1">
        <f>IF(AND(CNGE_2024_M4_Secc1!$O59&lt;&gt;"",CNGE_2024_M4_Secc1!$O59=2,COUNTBLANK(D235)=0,COUNTA(K235:AD235,O303:AD303,O371:AD371)=0),0,IF(AND(CNGE_2024_M4_Secc1!$O59&lt;&gt;"",CNGE_2024_M4_Secc1!$O59&lt;&gt;2,COUNTBLANK(D235)=0,DD235=0,DE235=0,DF235=0,DG235=0,DH235=0,DI235=0,DJ235=0,DK235=0,DL235=0,DM235=0,DN235=0,DO235=0,DP235=0),0,IF(AND(COUNTBLANK(D235)=1,COUNTA(K235:AD235,O303:AD303,O371:AD371)=0),0,1)))</f>
        <v>0</v>
      </c>
      <c r="AH235" s="89">
        <f t="shared" si="13"/>
        <v>0</v>
      </c>
      <c r="AI235" s="1">
        <f t="shared" si="14"/>
        <v>0</v>
      </c>
      <c r="AJ235"/>
      <c r="AK235"/>
      <c r="AL235"/>
      <c r="AM235"/>
      <c r="AN235"/>
      <c r="AO235"/>
      <c r="AP235"/>
      <c r="AQ235"/>
      <c r="AR235"/>
      <c r="AS235"/>
      <c r="AT235"/>
      <c r="AU235"/>
      <c r="AY235" s="48">
        <f t="shared" si="15"/>
        <v>0</v>
      </c>
      <c r="AZ235" s="48">
        <f t="shared" si="16"/>
        <v>0</v>
      </c>
      <c r="BA235" s="48">
        <f t="shared" si="17"/>
        <v>0</v>
      </c>
      <c r="BB235" s="48">
        <f t="shared" si="18"/>
        <v>0</v>
      </c>
      <c r="BC235" s="48">
        <f t="shared" si="19"/>
        <v>0</v>
      </c>
      <c r="BD235" s="48">
        <f t="shared" si="20"/>
        <v>0</v>
      </c>
      <c r="BE235" s="48">
        <f t="shared" si="21"/>
        <v>0</v>
      </c>
      <c r="BF235" s="48">
        <f t="shared" si="22"/>
        <v>0</v>
      </c>
      <c r="BG235" s="48">
        <f t="shared" si="23"/>
        <v>0</v>
      </c>
      <c r="BH235" s="48">
        <f t="shared" si="24"/>
        <v>0</v>
      </c>
      <c r="BI235" s="48">
        <f t="shared" si="25"/>
        <v>0</v>
      </c>
      <c r="BJ235" s="48">
        <f t="shared" si="26"/>
        <v>0</v>
      </c>
      <c r="BK235" s="48">
        <f t="shared" si="27"/>
        <v>0</v>
      </c>
      <c r="BL235" s="48">
        <f t="shared" si="28"/>
        <v>0</v>
      </c>
      <c r="BM235" s="48">
        <f t="shared" si="29"/>
        <v>0</v>
      </c>
      <c r="BN235" s="48">
        <f t="shared" si="30"/>
        <v>0</v>
      </c>
      <c r="BO235" s="48">
        <f t="shared" si="31"/>
        <v>0</v>
      </c>
      <c r="BP235" s="48">
        <f t="shared" si="32"/>
        <v>0</v>
      </c>
      <c r="BQ235" s="48">
        <f t="shared" si="33"/>
        <v>0</v>
      </c>
      <c r="BR235" s="48">
        <f t="shared" si="34"/>
        <v>0</v>
      </c>
      <c r="BS235" s="48">
        <f t="shared" si="35"/>
        <v>0</v>
      </c>
      <c r="BT235" s="48">
        <f t="shared" si="36"/>
        <v>0</v>
      </c>
      <c r="BU235" s="48">
        <f t="shared" si="37"/>
        <v>0</v>
      </c>
      <c r="BV235" s="48">
        <f t="shared" si="38"/>
        <v>0</v>
      </c>
      <c r="BW235" s="48">
        <f t="shared" si="39"/>
        <v>0</v>
      </c>
      <c r="BX235" s="48">
        <f t="shared" si="40"/>
        <v>0</v>
      </c>
      <c r="BY235" s="48">
        <f t="shared" si="41"/>
        <v>0</v>
      </c>
      <c r="BZ235" s="48">
        <f t="shared" si="42"/>
        <v>0</v>
      </c>
      <c r="CA235" s="48">
        <f t="shared" si="43"/>
        <v>0</v>
      </c>
      <c r="CB235" s="48">
        <f t="shared" si="44"/>
        <v>0</v>
      </c>
      <c r="CC235" s="48">
        <f t="shared" si="45"/>
        <v>0</v>
      </c>
      <c r="CD235" s="48">
        <f t="shared" si="46"/>
        <v>0</v>
      </c>
      <c r="CE235" s="48">
        <f t="shared" si="47"/>
        <v>0</v>
      </c>
      <c r="CF235" s="48">
        <f t="shared" si="48"/>
        <v>0</v>
      </c>
      <c r="CG235" s="48">
        <f t="shared" si="49"/>
        <v>0</v>
      </c>
      <c r="CH235" s="48">
        <f t="shared" si="50"/>
        <v>0</v>
      </c>
      <c r="CI235" s="48">
        <f t="shared" si="51"/>
        <v>0</v>
      </c>
      <c r="CJ235" s="48">
        <f t="shared" si="52"/>
        <v>0</v>
      </c>
      <c r="CK235" s="48">
        <f t="shared" si="53"/>
        <v>0</v>
      </c>
      <c r="CL235" s="48">
        <f t="shared" si="54"/>
        <v>0</v>
      </c>
      <c r="CM235" s="48">
        <f t="shared" si="55"/>
        <v>0</v>
      </c>
      <c r="CN235" s="48">
        <f t="shared" si="56"/>
        <v>0</v>
      </c>
      <c r="CO235" s="48">
        <f t="shared" si="57"/>
        <v>0</v>
      </c>
      <c r="CP235" s="48">
        <f t="shared" si="58"/>
        <v>0</v>
      </c>
      <c r="CQ235" s="48">
        <f t="shared" si="59"/>
        <v>0</v>
      </c>
      <c r="CR235" s="48">
        <f t="shared" si="60"/>
        <v>0</v>
      </c>
      <c r="CS235" s="48">
        <f t="shared" si="61"/>
        <v>0</v>
      </c>
      <c r="CT235" s="48">
        <f t="shared" si="62"/>
        <v>0</v>
      </c>
      <c r="CU235" s="48">
        <f t="shared" si="63"/>
        <v>0</v>
      </c>
      <c r="CV235" s="48">
        <f t="shared" si="64"/>
        <v>0</v>
      </c>
      <c r="CW235" s="48">
        <f t="shared" si="65"/>
        <v>0</v>
      </c>
      <c r="CX235" s="48">
        <f t="shared" si="66"/>
        <v>0</v>
      </c>
      <c r="CZ235" s="1">
        <f t="shared" si="67"/>
        <v>0</v>
      </c>
      <c r="DD235" s="1">
        <f t="shared" si="80"/>
        <v>0</v>
      </c>
      <c r="DE235" s="1">
        <f t="shared" si="68"/>
        <v>0</v>
      </c>
      <c r="DF235" s="1">
        <f t="shared" si="69"/>
        <v>0</v>
      </c>
      <c r="DG235" s="1">
        <f t="shared" si="70"/>
        <v>0</v>
      </c>
      <c r="DH235" s="1">
        <f t="shared" si="71"/>
        <v>0</v>
      </c>
      <c r="DI235" s="1">
        <f t="shared" si="72"/>
        <v>0</v>
      </c>
      <c r="DJ235" s="1">
        <f t="shared" si="73"/>
        <v>0</v>
      </c>
      <c r="DK235" s="1">
        <f t="shared" si="74"/>
        <v>0</v>
      </c>
      <c r="DL235" s="1">
        <f t="shared" si="75"/>
        <v>0</v>
      </c>
      <c r="DM235" s="1">
        <f t="shared" si="76"/>
        <v>0</v>
      </c>
      <c r="DN235" s="1">
        <f t="shared" si="77"/>
        <v>0</v>
      </c>
      <c r="DO235" s="1">
        <f t="shared" si="78"/>
        <v>0</v>
      </c>
      <c r="DP235" s="1">
        <f t="shared" si="79"/>
        <v>0</v>
      </c>
      <c r="DR235" s="1">
        <f>IF(AND(CNGE_2024_M4_Secc1!$O60&lt;&gt;"",CNGE_2024_M4_Secc1!$O60=2,COUNTA(K236:AD236,O304:AD304,O372:AD372)&gt;0),1,0)</f>
        <v>0</v>
      </c>
      <c r="DS235"/>
      <c r="DT235"/>
      <c r="DU235"/>
      <c r="DV235"/>
      <c r="DW235"/>
      <c r="DX235"/>
      <c r="DY235"/>
      <c r="DZ235"/>
      <c r="EA235"/>
      <c r="EB235"/>
      <c r="EC235"/>
    </row>
    <row r="236" spans="1:133" ht="15" customHeight="1">
      <c r="A236" s="40"/>
      <c r="B236" s="91"/>
      <c r="C236" s="94" t="s">
        <v>5041</v>
      </c>
      <c r="D236" s="572" t="str">
        <f>IF(CNGE_2024_M4_Secc1!D60="","",CNGE_2024_M4_Secc1!D60)</f>
        <v/>
      </c>
      <c r="E236" s="573"/>
      <c r="F236" s="573"/>
      <c r="G236" s="573"/>
      <c r="H236" s="573"/>
      <c r="I236" s="573"/>
      <c r="J236" s="574"/>
      <c r="K236" s="483"/>
      <c r="L236" s="483"/>
      <c r="M236" s="483"/>
      <c r="N236" s="483"/>
      <c r="O236" s="483"/>
      <c r="P236" s="483"/>
      <c r="Q236" s="483"/>
      <c r="R236" s="483"/>
      <c r="S236" s="483"/>
      <c r="T236" s="483"/>
      <c r="U236" s="483"/>
      <c r="V236" s="483"/>
      <c r="W236" s="483"/>
      <c r="X236" s="483"/>
      <c r="Y236" s="483"/>
      <c r="Z236" s="483"/>
      <c r="AA236" s="483"/>
      <c r="AB236" s="483"/>
      <c r="AC236" s="483"/>
      <c r="AD236" s="483"/>
      <c r="AG236" s="1">
        <f>IF(AND(CNGE_2024_M4_Secc1!$O60&lt;&gt;"",CNGE_2024_M4_Secc1!$O60=2,COUNTBLANK(D236)=0,COUNTA(K236:AD236,O304:AD304,O372:AD372)=0),0,IF(AND(CNGE_2024_M4_Secc1!$O60&lt;&gt;"",CNGE_2024_M4_Secc1!$O60&lt;&gt;2,COUNTBLANK(D236)=0,DD236=0,DE236=0,DF236=0,DG236=0,DH236=0,DI236=0,DJ236=0,DK236=0,DL236=0,DM236=0,DN236=0,DO236=0,DP236=0),0,IF(AND(COUNTBLANK(D236)=1,COUNTA(K236:AD236,O304:AD304,O372:AD372)=0),0,1)))</f>
        <v>0</v>
      </c>
      <c r="AH236" s="89">
        <f t="shared" si="13"/>
        <v>0</v>
      </c>
      <c r="AI236" s="1">
        <f t="shared" si="14"/>
        <v>0</v>
      </c>
      <c r="AJ236"/>
      <c r="AK236"/>
      <c r="AL236"/>
      <c r="AM236"/>
      <c r="AN236"/>
      <c r="AO236"/>
      <c r="AP236"/>
      <c r="AQ236"/>
      <c r="AR236"/>
      <c r="AS236"/>
      <c r="AT236"/>
      <c r="AU236"/>
      <c r="AY236" s="48">
        <f t="shared" si="15"/>
        <v>0</v>
      </c>
      <c r="AZ236" s="48">
        <f t="shared" si="16"/>
        <v>0</v>
      </c>
      <c r="BA236" s="48">
        <f t="shared" si="17"/>
        <v>0</v>
      </c>
      <c r="BB236" s="48">
        <f t="shared" si="18"/>
        <v>0</v>
      </c>
      <c r="BC236" s="48">
        <f t="shared" si="19"/>
        <v>0</v>
      </c>
      <c r="BD236" s="48">
        <f t="shared" si="20"/>
        <v>0</v>
      </c>
      <c r="BE236" s="48">
        <f t="shared" si="21"/>
        <v>0</v>
      </c>
      <c r="BF236" s="48">
        <f t="shared" si="22"/>
        <v>0</v>
      </c>
      <c r="BG236" s="48">
        <f t="shared" si="23"/>
        <v>0</v>
      </c>
      <c r="BH236" s="48">
        <f t="shared" si="24"/>
        <v>0</v>
      </c>
      <c r="BI236" s="48">
        <f t="shared" si="25"/>
        <v>0</v>
      </c>
      <c r="BJ236" s="48">
        <f t="shared" si="26"/>
        <v>0</v>
      </c>
      <c r="BK236" s="48">
        <f t="shared" si="27"/>
        <v>0</v>
      </c>
      <c r="BL236" s="48">
        <f t="shared" si="28"/>
        <v>0</v>
      </c>
      <c r="BM236" s="48">
        <f t="shared" si="29"/>
        <v>0</v>
      </c>
      <c r="BN236" s="48">
        <f t="shared" si="30"/>
        <v>0</v>
      </c>
      <c r="BO236" s="48">
        <f t="shared" si="31"/>
        <v>0</v>
      </c>
      <c r="BP236" s="48">
        <f t="shared" si="32"/>
        <v>0</v>
      </c>
      <c r="BQ236" s="48">
        <f t="shared" si="33"/>
        <v>0</v>
      </c>
      <c r="BR236" s="48">
        <f t="shared" si="34"/>
        <v>0</v>
      </c>
      <c r="BS236" s="48">
        <f t="shared" si="35"/>
        <v>0</v>
      </c>
      <c r="BT236" s="48">
        <f t="shared" si="36"/>
        <v>0</v>
      </c>
      <c r="BU236" s="48">
        <f t="shared" si="37"/>
        <v>0</v>
      </c>
      <c r="BV236" s="48">
        <f t="shared" si="38"/>
        <v>0</v>
      </c>
      <c r="BW236" s="48">
        <f t="shared" si="39"/>
        <v>0</v>
      </c>
      <c r="BX236" s="48">
        <f t="shared" si="40"/>
        <v>0</v>
      </c>
      <c r="BY236" s="48">
        <f t="shared" si="41"/>
        <v>0</v>
      </c>
      <c r="BZ236" s="48">
        <f t="shared" si="42"/>
        <v>0</v>
      </c>
      <c r="CA236" s="48">
        <f t="shared" si="43"/>
        <v>0</v>
      </c>
      <c r="CB236" s="48">
        <f t="shared" si="44"/>
        <v>0</v>
      </c>
      <c r="CC236" s="48">
        <f t="shared" si="45"/>
        <v>0</v>
      </c>
      <c r="CD236" s="48">
        <f t="shared" si="46"/>
        <v>0</v>
      </c>
      <c r="CE236" s="48">
        <f t="shared" si="47"/>
        <v>0</v>
      </c>
      <c r="CF236" s="48">
        <f t="shared" si="48"/>
        <v>0</v>
      </c>
      <c r="CG236" s="48">
        <f t="shared" si="49"/>
        <v>0</v>
      </c>
      <c r="CH236" s="48">
        <f t="shared" si="50"/>
        <v>0</v>
      </c>
      <c r="CI236" s="48">
        <f t="shared" si="51"/>
        <v>0</v>
      </c>
      <c r="CJ236" s="48">
        <f t="shared" si="52"/>
        <v>0</v>
      </c>
      <c r="CK236" s="48">
        <f t="shared" si="53"/>
        <v>0</v>
      </c>
      <c r="CL236" s="48">
        <f t="shared" si="54"/>
        <v>0</v>
      </c>
      <c r="CM236" s="48">
        <f t="shared" si="55"/>
        <v>0</v>
      </c>
      <c r="CN236" s="48">
        <f t="shared" si="56"/>
        <v>0</v>
      </c>
      <c r="CO236" s="48">
        <f t="shared" si="57"/>
        <v>0</v>
      </c>
      <c r="CP236" s="48">
        <f t="shared" si="58"/>
        <v>0</v>
      </c>
      <c r="CQ236" s="48">
        <f t="shared" si="59"/>
        <v>0</v>
      </c>
      <c r="CR236" s="48">
        <f t="shared" si="60"/>
        <v>0</v>
      </c>
      <c r="CS236" s="48">
        <f t="shared" si="61"/>
        <v>0</v>
      </c>
      <c r="CT236" s="48">
        <f t="shared" si="62"/>
        <v>0</v>
      </c>
      <c r="CU236" s="48">
        <f t="shared" si="63"/>
        <v>0</v>
      </c>
      <c r="CV236" s="48">
        <f t="shared" si="64"/>
        <v>0</v>
      </c>
      <c r="CW236" s="48">
        <f t="shared" si="65"/>
        <v>0</v>
      </c>
      <c r="CX236" s="48">
        <f t="shared" si="66"/>
        <v>0</v>
      </c>
      <c r="CZ236" s="1">
        <f t="shared" si="67"/>
        <v>0</v>
      </c>
      <c r="DD236" s="1">
        <f t="shared" si="80"/>
        <v>0</v>
      </c>
      <c r="DE236" s="1">
        <f t="shared" si="68"/>
        <v>0</v>
      </c>
      <c r="DF236" s="1">
        <f t="shared" si="69"/>
        <v>0</v>
      </c>
      <c r="DG236" s="1">
        <f t="shared" si="70"/>
        <v>0</v>
      </c>
      <c r="DH236" s="1">
        <f t="shared" si="71"/>
        <v>0</v>
      </c>
      <c r="DI236" s="1">
        <f t="shared" si="72"/>
        <v>0</v>
      </c>
      <c r="DJ236" s="1">
        <f t="shared" si="73"/>
        <v>0</v>
      </c>
      <c r="DK236" s="1">
        <f t="shared" si="74"/>
        <v>0</v>
      </c>
      <c r="DL236" s="1">
        <f t="shared" si="75"/>
        <v>0</v>
      </c>
      <c r="DM236" s="1">
        <f t="shared" si="76"/>
        <v>0</v>
      </c>
      <c r="DN236" s="1">
        <f t="shared" si="77"/>
        <v>0</v>
      </c>
      <c r="DO236" s="1">
        <f t="shared" si="78"/>
        <v>0</v>
      </c>
      <c r="DP236" s="1">
        <f t="shared" si="79"/>
        <v>0</v>
      </c>
      <c r="DR236" s="1">
        <f>IF(AND(CNGE_2024_M4_Secc1!$O61&lt;&gt;"",CNGE_2024_M4_Secc1!$O61=2,COUNTA(K237:AD237,O305:AD305,O373:AD373)&gt;0),1,0)</f>
        <v>0</v>
      </c>
      <c r="DS236"/>
      <c r="DT236"/>
      <c r="DU236"/>
      <c r="DV236"/>
      <c r="DW236"/>
      <c r="DX236"/>
      <c r="DY236"/>
      <c r="DZ236"/>
      <c r="EA236"/>
      <c r="EB236"/>
      <c r="EC236"/>
    </row>
    <row r="237" spans="1:133" ht="15" customHeight="1">
      <c r="A237" s="40"/>
      <c r="B237" s="91"/>
      <c r="C237" s="94" t="s">
        <v>5042</v>
      </c>
      <c r="D237" s="572" t="str">
        <f>IF(CNGE_2024_M4_Secc1!D61="","",CNGE_2024_M4_Secc1!D61)</f>
        <v/>
      </c>
      <c r="E237" s="573"/>
      <c r="F237" s="573"/>
      <c r="G237" s="573"/>
      <c r="H237" s="573"/>
      <c r="I237" s="573"/>
      <c r="J237" s="574"/>
      <c r="K237" s="483"/>
      <c r="L237" s="483"/>
      <c r="M237" s="483"/>
      <c r="N237" s="483"/>
      <c r="O237" s="483"/>
      <c r="P237" s="483"/>
      <c r="Q237" s="483"/>
      <c r="R237" s="483"/>
      <c r="S237" s="483"/>
      <c r="T237" s="483"/>
      <c r="U237" s="483"/>
      <c r="V237" s="483"/>
      <c r="W237" s="483"/>
      <c r="X237" s="483"/>
      <c r="Y237" s="483"/>
      <c r="Z237" s="483"/>
      <c r="AA237" s="483"/>
      <c r="AB237" s="483"/>
      <c r="AC237" s="483"/>
      <c r="AD237" s="483"/>
      <c r="AG237" s="1">
        <f>IF(AND(CNGE_2024_M4_Secc1!$O61&lt;&gt;"",CNGE_2024_M4_Secc1!$O61=2,COUNTBLANK(D237)=0,COUNTA(K237:AD237,O305:AD305,O373:AD373)=0),0,IF(AND(CNGE_2024_M4_Secc1!$O61&lt;&gt;"",CNGE_2024_M4_Secc1!$O61&lt;&gt;2,COUNTBLANK(D237)=0,DD237=0,DE237=0,DF237=0,DG237=0,DH237=0,DI237=0,DJ237=0,DK237=0,DL237=0,DM237=0,DN237=0,DO237=0,DP237=0),0,IF(AND(COUNTBLANK(D237)=1,COUNTA(K237:AD237,O305:AD305,O373:AD373)=0),0,1)))</f>
        <v>0</v>
      </c>
      <c r="AH237" s="89">
        <f t="shared" si="13"/>
        <v>0</v>
      </c>
      <c r="AI237" s="1">
        <f t="shared" si="14"/>
        <v>0</v>
      </c>
      <c r="AJ237"/>
      <c r="AK237"/>
      <c r="AL237"/>
      <c r="AM237"/>
      <c r="AN237"/>
      <c r="AO237"/>
      <c r="AP237"/>
      <c r="AQ237"/>
      <c r="AR237"/>
      <c r="AS237"/>
      <c r="AT237"/>
      <c r="AU237"/>
      <c r="AY237" s="48">
        <f t="shared" si="15"/>
        <v>0</v>
      </c>
      <c r="AZ237" s="48">
        <f t="shared" si="16"/>
        <v>0</v>
      </c>
      <c r="BA237" s="48">
        <f t="shared" si="17"/>
        <v>0</v>
      </c>
      <c r="BB237" s="48">
        <f t="shared" si="18"/>
        <v>0</v>
      </c>
      <c r="BC237" s="48">
        <f t="shared" si="19"/>
        <v>0</v>
      </c>
      <c r="BD237" s="48">
        <f t="shared" si="20"/>
        <v>0</v>
      </c>
      <c r="BE237" s="48">
        <f t="shared" si="21"/>
        <v>0</v>
      </c>
      <c r="BF237" s="48">
        <f t="shared" si="22"/>
        <v>0</v>
      </c>
      <c r="BG237" s="48">
        <f t="shared" si="23"/>
        <v>0</v>
      </c>
      <c r="BH237" s="48">
        <f t="shared" si="24"/>
        <v>0</v>
      </c>
      <c r="BI237" s="48">
        <f t="shared" si="25"/>
        <v>0</v>
      </c>
      <c r="BJ237" s="48">
        <f t="shared" si="26"/>
        <v>0</v>
      </c>
      <c r="BK237" s="48">
        <f t="shared" si="27"/>
        <v>0</v>
      </c>
      <c r="BL237" s="48">
        <f t="shared" si="28"/>
        <v>0</v>
      </c>
      <c r="BM237" s="48">
        <f t="shared" si="29"/>
        <v>0</v>
      </c>
      <c r="BN237" s="48">
        <f t="shared" si="30"/>
        <v>0</v>
      </c>
      <c r="BO237" s="48">
        <f t="shared" si="31"/>
        <v>0</v>
      </c>
      <c r="BP237" s="48">
        <f t="shared" si="32"/>
        <v>0</v>
      </c>
      <c r="BQ237" s="48">
        <f t="shared" si="33"/>
        <v>0</v>
      </c>
      <c r="BR237" s="48">
        <f t="shared" si="34"/>
        <v>0</v>
      </c>
      <c r="BS237" s="48">
        <f t="shared" si="35"/>
        <v>0</v>
      </c>
      <c r="BT237" s="48">
        <f t="shared" si="36"/>
        <v>0</v>
      </c>
      <c r="BU237" s="48">
        <f t="shared" si="37"/>
        <v>0</v>
      </c>
      <c r="BV237" s="48">
        <f t="shared" si="38"/>
        <v>0</v>
      </c>
      <c r="BW237" s="48">
        <f t="shared" si="39"/>
        <v>0</v>
      </c>
      <c r="BX237" s="48">
        <f t="shared" si="40"/>
        <v>0</v>
      </c>
      <c r="BY237" s="48">
        <f t="shared" si="41"/>
        <v>0</v>
      </c>
      <c r="BZ237" s="48">
        <f t="shared" si="42"/>
        <v>0</v>
      </c>
      <c r="CA237" s="48">
        <f t="shared" si="43"/>
        <v>0</v>
      </c>
      <c r="CB237" s="48">
        <f t="shared" si="44"/>
        <v>0</v>
      </c>
      <c r="CC237" s="48">
        <f t="shared" si="45"/>
        <v>0</v>
      </c>
      <c r="CD237" s="48">
        <f t="shared" si="46"/>
        <v>0</v>
      </c>
      <c r="CE237" s="48">
        <f t="shared" si="47"/>
        <v>0</v>
      </c>
      <c r="CF237" s="48">
        <f t="shared" si="48"/>
        <v>0</v>
      </c>
      <c r="CG237" s="48">
        <f t="shared" si="49"/>
        <v>0</v>
      </c>
      <c r="CH237" s="48">
        <f t="shared" si="50"/>
        <v>0</v>
      </c>
      <c r="CI237" s="48">
        <f t="shared" si="51"/>
        <v>0</v>
      </c>
      <c r="CJ237" s="48">
        <f t="shared" si="52"/>
        <v>0</v>
      </c>
      <c r="CK237" s="48">
        <f t="shared" si="53"/>
        <v>0</v>
      </c>
      <c r="CL237" s="48">
        <f t="shared" si="54"/>
        <v>0</v>
      </c>
      <c r="CM237" s="48">
        <f t="shared" si="55"/>
        <v>0</v>
      </c>
      <c r="CN237" s="48">
        <f t="shared" si="56"/>
        <v>0</v>
      </c>
      <c r="CO237" s="48">
        <f t="shared" si="57"/>
        <v>0</v>
      </c>
      <c r="CP237" s="48">
        <f t="shared" si="58"/>
        <v>0</v>
      </c>
      <c r="CQ237" s="48">
        <f t="shared" si="59"/>
        <v>0</v>
      </c>
      <c r="CR237" s="48">
        <f t="shared" si="60"/>
        <v>0</v>
      </c>
      <c r="CS237" s="48">
        <f t="shared" si="61"/>
        <v>0</v>
      </c>
      <c r="CT237" s="48">
        <f t="shared" si="62"/>
        <v>0</v>
      </c>
      <c r="CU237" s="48">
        <f t="shared" si="63"/>
        <v>0</v>
      </c>
      <c r="CV237" s="48">
        <f t="shared" si="64"/>
        <v>0</v>
      </c>
      <c r="CW237" s="48">
        <f t="shared" si="65"/>
        <v>0</v>
      </c>
      <c r="CX237" s="48">
        <f t="shared" si="66"/>
        <v>0</v>
      </c>
      <c r="CZ237" s="1">
        <f t="shared" si="67"/>
        <v>0</v>
      </c>
      <c r="DD237" s="1">
        <f t="shared" si="80"/>
        <v>0</v>
      </c>
      <c r="DE237" s="1">
        <f t="shared" si="68"/>
        <v>0</v>
      </c>
      <c r="DF237" s="1">
        <f t="shared" si="69"/>
        <v>0</v>
      </c>
      <c r="DG237" s="1">
        <f t="shared" si="70"/>
        <v>0</v>
      </c>
      <c r="DH237" s="1">
        <f t="shared" si="71"/>
        <v>0</v>
      </c>
      <c r="DI237" s="1">
        <f t="shared" si="72"/>
        <v>0</v>
      </c>
      <c r="DJ237" s="1">
        <f t="shared" si="73"/>
        <v>0</v>
      </c>
      <c r="DK237" s="1">
        <f t="shared" si="74"/>
        <v>0</v>
      </c>
      <c r="DL237" s="1">
        <f t="shared" si="75"/>
        <v>0</v>
      </c>
      <c r="DM237" s="1">
        <f t="shared" si="76"/>
        <v>0</v>
      </c>
      <c r="DN237" s="1">
        <f t="shared" si="77"/>
        <v>0</v>
      </c>
      <c r="DO237" s="1">
        <f t="shared" si="78"/>
        <v>0</v>
      </c>
      <c r="DP237" s="1">
        <f t="shared" si="79"/>
        <v>0</v>
      </c>
      <c r="DR237" s="1">
        <f>IF(AND(CNGE_2024_M4_Secc1!$O62&lt;&gt;"",CNGE_2024_M4_Secc1!$O62=2,COUNTA(K238:AD238,O306:AD306,O374:AD374)&gt;0),1,0)</f>
        <v>0</v>
      </c>
      <c r="DS237"/>
      <c r="DT237"/>
      <c r="DU237"/>
      <c r="DV237"/>
      <c r="DW237"/>
      <c r="DX237"/>
      <c r="DY237"/>
      <c r="DZ237"/>
      <c r="EA237"/>
      <c r="EB237"/>
      <c r="EC237"/>
    </row>
    <row r="238" spans="1:133" ht="15" customHeight="1">
      <c r="A238" s="40"/>
      <c r="B238" s="91"/>
      <c r="C238" s="94" t="s">
        <v>5043</v>
      </c>
      <c r="D238" s="572" t="str">
        <f>IF(CNGE_2024_M4_Secc1!D62="","",CNGE_2024_M4_Secc1!D62)</f>
        <v/>
      </c>
      <c r="E238" s="573"/>
      <c r="F238" s="573"/>
      <c r="G238" s="573"/>
      <c r="H238" s="573"/>
      <c r="I238" s="573"/>
      <c r="J238" s="574"/>
      <c r="K238" s="483"/>
      <c r="L238" s="483"/>
      <c r="M238" s="483"/>
      <c r="N238" s="483"/>
      <c r="O238" s="483"/>
      <c r="P238" s="483"/>
      <c r="Q238" s="483"/>
      <c r="R238" s="483"/>
      <c r="S238" s="483"/>
      <c r="T238" s="483"/>
      <c r="U238" s="483"/>
      <c r="V238" s="483"/>
      <c r="W238" s="483"/>
      <c r="X238" s="483"/>
      <c r="Y238" s="483"/>
      <c r="Z238" s="483"/>
      <c r="AA238" s="483"/>
      <c r="AB238" s="483"/>
      <c r="AC238" s="483"/>
      <c r="AD238" s="483"/>
      <c r="AG238" s="1">
        <f>IF(AND(CNGE_2024_M4_Secc1!$O62&lt;&gt;"",CNGE_2024_M4_Secc1!$O62=2,COUNTBLANK(D238)=0,COUNTA(K238:AD238,O306:AD306,O374:AD374)=0),0,IF(AND(CNGE_2024_M4_Secc1!$O62&lt;&gt;"",CNGE_2024_M4_Secc1!$O62&lt;&gt;2,COUNTBLANK(D238)=0,DD238=0,DE238=0,DF238=0,DG238=0,DH238=0,DI238=0,DJ238=0,DK238=0,DL238=0,DM238=0,DN238=0,DO238=0,DP238=0),0,IF(AND(COUNTBLANK(D238)=1,COUNTA(K238:AD238,O306:AD306,O374:AD374)=0),0,1)))</f>
        <v>0</v>
      </c>
      <c r="AH238" s="89">
        <f t="shared" si="13"/>
        <v>0</v>
      </c>
      <c r="AI238" s="1">
        <f t="shared" si="14"/>
        <v>0</v>
      </c>
      <c r="AJ238"/>
      <c r="AK238"/>
      <c r="AL238"/>
      <c r="AM238"/>
      <c r="AN238"/>
      <c r="AO238"/>
      <c r="AP238"/>
      <c r="AQ238"/>
      <c r="AR238"/>
      <c r="AS238"/>
      <c r="AT238"/>
      <c r="AU238"/>
      <c r="AY238" s="48">
        <f t="shared" si="15"/>
        <v>0</v>
      </c>
      <c r="AZ238" s="48">
        <f t="shared" si="16"/>
        <v>0</v>
      </c>
      <c r="BA238" s="48">
        <f t="shared" si="17"/>
        <v>0</v>
      </c>
      <c r="BB238" s="48">
        <f t="shared" si="18"/>
        <v>0</v>
      </c>
      <c r="BC238" s="48">
        <f t="shared" si="19"/>
        <v>0</v>
      </c>
      <c r="BD238" s="48">
        <f t="shared" si="20"/>
        <v>0</v>
      </c>
      <c r="BE238" s="48">
        <f t="shared" si="21"/>
        <v>0</v>
      </c>
      <c r="BF238" s="48">
        <f t="shared" si="22"/>
        <v>0</v>
      </c>
      <c r="BG238" s="48">
        <f t="shared" si="23"/>
        <v>0</v>
      </c>
      <c r="BH238" s="48">
        <f t="shared" si="24"/>
        <v>0</v>
      </c>
      <c r="BI238" s="48">
        <f t="shared" si="25"/>
        <v>0</v>
      </c>
      <c r="BJ238" s="48">
        <f t="shared" si="26"/>
        <v>0</v>
      </c>
      <c r="BK238" s="48">
        <f t="shared" si="27"/>
        <v>0</v>
      </c>
      <c r="BL238" s="48">
        <f t="shared" si="28"/>
        <v>0</v>
      </c>
      <c r="BM238" s="48">
        <f t="shared" si="29"/>
        <v>0</v>
      </c>
      <c r="BN238" s="48">
        <f t="shared" si="30"/>
        <v>0</v>
      </c>
      <c r="BO238" s="48">
        <f t="shared" si="31"/>
        <v>0</v>
      </c>
      <c r="BP238" s="48">
        <f t="shared" si="32"/>
        <v>0</v>
      </c>
      <c r="BQ238" s="48">
        <f t="shared" si="33"/>
        <v>0</v>
      </c>
      <c r="BR238" s="48">
        <f t="shared" si="34"/>
        <v>0</v>
      </c>
      <c r="BS238" s="48">
        <f t="shared" si="35"/>
        <v>0</v>
      </c>
      <c r="BT238" s="48">
        <f t="shared" si="36"/>
        <v>0</v>
      </c>
      <c r="BU238" s="48">
        <f t="shared" si="37"/>
        <v>0</v>
      </c>
      <c r="BV238" s="48">
        <f t="shared" si="38"/>
        <v>0</v>
      </c>
      <c r="BW238" s="48">
        <f t="shared" si="39"/>
        <v>0</v>
      </c>
      <c r="BX238" s="48">
        <f t="shared" si="40"/>
        <v>0</v>
      </c>
      <c r="BY238" s="48">
        <f t="shared" si="41"/>
        <v>0</v>
      </c>
      <c r="BZ238" s="48">
        <f t="shared" si="42"/>
        <v>0</v>
      </c>
      <c r="CA238" s="48">
        <f t="shared" si="43"/>
        <v>0</v>
      </c>
      <c r="CB238" s="48">
        <f t="shared" si="44"/>
        <v>0</v>
      </c>
      <c r="CC238" s="48">
        <f t="shared" si="45"/>
        <v>0</v>
      </c>
      <c r="CD238" s="48">
        <f t="shared" si="46"/>
        <v>0</v>
      </c>
      <c r="CE238" s="48">
        <f t="shared" si="47"/>
        <v>0</v>
      </c>
      <c r="CF238" s="48">
        <f t="shared" si="48"/>
        <v>0</v>
      </c>
      <c r="CG238" s="48">
        <f t="shared" si="49"/>
        <v>0</v>
      </c>
      <c r="CH238" s="48">
        <f t="shared" si="50"/>
        <v>0</v>
      </c>
      <c r="CI238" s="48">
        <f t="shared" si="51"/>
        <v>0</v>
      </c>
      <c r="CJ238" s="48">
        <f t="shared" si="52"/>
        <v>0</v>
      </c>
      <c r="CK238" s="48">
        <f t="shared" si="53"/>
        <v>0</v>
      </c>
      <c r="CL238" s="48">
        <f t="shared" si="54"/>
        <v>0</v>
      </c>
      <c r="CM238" s="48">
        <f t="shared" si="55"/>
        <v>0</v>
      </c>
      <c r="CN238" s="48">
        <f t="shared" si="56"/>
        <v>0</v>
      </c>
      <c r="CO238" s="48">
        <f t="shared" si="57"/>
        <v>0</v>
      </c>
      <c r="CP238" s="48">
        <f t="shared" si="58"/>
        <v>0</v>
      </c>
      <c r="CQ238" s="48">
        <f t="shared" si="59"/>
        <v>0</v>
      </c>
      <c r="CR238" s="48">
        <f t="shared" si="60"/>
        <v>0</v>
      </c>
      <c r="CS238" s="48">
        <f t="shared" si="61"/>
        <v>0</v>
      </c>
      <c r="CT238" s="48">
        <f t="shared" si="62"/>
        <v>0</v>
      </c>
      <c r="CU238" s="48">
        <f t="shared" si="63"/>
        <v>0</v>
      </c>
      <c r="CV238" s="48">
        <f t="shared" si="64"/>
        <v>0</v>
      </c>
      <c r="CW238" s="48">
        <f t="shared" si="65"/>
        <v>0</v>
      </c>
      <c r="CX238" s="48">
        <f t="shared" si="66"/>
        <v>0</v>
      </c>
      <c r="CZ238" s="1">
        <f t="shared" si="67"/>
        <v>0</v>
      </c>
      <c r="DD238" s="1">
        <f t="shared" si="80"/>
        <v>0</v>
      </c>
      <c r="DE238" s="1">
        <f t="shared" si="68"/>
        <v>0</v>
      </c>
      <c r="DF238" s="1">
        <f t="shared" si="69"/>
        <v>0</v>
      </c>
      <c r="DG238" s="1">
        <f t="shared" si="70"/>
        <v>0</v>
      </c>
      <c r="DH238" s="1">
        <f t="shared" si="71"/>
        <v>0</v>
      </c>
      <c r="DI238" s="1">
        <f t="shared" si="72"/>
        <v>0</v>
      </c>
      <c r="DJ238" s="1">
        <f t="shared" si="73"/>
        <v>0</v>
      </c>
      <c r="DK238" s="1">
        <f t="shared" si="74"/>
        <v>0</v>
      </c>
      <c r="DL238" s="1">
        <f t="shared" si="75"/>
        <v>0</v>
      </c>
      <c r="DM238" s="1">
        <f t="shared" si="76"/>
        <v>0</v>
      </c>
      <c r="DN238" s="1">
        <f t="shared" si="77"/>
        <v>0</v>
      </c>
      <c r="DO238" s="1">
        <f t="shared" si="78"/>
        <v>0</v>
      </c>
      <c r="DP238" s="1">
        <f t="shared" si="79"/>
        <v>0</v>
      </c>
      <c r="DR238" s="1">
        <f>IF(AND(CNGE_2024_M4_Secc1!$O63&lt;&gt;"",CNGE_2024_M4_Secc1!$O63=2,COUNTA(K239:AD239,O307:AD307,O375:AD375)&gt;0),1,0)</f>
        <v>0</v>
      </c>
      <c r="DS238"/>
      <c r="DT238"/>
      <c r="DU238"/>
      <c r="DV238"/>
      <c r="DW238"/>
      <c r="DX238"/>
      <c r="DY238"/>
      <c r="DZ238"/>
      <c r="EA238"/>
      <c r="EB238"/>
      <c r="EC238"/>
    </row>
    <row r="239" spans="1:133" ht="15" customHeight="1">
      <c r="A239" s="40"/>
      <c r="B239" s="91"/>
      <c r="C239" s="94" t="s">
        <v>5044</v>
      </c>
      <c r="D239" s="572" t="str">
        <f>IF(CNGE_2024_M4_Secc1!D63="","",CNGE_2024_M4_Secc1!D63)</f>
        <v/>
      </c>
      <c r="E239" s="573"/>
      <c r="F239" s="573"/>
      <c r="G239" s="573"/>
      <c r="H239" s="573"/>
      <c r="I239" s="573"/>
      <c r="J239" s="574"/>
      <c r="K239" s="483"/>
      <c r="L239" s="483"/>
      <c r="M239" s="483"/>
      <c r="N239" s="483"/>
      <c r="O239" s="483"/>
      <c r="P239" s="483"/>
      <c r="Q239" s="483"/>
      <c r="R239" s="483"/>
      <c r="S239" s="483"/>
      <c r="T239" s="483"/>
      <c r="U239" s="483"/>
      <c r="V239" s="483"/>
      <c r="W239" s="483"/>
      <c r="X239" s="483"/>
      <c r="Y239" s="483"/>
      <c r="Z239" s="483"/>
      <c r="AA239" s="483"/>
      <c r="AB239" s="483"/>
      <c r="AC239" s="483"/>
      <c r="AD239" s="483"/>
      <c r="AG239" s="1">
        <f>IF(AND(CNGE_2024_M4_Secc1!$O63&lt;&gt;"",CNGE_2024_M4_Secc1!$O63=2,COUNTBLANK(D239)=0,COUNTA(K239:AD239,O307:AD307,O375:AD375)=0),0,IF(AND(CNGE_2024_M4_Secc1!$O63&lt;&gt;"",CNGE_2024_M4_Secc1!$O63&lt;&gt;2,COUNTBLANK(D239)=0,DD239=0,DE239=0,DF239=0,DG239=0,DH239=0,DI239=0,DJ239=0,DK239=0,DL239=0,DM239=0,DN239=0,DO239=0,DP239=0),0,IF(AND(COUNTBLANK(D239)=1,COUNTA(K239:AD239,O307:AD307,O375:AD375)=0),0,1)))</f>
        <v>0</v>
      </c>
      <c r="AH239" s="89">
        <f t="shared" si="13"/>
        <v>0</v>
      </c>
      <c r="AI239" s="1">
        <f t="shared" si="14"/>
        <v>0</v>
      </c>
      <c r="AJ239"/>
      <c r="AK239"/>
      <c r="AL239"/>
      <c r="AM239"/>
      <c r="AN239"/>
      <c r="AO239"/>
      <c r="AP239"/>
      <c r="AQ239"/>
      <c r="AR239"/>
      <c r="AS239"/>
      <c r="AT239"/>
      <c r="AU239"/>
      <c r="AY239" s="48">
        <f t="shared" si="15"/>
        <v>0</v>
      </c>
      <c r="AZ239" s="48">
        <f t="shared" si="16"/>
        <v>0</v>
      </c>
      <c r="BA239" s="48">
        <f t="shared" si="17"/>
        <v>0</v>
      </c>
      <c r="BB239" s="48">
        <f t="shared" si="18"/>
        <v>0</v>
      </c>
      <c r="BC239" s="48">
        <f t="shared" si="19"/>
        <v>0</v>
      </c>
      <c r="BD239" s="48">
        <f t="shared" si="20"/>
        <v>0</v>
      </c>
      <c r="BE239" s="48">
        <f t="shared" si="21"/>
        <v>0</v>
      </c>
      <c r="BF239" s="48">
        <f t="shared" si="22"/>
        <v>0</v>
      </c>
      <c r="BG239" s="48">
        <f t="shared" si="23"/>
        <v>0</v>
      </c>
      <c r="BH239" s="48">
        <f t="shared" si="24"/>
        <v>0</v>
      </c>
      <c r="BI239" s="48">
        <f t="shared" si="25"/>
        <v>0</v>
      </c>
      <c r="BJ239" s="48">
        <f t="shared" si="26"/>
        <v>0</v>
      </c>
      <c r="BK239" s="48">
        <f t="shared" si="27"/>
        <v>0</v>
      </c>
      <c r="BL239" s="48">
        <f t="shared" si="28"/>
        <v>0</v>
      </c>
      <c r="BM239" s="48">
        <f t="shared" si="29"/>
        <v>0</v>
      </c>
      <c r="BN239" s="48">
        <f t="shared" si="30"/>
        <v>0</v>
      </c>
      <c r="BO239" s="48">
        <f t="shared" si="31"/>
        <v>0</v>
      </c>
      <c r="BP239" s="48">
        <f t="shared" si="32"/>
        <v>0</v>
      </c>
      <c r="BQ239" s="48">
        <f t="shared" si="33"/>
        <v>0</v>
      </c>
      <c r="BR239" s="48">
        <f t="shared" si="34"/>
        <v>0</v>
      </c>
      <c r="BS239" s="48">
        <f t="shared" si="35"/>
        <v>0</v>
      </c>
      <c r="BT239" s="48">
        <f t="shared" si="36"/>
        <v>0</v>
      </c>
      <c r="BU239" s="48">
        <f t="shared" si="37"/>
        <v>0</v>
      </c>
      <c r="BV239" s="48">
        <f t="shared" si="38"/>
        <v>0</v>
      </c>
      <c r="BW239" s="48">
        <f t="shared" si="39"/>
        <v>0</v>
      </c>
      <c r="BX239" s="48">
        <f t="shared" si="40"/>
        <v>0</v>
      </c>
      <c r="BY239" s="48">
        <f t="shared" si="41"/>
        <v>0</v>
      </c>
      <c r="BZ239" s="48">
        <f t="shared" si="42"/>
        <v>0</v>
      </c>
      <c r="CA239" s="48">
        <f t="shared" si="43"/>
        <v>0</v>
      </c>
      <c r="CB239" s="48">
        <f t="shared" si="44"/>
        <v>0</v>
      </c>
      <c r="CC239" s="48">
        <f t="shared" si="45"/>
        <v>0</v>
      </c>
      <c r="CD239" s="48">
        <f t="shared" si="46"/>
        <v>0</v>
      </c>
      <c r="CE239" s="48">
        <f t="shared" si="47"/>
        <v>0</v>
      </c>
      <c r="CF239" s="48">
        <f t="shared" si="48"/>
        <v>0</v>
      </c>
      <c r="CG239" s="48">
        <f t="shared" si="49"/>
        <v>0</v>
      </c>
      <c r="CH239" s="48">
        <f t="shared" si="50"/>
        <v>0</v>
      </c>
      <c r="CI239" s="48">
        <f t="shared" si="51"/>
        <v>0</v>
      </c>
      <c r="CJ239" s="48">
        <f t="shared" si="52"/>
        <v>0</v>
      </c>
      <c r="CK239" s="48">
        <f t="shared" si="53"/>
        <v>0</v>
      </c>
      <c r="CL239" s="48">
        <f t="shared" si="54"/>
        <v>0</v>
      </c>
      <c r="CM239" s="48">
        <f t="shared" si="55"/>
        <v>0</v>
      </c>
      <c r="CN239" s="48">
        <f t="shared" si="56"/>
        <v>0</v>
      </c>
      <c r="CO239" s="48">
        <f t="shared" si="57"/>
        <v>0</v>
      </c>
      <c r="CP239" s="48">
        <f t="shared" si="58"/>
        <v>0</v>
      </c>
      <c r="CQ239" s="48">
        <f t="shared" si="59"/>
        <v>0</v>
      </c>
      <c r="CR239" s="48">
        <f t="shared" si="60"/>
        <v>0</v>
      </c>
      <c r="CS239" s="48">
        <f t="shared" si="61"/>
        <v>0</v>
      </c>
      <c r="CT239" s="48">
        <f t="shared" si="62"/>
        <v>0</v>
      </c>
      <c r="CU239" s="48">
        <f t="shared" si="63"/>
        <v>0</v>
      </c>
      <c r="CV239" s="48">
        <f t="shared" si="64"/>
        <v>0</v>
      </c>
      <c r="CW239" s="48">
        <f t="shared" si="65"/>
        <v>0</v>
      </c>
      <c r="CX239" s="48">
        <f t="shared" si="66"/>
        <v>0</v>
      </c>
      <c r="CZ239" s="1">
        <f t="shared" si="67"/>
        <v>0</v>
      </c>
      <c r="DD239" s="1">
        <f t="shared" si="80"/>
        <v>0</v>
      </c>
      <c r="DE239" s="1">
        <f t="shared" si="68"/>
        <v>0</v>
      </c>
      <c r="DF239" s="1">
        <f t="shared" si="69"/>
        <v>0</v>
      </c>
      <c r="DG239" s="1">
        <f t="shared" si="70"/>
        <v>0</v>
      </c>
      <c r="DH239" s="1">
        <f t="shared" si="71"/>
        <v>0</v>
      </c>
      <c r="DI239" s="1">
        <f t="shared" si="72"/>
        <v>0</v>
      </c>
      <c r="DJ239" s="1">
        <f t="shared" si="73"/>
        <v>0</v>
      </c>
      <c r="DK239" s="1">
        <f t="shared" si="74"/>
        <v>0</v>
      </c>
      <c r="DL239" s="1">
        <f t="shared" si="75"/>
        <v>0</v>
      </c>
      <c r="DM239" s="1">
        <f t="shared" si="76"/>
        <v>0</v>
      </c>
      <c r="DN239" s="1">
        <f t="shared" si="77"/>
        <v>0</v>
      </c>
      <c r="DO239" s="1">
        <f t="shared" si="78"/>
        <v>0</v>
      </c>
      <c r="DP239" s="1">
        <f t="shared" si="79"/>
        <v>0</v>
      </c>
      <c r="DR239" s="1">
        <f>IF(AND(CNGE_2024_M4_Secc1!$O64&lt;&gt;"",CNGE_2024_M4_Secc1!$O64=2,COUNTA(K240:AD240,O308:AD308,O376:AD376)&gt;0),1,0)</f>
        <v>0</v>
      </c>
      <c r="DS239"/>
      <c r="DT239"/>
      <c r="DU239"/>
      <c r="DV239"/>
      <c r="DW239"/>
      <c r="DX239"/>
      <c r="DY239"/>
      <c r="DZ239"/>
      <c r="EA239"/>
      <c r="EB239"/>
      <c r="EC239"/>
    </row>
    <row r="240" spans="1:133" ht="15" customHeight="1">
      <c r="A240" s="40"/>
      <c r="B240" s="91"/>
      <c r="C240" s="94" t="s">
        <v>5045</v>
      </c>
      <c r="D240" s="572" t="str">
        <f>IF(CNGE_2024_M4_Secc1!D64="","",CNGE_2024_M4_Secc1!D64)</f>
        <v/>
      </c>
      <c r="E240" s="573"/>
      <c r="F240" s="573"/>
      <c r="G240" s="573"/>
      <c r="H240" s="573"/>
      <c r="I240" s="573"/>
      <c r="J240" s="574"/>
      <c r="K240" s="483"/>
      <c r="L240" s="483"/>
      <c r="M240" s="483"/>
      <c r="N240" s="483"/>
      <c r="O240" s="483"/>
      <c r="P240" s="483"/>
      <c r="Q240" s="483"/>
      <c r="R240" s="483"/>
      <c r="S240" s="483"/>
      <c r="T240" s="483"/>
      <c r="U240" s="483"/>
      <c r="V240" s="483"/>
      <c r="W240" s="483"/>
      <c r="X240" s="483"/>
      <c r="Y240" s="483"/>
      <c r="Z240" s="483"/>
      <c r="AA240" s="483"/>
      <c r="AB240" s="483"/>
      <c r="AC240" s="483"/>
      <c r="AD240" s="483"/>
      <c r="AG240" s="1">
        <f>IF(AND(CNGE_2024_M4_Secc1!$O64&lt;&gt;"",CNGE_2024_M4_Secc1!$O64=2,COUNTBLANK(D240)=0,COUNTA(K240:AD240,O308:AD308,O376:AD376)=0),0,IF(AND(CNGE_2024_M4_Secc1!$O64&lt;&gt;"",CNGE_2024_M4_Secc1!$O64&lt;&gt;2,COUNTBLANK(D240)=0,DD240=0,DE240=0,DF240=0,DG240=0,DH240=0,DI240=0,DJ240=0,DK240=0,DL240=0,DM240=0,DN240=0,DO240=0,DP240=0),0,IF(AND(COUNTBLANK(D240)=1,COUNTA(K240:AD240,O308:AD308,O376:AD376)=0),0,1)))</f>
        <v>0</v>
      </c>
      <c r="AH240" s="89">
        <f t="shared" si="13"/>
        <v>0</v>
      </c>
      <c r="AI240" s="1">
        <f t="shared" si="14"/>
        <v>0</v>
      </c>
      <c r="AJ240"/>
      <c r="AK240"/>
      <c r="AL240"/>
      <c r="AM240"/>
      <c r="AN240"/>
      <c r="AO240"/>
      <c r="AP240"/>
      <c r="AQ240"/>
      <c r="AR240"/>
      <c r="AS240"/>
      <c r="AT240"/>
      <c r="AU240"/>
      <c r="AY240" s="48">
        <f t="shared" si="15"/>
        <v>0</v>
      </c>
      <c r="AZ240" s="48">
        <f t="shared" si="16"/>
        <v>0</v>
      </c>
      <c r="BA240" s="48">
        <f t="shared" si="17"/>
        <v>0</v>
      </c>
      <c r="BB240" s="48">
        <f t="shared" si="18"/>
        <v>0</v>
      </c>
      <c r="BC240" s="48">
        <f t="shared" si="19"/>
        <v>0</v>
      </c>
      <c r="BD240" s="48">
        <f t="shared" si="20"/>
        <v>0</v>
      </c>
      <c r="BE240" s="48">
        <f t="shared" si="21"/>
        <v>0</v>
      </c>
      <c r="BF240" s="48">
        <f t="shared" si="22"/>
        <v>0</v>
      </c>
      <c r="BG240" s="48">
        <f t="shared" si="23"/>
        <v>0</v>
      </c>
      <c r="BH240" s="48">
        <f t="shared" si="24"/>
        <v>0</v>
      </c>
      <c r="BI240" s="48">
        <f t="shared" si="25"/>
        <v>0</v>
      </c>
      <c r="BJ240" s="48">
        <f t="shared" si="26"/>
        <v>0</v>
      </c>
      <c r="BK240" s="48">
        <f t="shared" si="27"/>
        <v>0</v>
      </c>
      <c r="BL240" s="48">
        <f t="shared" si="28"/>
        <v>0</v>
      </c>
      <c r="BM240" s="48">
        <f t="shared" si="29"/>
        <v>0</v>
      </c>
      <c r="BN240" s="48">
        <f t="shared" si="30"/>
        <v>0</v>
      </c>
      <c r="BO240" s="48">
        <f t="shared" si="31"/>
        <v>0</v>
      </c>
      <c r="BP240" s="48">
        <f t="shared" si="32"/>
        <v>0</v>
      </c>
      <c r="BQ240" s="48">
        <f t="shared" si="33"/>
        <v>0</v>
      </c>
      <c r="BR240" s="48">
        <f t="shared" si="34"/>
        <v>0</v>
      </c>
      <c r="BS240" s="48">
        <f t="shared" si="35"/>
        <v>0</v>
      </c>
      <c r="BT240" s="48">
        <f t="shared" si="36"/>
        <v>0</v>
      </c>
      <c r="BU240" s="48">
        <f t="shared" si="37"/>
        <v>0</v>
      </c>
      <c r="BV240" s="48">
        <f t="shared" si="38"/>
        <v>0</v>
      </c>
      <c r="BW240" s="48">
        <f t="shared" si="39"/>
        <v>0</v>
      </c>
      <c r="BX240" s="48">
        <f t="shared" si="40"/>
        <v>0</v>
      </c>
      <c r="BY240" s="48">
        <f t="shared" si="41"/>
        <v>0</v>
      </c>
      <c r="BZ240" s="48">
        <f t="shared" si="42"/>
        <v>0</v>
      </c>
      <c r="CA240" s="48">
        <f t="shared" si="43"/>
        <v>0</v>
      </c>
      <c r="CB240" s="48">
        <f t="shared" si="44"/>
        <v>0</v>
      </c>
      <c r="CC240" s="48">
        <f t="shared" si="45"/>
        <v>0</v>
      </c>
      <c r="CD240" s="48">
        <f t="shared" si="46"/>
        <v>0</v>
      </c>
      <c r="CE240" s="48">
        <f t="shared" si="47"/>
        <v>0</v>
      </c>
      <c r="CF240" s="48">
        <f t="shared" si="48"/>
        <v>0</v>
      </c>
      <c r="CG240" s="48">
        <f t="shared" si="49"/>
        <v>0</v>
      </c>
      <c r="CH240" s="48">
        <f t="shared" si="50"/>
        <v>0</v>
      </c>
      <c r="CI240" s="48">
        <f t="shared" si="51"/>
        <v>0</v>
      </c>
      <c r="CJ240" s="48">
        <f t="shared" si="52"/>
        <v>0</v>
      </c>
      <c r="CK240" s="48">
        <f t="shared" si="53"/>
        <v>0</v>
      </c>
      <c r="CL240" s="48">
        <f t="shared" si="54"/>
        <v>0</v>
      </c>
      <c r="CM240" s="48">
        <f t="shared" si="55"/>
        <v>0</v>
      </c>
      <c r="CN240" s="48">
        <f t="shared" si="56"/>
        <v>0</v>
      </c>
      <c r="CO240" s="48">
        <f t="shared" si="57"/>
        <v>0</v>
      </c>
      <c r="CP240" s="48">
        <f t="shared" si="58"/>
        <v>0</v>
      </c>
      <c r="CQ240" s="48">
        <f t="shared" si="59"/>
        <v>0</v>
      </c>
      <c r="CR240" s="48">
        <f t="shared" si="60"/>
        <v>0</v>
      </c>
      <c r="CS240" s="48">
        <f t="shared" si="61"/>
        <v>0</v>
      </c>
      <c r="CT240" s="48">
        <f t="shared" si="62"/>
        <v>0</v>
      </c>
      <c r="CU240" s="48">
        <f t="shared" si="63"/>
        <v>0</v>
      </c>
      <c r="CV240" s="48">
        <f t="shared" si="64"/>
        <v>0</v>
      </c>
      <c r="CW240" s="48">
        <f t="shared" si="65"/>
        <v>0</v>
      </c>
      <c r="CX240" s="48">
        <f t="shared" si="66"/>
        <v>0</v>
      </c>
      <c r="CZ240" s="1">
        <f t="shared" si="67"/>
        <v>0</v>
      </c>
      <c r="DD240" s="1">
        <f t="shared" si="80"/>
        <v>0</v>
      </c>
      <c r="DE240" s="1">
        <f t="shared" si="68"/>
        <v>0</v>
      </c>
      <c r="DF240" s="1">
        <f t="shared" si="69"/>
        <v>0</v>
      </c>
      <c r="DG240" s="1">
        <f t="shared" si="70"/>
        <v>0</v>
      </c>
      <c r="DH240" s="1">
        <f t="shared" si="71"/>
        <v>0</v>
      </c>
      <c r="DI240" s="1">
        <f t="shared" si="72"/>
        <v>0</v>
      </c>
      <c r="DJ240" s="1">
        <f t="shared" si="73"/>
        <v>0</v>
      </c>
      <c r="DK240" s="1">
        <f t="shared" si="74"/>
        <v>0</v>
      </c>
      <c r="DL240" s="1">
        <f t="shared" si="75"/>
        <v>0</v>
      </c>
      <c r="DM240" s="1">
        <f t="shared" si="76"/>
        <v>0</v>
      </c>
      <c r="DN240" s="1">
        <f t="shared" si="77"/>
        <v>0</v>
      </c>
      <c r="DO240" s="1">
        <f t="shared" si="78"/>
        <v>0</v>
      </c>
      <c r="DP240" s="1">
        <f t="shared" si="79"/>
        <v>0</v>
      </c>
      <c r="DR240" s="1">
        <f>IF(AND(CNGE_2024_M4_Secc1!$O65&lt;&gt;"",CNGE_2024_M4_Secc1!$O65=2,COUNTA(K241:AD241,O309:AD309,O377:AD377)&gt;0),1,0)</f>
        <v>0</v>
      </c>
      <c r="DS240"/>
      <c r="DT240"/>
      <c r="DU240"/>
      <c r="DV240"/>
      <c r="DW240"/>
      <c r="DX240"/>
      <c r="DY240"/>
      <c r="DZ240"/>
      <c r="EA240"/>
      <c r="EB240"/>
      <c r="EC240"/>
    </row>
    <row r="241" spans="1:133" ht="15" customHeight="1">
      <c r="A241" s="40"/>
      <c r="B241" s="91"/>
      <c r="C241" s="94" t="s">
        <v>5046</v>
      </c>
      <c r="D241" s="572" t="str">
        <f>IF(CNGE_2024_M4_Secc1!D65="","",CNGE_2024_M4_Secc1!D65)</f>
        <v/>
      </c>
      <c r="E241" s="573"/>
      <c r="F241" s="573"/>
      <c r="G241" s="573"/>
      <c r="H241" s="573"/>
      <c r="I241" s="573"/>
      <c r="J241" s="574"/>
      <c r="K241" s="483"/>
      <c r="L241" s="483"/>
      <c r="M241" s="483"/>
      <c r="N241" s="483"/>
      <c r="O241" s="483"/>
      <c r="P241" s="483"/>
      <c r="Q241" s="483"/>
      <c r="R241" s="483"/>
      <c r="S241" s="483"/>
      <c r="T241" s="483"/>
      <c r="U241" s="483"/>
      <c r="V241" s="483"/>
      <c r="W241" s="483"/>
      <c r="X241" s="483"/>
      <c r="Y241" s="483"/>
      <c r="Z241" s="483"/>
      <c r="AA241" s="483"/>
      <c r="AB241" s="483"/>
      <c r="AC241" s="483"/>
      <c r="AD241" s="483"/>
      <c r="AG241" s="1">
        <f>IF(AND(CNGE_2024_M4_Secc1!$O65&lt;&gt;"",CNGE_2024_M4_Secc1!$O65=2,COUNTBLANK(D241)=0,COUNTA(K241:AD241,O309:AD309,O377:AD377)=0),0,IF(AND(CNGE_2024_M4_Secc1!$O65&lt;&gt;"",CNGE_2024_M4_Secc1!$O65&lt;&gt;2,COUNTBLANK(D241)=0,DD241=0,DE241=0,DF241=0,DG241=0,DH241=0,DI241=0,DJ241=0,DK241=0,DL241=0,DM241=0,DN241=0,DO241=0,DP241=0),0,IF(AND(COUNTBLANK(D241)=1,COUNTA(K241:AD241,O309:AD309,O377:AD377)=0),0,1)))</f>
        <v>0</v>
      </c>
      <c r="AH241" s="89">
        <f t="shared" si="13"/>
        <v>0</v>
      </c>
      <c r="AI241" s="1">
        <f t="shared" si="14"/>
        <v>0</v>
      </c>
      <c r="AJ241"/>
      <c r="AK241"/>
      <c r="AL241"/>
      <c r="AM241"/>
      <c r="AN241"/>
      <c r="AO241"/>
      <c r="AP241"/>
      <c r="AQ241"/>
      <c r="AR241"/>
      <c r="AS241"/>
      <c r="AT241"/>
      <c r="AU241"/>
      <c r="AY241" s="48">
        <f t="shared" si="15"/>
        <v>0</v>
      </c>
      <c r="AZ241" s="48">
        <f t="shared" si="16"/>
        <v>0</v>
      </c>
      <c r="BA241" s="48">
        <f t="shared" si="17"/>
        <v>0</v>
      </c>
      <c r="BB241" s="48">
        <f t="shared" si="18"/>
        <v>0</v>
      </c>
      <c r="BC241" s="48">
        <f t="shared" si="19"/>
        <v>0</v>
      </c>
      <c r="BD241" s="48">
        <f t="shared" si="20"/>
        <v>0</v>
      </c>
      <c r="BE241" s="48">
        <f t="shared" si="21"/>
        <v>0</v>
      </c>
      <c r="BF241" s="48">
        <f t="shared" si="22"/>
        <v>0</v>
      </c>
      <c r="BG241" s="48">
        <f t="shared" si="23"/>
        <v>0</v>
      </c>
      <c r="BH241" s="48">
        <f t="shared" si="24"/>
        <v>0</v>
      </c>
      <c r="BI241" s="48">
        <f t="shared" si="25"/>
        <v>0</v>
      </c>
      <c r="BJ241" s="48">
        <f t="shared" si="26"/>
        <v>0</v>
      </c>
      <c r="BK241" s="48">
        <f t="shared" si="27"/>
        <v>0</v>
      </c>
      <c r="BL241" s="48">
        <f t="shared" si="28"/>
        <v>0</v>
      </c>
      <c r="BM241" s="48">
        <f t="shared" si="29"/>
        <v>0</v>
      </c>
      <c r="BN241" s="48">
        <f t="shared" si="30"/>
        <v>0</v>
      </c>
      <c r="BO241" s="48">
        <f t="shared" si="31"/>
        <v>0</v>
      </c>
      <c r="BP241" s="48">
        <f t="shared" si="32"/>
        <v>0</v>
      </c>
      <c r="BQ241" s="48">
        <f t="shared" si="33"/>
        <v>0</v>
      </c>
      <c r="BR241" s="48">
        <f t="shared" si="34"/>
        <v>0</v>
      </c>
      <c r="BS241" s="48">
        <f t="shared" si="35"/>
        <v>0</v>
      </c>
      <c r="BT241" s="48">
        <f t="shared" si="36"/>
        <v>0</v>
      </c>
      <c r="BU241" s="48">
        <f t="shared" si="37"/>
        <v>0</v>
      </c>
      <c r="BV241" s="48">
        <f t="shared" si="38"/>
        <v>0</v>
      </c>
      <c r="BW241" s="48">
        <f t="shared" si="39"/>
        <v>0</v>
      </c>
      <c r="BX241" s="48">
        <f t="shared" si="40"/>
        <v>0</v>
      </c>
      <c r="BY241" s="48">
        <f t="shared" si="41"/>
        <v>0</v>
      </c>
      <c r="BZ241" s="48">
        <f t="shared" si="42"/>
        <v>0</v>
      </c>
      <c r="CA241" s="48">
        <f t="shared" si="43"/>
        <v>0</v>
      </c>
      <c r="CB241" s="48">
        <f t="shared" si="44"/>
        <v>0</v>
      </c>
      <c r="CC241" s="48">
        <f t="shared" si="45"/>
        <v>0</v>
      </c>
      <c r="CD241" s="48">
        <f t="shared" si="46"/>
        <v>0</v>
      </c>
      <c r="CE241" s="48">
        <f t="shared" si="47"/>
        <v>0</v>
      </c>
      <c r="CF241" s="48">
        <f t="shared" si="48"/>
        <v>0</v>
      </c>
      <c r="CG241" s="48">
        <f t="shared" si="49"/>
        <v>0</v>
      </c>
      <c r="CH241" s="48">
        <f t="shared" si="50"/>
        <v>0</v>
      </c>
      <c r="CI241" s="48">
        <f t="shared" si="51"/>
        <v>0</v>
      </c>
      <c r="CJ241" s="48">
        <f t="shared" si="52"/>
        <v>0</v>
      </c>
      <c r="CK241" s="48">
        <f t="shared" si="53"/>
        <v>0</v>
      </c>
      <c r="CL241" s="48">
        <f t="shared" si="54"/>
        <v>0</v>
      </c>
      <c r="CM241" s="48">
        <f t="shared" si="55"/>
        <v>0</v>
      </c>
      <c r="CN241" s="48">
        <f t="shared" si="56"/>
        <v>0</v>
      </c>
      <c r="CO241" s="48">
        <f t="shared" si="57"/>
        <v>0</v>
      </c>
      <c r="CP241" s="48">
        <f t="shared" si="58"/>
        <v>0</v>
      </c>
      <c r="CQ241" s="48">
        <f t="shared" si="59"/>
        <v>0</v>
      </c>
      <c r="CR241" s="48">
        <f t="shared" si="60"/>
        <v>0</v>
      </c>
      <c r="CS241" s="48">
        <f t="shared" si="61"/>
        <v>0</v>
      </c>
      <c r="CT241" s="48">
        <f t="shared" si="62"/>
        <v>0</v>
      </c>
      <c r="CU241" s="48">
        <f t="shared" si="63"/>
        <v>0</v>
      </c>
      <c r="CV241" s="48">
        <f t="shared" si="64"/>
        <v>0</v>
      </c>
      <c r="CW241" s="48">
        <f t="shared" si="65"/>
        <v>0</v>
      </c>
      <c r="CX241" s="48">
        <f t="shared" si="66"/>
        <v>0</v>
      </c>
      <c r="CZ241" s="1">
        <f t="shared" si="67"/>
        <v>0</v>
      </c>
      <c r="DD241" s="1">
        <f t="shared" si="80"/>
        <v>0</v>
      </c>
      <c r="DE241" s="1">
        <f t="shared" si="68"/>
        <v>0</v>
      </c>
      <c r="DF241" s="1">
        <f t="shared" si="69"/>
        <v>0</v>
      </c>
      <c r="DG241" s="1">
        <f t="shared" si="70"/>
        <v>0</v>
      </c>
      <c r="DH241" s="1">
        <f t="shared" si="71"/>
        <v>0</v>
      </c>
      <c r="DI241" s="1">
        <f t="shared" si="72"/>
        <v>0</v>
      </c>
      <c r="DJ241" s="1">
        <f t="shared" si="73"/>
        <v>0</v>
      </c>
      <c r="DK241" s="1">
        <f t="shared" si="74"/>
        <v>0</v>
      </c>
      <c r="DL241" s="1">
        <f t="shared" si="75"/>
        <v>0</v>
      </c>
      <c r="DM241" s="1">
        <f t="shared" si="76"/>
        <v>0</v>
      </c>
      <c r="DN241" s="1">
        <f t="shared" si="77"/>
        <v>0</v>
      </c>
      <c r="DO241" s="1">
        <f t="shared" si="78"/>
        <v>0</v>
      </c>
      <c r="DP241" s="1">
        <f t="shared" si="79"/>
        <v>0</v>
      </c>
      <c r="DR241" s="1">
        <f>IF(AND(CNGE_2024_M4_Secc1!$O66&lt;&gt;"",CNGE_2024_M4_Secc1!$O66=2,COUNTA(K242:AD242,O310:AD310,O378:AD378)&gt;0),1,0)</f>
        <v>0</v>
      </c>
      <c r="DS241"/>
      <c r="DT241"/>
      <c r="DU241"/>
      <c r="DV241"/>
      <c r="DW241"/>
      <c r="DX241"/>
      <c r="DY241"/>
      <c r="DZ241"/>
      <c r="EA241"/>
      <c r="EB241"/>
      <c r="EC241"/>
    </row>
    <row r="242" spans="1:133" ht="15" customHeight="1">
      <c r="A242" s="40"/>
      <c r="B242" s="91"/>
      <c r="C242" s="94" t="s">
        <v>5047</v>
      </c>
      <c r="D242" s="572" t="str">
        <f>IF(CNGE_2024_M4_Secc1!D66="","",CNGE_2024_M4_Secc1!D66)</f>
        <v/>
      </c>
      <c r="E242" s="573"/>
      <c r="F242" s="573"/>
      <c r="G242" s="573"/>
      <c r="H242" s="573"/>
      <c r="I242" s="573"/>
      <c r="J242" s="574"/>
      <c r="K242" s="483"/>
      <c r="L242" s="483"/>
      <c r="M242" s="483"/>
      <c r="N242" s="483"/>
      <c r="O242" s="483"/>
      <c r="P242" s="483"/>
      <c r="Q242" s="483"/>
      <c r="R242" s="483"/>
      <c r="S242" s="483"/>
      <c r="T242" s="483"/>
      <c r="U242" s="483"/>
      <c r="V242" s="483"/>
      <c r="W242" s="483"/>
      <c r="X242" s="483"/>
      <c r="Y242" s="483"/>
      <c r="Z242" s="483"/>
      <c r="AA242" s="483"/>
      <c r="AB242" s="483"/>
      <c r="AC242" s="483"/>
      <c r="AD242" s="483"/>
      <c r="AG242" s="1">
        <f>IF(AND(CNGE_2024_M4_Secc1!$O66&lt;&gt;"",CNGE_2024_M4_Secc1!$O66=2,COUNTBLANK(D242)=0,COUNTA(K242:AD242,O310:AD310,O378:AD378)=0),0,IF(AND(CNGE_2024_M4_Secc1!$O66&lt;&gt;"",CNGE_2024_M4_Secc1!$O66&lt;&gt;2,COUNTBLANK(D242)=0,DD242=0,DE242=0,DF242=0,DG242=0,DH242=0,DI242=0,DJ242=0,DK242=0,DL242=0,DM242=0,DN242=0,DO242=0,DP242=0),0,IF(AND(COUNTBLANK(D242)=1,COUNTA(K242:AD242,O310:AD310,O378:AD378)=0),0,1)))</f>
        <v>0</v>
      </c>
      <c r="AH242" s="89">
        <f t="shared" si="13"/>
        <v>0</v>
      </c>
      <c r="AI242" s="1">
        <f t="shared" si="14"/>
        <v>0</v>
      </c>
      <c r="AJ242"/>
      <c r="AK242"/>
      <c r="AL242"/>
      <c r="AM242"/>
      <c r="AN242"/>
      <c r="AO242"/>
      <c r="AP242"/>
      <c r="AQ242"/>
      <c r="AR242"/>
      <c r="AS242"/>
      <c r="AT242"/>
      <c r="AU242"/>
      <c r="AY242" s="48">
        <f t="shared" si="15"/>
        <v>0</v>
      </c>
      <c r="AZ242" s="48">
        <f t="shared" si="16"/>
        <v>0</v>
      </c>
      <c r="BA242" s="48">
        <f t="shared" si="17"/>
        <v>0</v>
      </c>
      <c r="BB242" s="48">
        <f t="shared" si="18"/>
        <v>0</v>
      </c>
      <c r="BC242" s="48">
        <f t="shared" si="19"/>
        <v>0</v>
      </c>
      <c r="BD242" s="48">
        <f t="shared" si="20"/>
        <v>0</v>
      </c>
      <c r="BE242" s="48">
        <f t="shared" si="21"/>
        <v>0</v>
      </c>
      <c r="BF242" s="48">
        <f t="shared" si="22"/>
        <v>0</v>
      </c>
      <c r="BG242" s="48">
        <f t="shared" si="23"/>
        <v>0</v>
      </c>
      <c r="BH242" s="48">
        <f t="shared" si="24"/>
        <v>0</v>
      </c>
      <c r="BI242" s="48">
        <f t="shared" si="25"/>
        <v>0</v>
      </c>
      <c r="BJ242" s="48">
        <f t="shared" si="26"/>
        <v>0</v>
      </c>
      <c r="BK242" s="48">
        <f t="shared" si="27"/>
        <v>0</v>
      </c>
      <c r="BL242" s="48">
        <f t="shared" si="28"/>
        <v>0</v>
      </c>
      <c r="BM242" s="48">
        <f t="shared" si="29"/>
        <v>0</v>
      </c>
      <c r="BN242" s="48">
        <f t="shared" si="30"/>
        <v>0</v>
      </c>
      <c r="BO242" s="48">
        <f t="shared" si="31"/>
        <v>0</v>
      </c>
      <c r="BP242" s="48">
        <f t="shared" si="32"/>
        <v>0</v>
      </c>
      <c r="BQ242" s="48">
        <f t="shared" si="33"/>
        <v>0</v>
      </c>
      <c r="BR242" s="48">
        <f t="shared" si="34"/>
        <v>0</v>
      </c>
      <c r="BS242" s="48">
        <f t="shared" si="35"/>
        <v>0</v>
      </c>
      <c r="BT242" s="48">
        <f t="shared" si="36"/>
        <v>0</v>
      </c>
      <c r="BU242" s="48">
        <f t="shared" si="37"/>
        <v>0</v>
      </c>
      <c r="BV242" s="48">
        <f t="shared" si="38"/>
        <v>0</v>
      </c>
      <c r="BW242" s="48">
        <f t="shared" si="39"/>
        <v>0</v>
      </c>
      <c r="BX242" s="48">
        <f t="shared" si="40"/>
        <v>0</v>
      </c>
      <c r="BY242" s="48">
        <f t="shared" si="41"/>
        <v>0</v>
      </c>
      <c r="BZ242" s="48">
        <f t="shared" si="42"/>
        <v>0</v>
      </c>
      <c r="CA242" s="48">
        <f t="shared" si="43"/>
        <v>0</v>
      </c>
      <c r="CB242" s="48">
        <f t="shared" si="44"/>
        <v>0</v>
      </c>
      <c r="CC242" s="48">
        <f t="shared" si="45"/>
        <v>0</v>
      </c>
      <c r="CD242" s="48">
        <f t="shared" si="46"/>
        <v>0</v>
      </c>
      <c r="CE242" s="48">
        <f t="shared" si="47"/>
        <v>0</v>
      </c>
      <c r="CF242" s="48">
        <f t="shared" si="48"/>
        <v>0</v>
      </c>
      <c r="CG242" s="48">
        <f t="shared" si="49"/>
        <v>0</v>
      </c>
      <c r="CH242" s="48">
        <f t="shared" si="50"/>
        <v>0</v>
      </c>
      <c r="CI242" s="48">
        <f t="shared" si="51"/>
        <v>0</v>
      </c>
      <c r="CJ242" s="48">
        <f t="shared" si="52"/>
        <v>0</v>
      </c>
      <c r="CK242" s="48">
        <f t="shared" si="53"/>
        <v>0</v>
      </c>
      <c r="CL242" s="48">
        <f t="shared" si="54"/>
        <v>0</v>
      </c>
      <c r="CM242" s="48">
        <f t="shared" si="55"/>
        <v>0</v>
      </c>
      <c r="CN242" s="48">
        <f t="shared" si="56"/>
        <v>0</v>
      </c>
      <c r="CO242" s="48">
        <f t="shared" si="57"/>
        <v>0</v>
      </c>
      <c r="CP242" s="48">
        <f t="shared" si="58"/>
        <v>0</v>
      </c>
      <c r="CQ242" s="48">
        <f t="shared" si="59"/>
        <v>0</v>
      </c>
      <c r="CR242" s="48">
        <f t="shared" si="60"/>
        <v>0</v>
      </c>
      <c r="CS242" s="48">
        <f t="shared" si="61"/>
        <v>0</v>
      </c>
      <c r="CT242" s="48">
        <f t="shared" si="62"/>
        <v>0</v>
      </c>
      <c r="CU242" s="48">
        <f t="shared" si="63"/>
        <v>0</v>
      </c>
      <c r="CV242" s="48">
        <f t="shared" si="64"/>
        <v>0</v>
      </c>
      <c r="CW242" s="48">
        <f t="shared" si="65"/>
        <v>0</v>
      </c>
      <c r="CX242" s="48">
        <f t="shared" si="66"/>
        <v>0</v>
      </c>
      <c r="CZ242" s="1">
        <f t="shared" si="67"/>
        <v>0</v>
      </c>
      <c r="DD242" s="1">
        <f t="shared" si="80"/>
        <v>0</v>
      </c>
      <c r="DE242" s="1">
        <f t="shared" si="68"/>
        <v>0</v>
      </c>
      <c r="DF242" s="1">
        <f t="shared" si="69"/>
        <v>0</v>
      </c>
      <c r="DG242" s="1">
        <f t="shared" si="70"/>
        <v>0</v>
      </c>
      <c r="DH242" s="1">
        <f t="shared" si="71"/>
        <v>0</v>
      </c>
      <c r="DI242" s="1">
        <f t="shared" si="72"/>
        <v>0</v>
      </c>
      <c r="DJ242" s="1">
        <f t="shared" si="73"/>
        <v>0</v>
      </c>
      <c r="DK242" s="1">
        <f t="shared" si="74"/>
        <v>0</v>
      </c>
      <c r="DL242" s="1">
        <f t="shared" si="75"/>
        <v>0</v>
      </c>
      <c r="DM242" s="1">
        <f t="shared" si="76"/>
        <v>0</v>
      </c>
      <c r="DN242" s="1">
        <f t="shared" si="77"/>
        <v>0</v>
      </c>
      <c r="DO242" s="1">
        <f t="shared" si="78"/>
        <v>0</v>
      </c>
      <c r="DP242" s="1">
        <f t="shared" si="79"/>
        <v>0</v>
      </c>
      <c r="DR242" s="1">
        <f>IF(AND(CNGE_2024_M4_Secc1!$O67&lt;&gt;"",CNGE_2024_M4_Secc1!$O67=2,COUNTA(K243:AD243,O311:AD311,O379:AD379)&gt;0),1,0)</f>
        <v>0</v>
      </c>
      <c r="DS242"/>
      <c r="DT242"/>
      <c r="DU242"/>
      <c r="DV242"/>
      <c r="DW242"/>
      <c r="DX242"/>
      <c r="DY242"/>
      <c r="DZ242"/>
      <c r="EA242"/>
      <c r="EB242"/>
      <c r="EC242"/>
    </row>
    <row r="243" spans="1:133" ht="15" customHeight="1">
      <c r="A243" s="40"/>
      <c r="B243" s="91"/>
      <c r="C243" s="94" t="s">
        <v>5048</v>
      </c>
      <c r="D243" s="572" t="str">
        <f>IF(CNGE_2024_M4_Secc1!D67="","",CNGE_2024_M4_Secc1!D67)</f>
        <v/>
      </c>
      <c r="E243" s="573"/>
      <c r="F243" s="573"/>
      <c r="G243" s="573"/>
      <c r="H243" s="573"/>
      <c r="I243" s="573"/>
      <c r="J243" s="574"/>
      <c r="K243" s="483"/>
      <c r="L243" s="483"/>
      <c r="M243" s="483"/>
      <c r="N243" s="483"/>
      <c r="O243" s="483"/>
      <c r="P243" s="483"/>
      <c r="Q243" s="483"/>
      <c r="R243" s="483"/>
      <c r="S243" s="483"/>
      <c r="T243" s="483"/>
      <c r="U243" s="483"/>
      <c r="V243" s="483"/>
      <c r="W243" s="483"/>
      <c r="X243" s="483"/>
      <c r="Y243" s="483"/>
      <c r="Z243" s="483"/>
      <c r="AA243" s="483"/>
      <c r="AB243" s="483"/>
      <c r="AC243" s="483"/>
      <c r="AD243" s="483"/>
      <c r="AG243" s="1">
        <f>IF(AND(CNGE_2024_M4_Secc1!$O67&lt;&gt;"",CNGE_2024_M4_Secc1!$O67=2,COUNTBLANK(D243)=0,COUNTA(K243:AD243,O311:AD311,O379:AD379)=0),0,IF(AND(CNGE_2024_M4_Secc1!$O67&lt;&gt;"",CNGE_2024_M4_Secc1!$O67&lt;&gt;2,COUNTBLANK(D243)=0,DD243=0,DE243=0,DF243=0,DG243=0,DH243=0,DI243=0,DJ243=0,DK243=0,DL243=0,DM243=0,DN243=0,DO243=0,DP243=0),0,IF(AND(COUNTBLANK(D243)=1,COUNTA(K243:AD243,O311:AD311,O379:AD379)=0),0,1)))</f>
        <v>0</v>
      </c>
      <c r="AH243" s="89">
        <f t="shared" si="13"/>
        <v>0</v>
      </c>
      <c r="AI243" s="1">
        <f t="shared" si="14"/>
        <v>0</v>
      </c>
      <c r="AJ243"/>
      <c r="AK243"/>
      <c r="AL243"/>
      <c r="AM243"/>
      <c r="AN243"/>
      <c r="AO243"/>
      <c r="AP243"/>
      <c r="AQ243"/>
      <c r="AR243"/>
      <c r="AS243"/>
      <c r="AT243"/>
      <c r="AU243"/>
      <c r="AY243" s="48">
        <f t="shared" si="15"/>
        <v>0</v>
      </c>
      <c r="AZ243" s="48">
        <f t="shared" si="16"/>
        <v>0</v>
      </c>
      <c r="BA243" s="48">
        <f t="shared" si="17"/>
        <v>0</v>
      </c>
      <c r="BB243" s="48">
        <f t="shared" si="18"/>
        <v>0</v>
      </c>
      <c r="BC243" s="48">
        <f t="shared" si="19"/>
        <v>0</v>
      </c>
      <c r="BD243" s="48">
        <f t="shared" si="20"/>
        <v>0</v>
      </c>
      <c r="BE243" s="48">
        <f t="shared" si="21"/>
        <v>0</v>
      </c>
      <c r="BF243" s="48">
        <f t="shared" si="22"/>
        <v>0</v>
      </c>
      <c r="BG243" s="48">
        <f t="shared" si="23"/>
        <v>0</v>
      </c>
      <c r="BH243" s="48">
        <f t="shared" si="24"/>
        <v>0</v>
      </c>
      <c r="BI243" s="48">
        <f t="shared" si="25"/>
        <v>0</v>
      </c>
      <c r="BJ243" s="48">
        <f t="shared" si="26"/>
        <v>0</v>
      </c>
      <c r="BK243" s="48">
        <f t="shared" si="27"/>
        <v>0</v>
      </c>
      <c r="BL243" s="48">
        <f t="shared" si="28"/>
        <v>0</v>
      </c>
      <c r="BM243" s="48">
        <f t="shared" si="29"/>
        <v>0</v>
      </c>
      <c r="BN243" s="48">
        <f t="shared" si="30"/>
        <v>0</v>
      </c>
      <c r="BO243" s="48">
        <f t="shared" si="31"/>
        <v>0</v>
      </c>
      <c r="BP243" s="48">
        <f t="shared" si="32"/>
        <v>0</v>
      </c>
      <c r="BQ243" s="48">
        <f t="shared" si="33"/>
        <v>0</v>
      </c>
      <c r="BR243" s="48">
        <f t="shared" si="34"/>
        <v>0</v>
      </c>
      <c r="BS243" s="48">
        <f t="shared" si="35"/>
        <v>0</v>
      </c>
      <c r="BT243" s="48">
        <f t="shared" si="36"/>
        <v>0</v>
      </c>
      <c r="BU243" s="48">
        <f t="shared" si="37"/>
        <v>0</v>
      </c>
      <c r="BV243" s="48">
        <f t="shared" si="38"/>
        <v>0</v>
      </c>
      <c r="BW243" s="48">
        <f t="shared" si="39"/>
        <v>0</v>
      </c>
      <c r="BX243" s="48">
        <f t="shared" si="40"/>
        <v>0</v>
      </c>
      <c r="BY243" s="48">
        <f t="shared" si="41"/>
        <v>0</v>
      </c>
      <c r="BZ243" s="48">
        <f t="shared" si="42"/>
        <v>0</v>
      </c>
      <c r="CA243" s="48">
        <f t="shared" si="43"/>
        <v>0</v>
      </c>
      <c r="CB243" s="48">
        <f t="shared" si="44"/>
        <v>0</v>
      </c>
      <c r="CC243" s="48">
        <f t="shared" si="45"/>
        <v>0</v>
      </c>
      <c r="CD243" s="48">
        <f t="shared" si="46"/>
        <v>0</v>
      </c>
      <c r="CE243" s="48">
        <f t="shared" si="47"/>
        <v>0</v>
      </c>
      <c r="CF243" s="48">
        <f t="shared" si="48"/>
        <v>0</v>
      </c>
      <c r="CG243" s="48">
        <f t="shared" si="49"/>
        <v>0</v>
      </c>
      <c r="CH243" s="48">
        <f t="shared" si="50"/>
        <v>0</v>
      </c>
      <c r="CI243" s="48">
        <f t="shared" si="51"/>
        <v>0</v>
      </c>
      <c r="CJ243" s="48">
        <f t="shared" si="52"/>
        <v>0</v>
      </c>
      <c r="CK243" s="48">
        <f t="shared" si="53"/>
        <v>0</v>
      </c>
      <c r="CL243" s="48">
        <f t="shared" si="54"/>
        <v>0</v>
      </c>
      <c r="CM243" s="48">
        <f t="shared" si="55"/>
        <v>0</v>
      </c>
      <c r="CN243" s="48">
        <f t="shared" si="56"/>
        <v>0</v>
      </c>
      <c r="CO243" s="48">
        <f t="shared" si="57"/>
        <v>0</v>
      </c>
      <c r="CP243" s="48">
        <f t="shared" si="58"/>
        <v>0</v>
      </c>
      <c r="CQ243" s="48">
        <f t="shared" si="59"/>
        <v>0</v>
      </c>
      <c r="CR243" s="48">
        <f t="shared" si="60"/>
        <v>0</v>
      </c>
      <c r="CS243" s="48">
        <f t="shared" si="61"/>
        <v>0</v>
      </c>
      <c r="CT243" s="48">
        <f t="shared" si="62"/>
        <v>0</v>
      </c>
      <c r="CU243" s="48">
        <f t="shared" si="63"/>
        <v>0</v>
      </c>
      <c r="CV243" s="48">
        <f t="shared" si="64"/>
        <v>0</v>
      </c>
      <c r="CW243" s="48">
        <f t="shared" si="65"/>
        <v>0</v>
      </c>
      <c r="CX243" s="48">
        <f t="shared" si="66"/>
        <v>0</v>
      </c>
      <c r="CZ243" s="1">
        <f t="shared" si="67"/>
        <v>0</v>
      </c>
      <c r="DD243" s="1">
        <f t="shared" si="80"/>
        <v>0</v>
      </c>
      <c r="DE243" s="1">
        <f t="shared" si="68"/>
        <v>0</v>
      </c>
      <c r="DF243" s="1">
        <f t="shared" si="69"/>
        <v>0</v>
      </c>
      <c r="DG243" s="1">
        <f t="shared" si="70"/>
        <v>0</v>
      </c>
      <c r="DH243" s="1">
        <f t="shared" si="71"/>
        <v>0</v>
      </c>
      <c r="DI243" s="1">
        <f t="shared" si="72"/>
        <v>0</v>
      </c>
      <c r="DJ243" s="1">
        <f t="shared" si="73"/>
        <v>0</v>
      </c>
      <c r="DK243" s="1">
        <f t="shared" si="74"/>
        <v>0</v>
      </c>
      <c r="DL243" s="1">
        <f t="shared" si="75"/>
        <v>0</v>
      </c>
      <c r="DM243" s="1">
        <f t="shared" si="76"/>
        <v>0</v>
      </c>
      <c r="DN243" s="1">
        <f t="shared" si="77"/>
        <v>0</v>
      </c>
      <c r="DO243" s="1">
        <f t="shared" si="78"/>
        <v>0</v>
      </c>
      <c r="DP243" s="1">
        <f t="shared" si="79"/>
        <v>0</v>
      </c>
      <c r="DR243" s="1">
        <f>IF(AND(CNGE_2024_M4_Secc1!$O68&lt;&gt;"",CNGE_2024_M4_Secc1!$O68=2,COUNTA(K244:AD244,O312:AD312,O380:AD380)&gt;0),1,0)</f>
        <v>0</v>
      </c>
      <c r="DS243"/>
      <c r="DT243"/>
      <c r="DU243"/>
      <c r="DV243"/>
      <c r="DW243"/>
      <c r="DX243"/>
      <c r="DY243"/>
      <c r="DZ243"/>
      <c r="EA243"/>
      <c r="EB243"/>
      <c r="EC243"/>
    </row>
    <row r="244" spans="1:133" ht="15" customHeight="1">
      <c r="A244" s="40"/>
      <c r="B244" s="91"/>
      <c r="C244" s="94" t="s">
        <v>5049</v>
      </c>
      <c r="D244" s="572" t="str">
        <f>IF(CNGE_2024_M4_Secc1!D68="","",CNGE_2024_M4_Secc1!D68)</f>
        <v/>
      </c>
      <c r="E244" s="573"/>
      <c r="F244" s="573"/>
      <c r="G244" s="573"/>
      <c r="H244" s="573"/>
      <c r="I244" s="573"/>
      <c r="J244" s="574"/>
      <c r="K244" s="483"/>
      <c r="L244" s="483"/>
      <c r="M244" s="483"/>
      <c r="N244" s="483"/>
      <c r="O244" s="483"/>
      <c r="P244" s="483"/>
      <c r="Q244" s="483"/>
      <c r="R244" s="483"/>
      <c r="S244" s="483"/>
      <c r="T244" s="483"/>
      <c r="U244" s="483"/>
      <c r="V244" s="483"/>
      <c r="W244" s="483"/>
      <c r="X244" s="483"/>
      <c r="Y244" s="483"/>
      <c r="Z244" s="483"/>
      <c r="AA244" s="483"/>
      <c r="AB244" s="483"/>
      <c r="AC244" s="483"/>
      <c r="AD244" s="483"/>
      <c r="AG244" s="1">
        <f>IF(AND(CNGE_2024_M4_Secc1!$O68&lt;&gt;"",CNGE_2024_M4_Secc1!$O68=2,COUNTBLANK(D244)=0,COUNTA(K244:AD244,O312:AD312,O380:AD380)=0),0,IF(AND(CNGE_2024_M4_Secc1!$O68&lt;&gt;"",CNGE_2024_M4_Secc1!$O68&lt;&gt;2,COUNTBLANK(D244)=0,DD244=0,DE244=0,DF244=0,DG244=0,DH244=0,DI244=0,DJ244=0,DK244=0,DL244=0,DM244=0,DN244=0,DO244=0,DP244=0),0,IF(AND(COUNTBLANK(D244)=1,COUNTA(K244:AD244,O312:AD312,O380:AD380)=0),0,1)))</f>
        <v>0</v>
      </c>
      <c r="AH244" s="89">
        <f t="shared" si="13"/>
        <v>0</v>
      </c>
      <c r="AI244" s="1">
        <f t="shared" si="14"/>
        <v>0</v>
      </c>
      <c r="AJ244"/>
      <c r="AK244"/>
      <c r="AL244"/>
      <c r="AM244"/>
      <c r="AN244"/>
      <c r="AO244"/>
      <c r="AP244"/>
      <c r="AQ244"/>
      <c r="AR244"/>
      <c r="AS244"/>
      <c r="AT244"/>
      <c r="AU244"/>
      <c r="AY244" s="48">
        <f t="shared" si="15"/>
        <v>0</v>
      </c>
      <c r="AZ244" s="48">
        <f t="shared" si="16"/>
        <v>0</v>
      </c>
      <c r="BA244" s="48">
        <f t="shared" si="17"/>
        <v>0</v>
      </c>
      <c r="BB244" s="48">
        <f t="shared" si="18"/>
        <v>0</v>
      </c>
      <c r="BC244" s="48">
        <f t="shared" si="19"/>
        <v>0</v>
      </c>
      <c r="BD244" s="48">
        <f t="shared" si="20"/>
        <v>0</v>
      </c>
      <c r="BE244" s="48">
        <f t="shared" si="21"/>
        <v>0</v>
      </c>
      <c r="BF244" s="48">
        <f t="shared" si="22"/>
        <v>0</v>
      </c>
      <c r="BG244" s="48">
        <f t="shared" si="23"/>
        <v>0</v>
      </c>
      <c r="BH244" s="48">
        <f t="shared" si="24"/>
        <v>0</v>
      </c>
      <c r="BI244" s="48">
        <f t="shared" si="25"/>
        <v>0</v>
      </c>
      <c r="BJ244" s="48">
        <f t="shared" si="26"/>
        <v>0</v>
      </c>
      <c r="BK244" s="48">
        <f t="shared" si="27"/>
        <v>0</v>
      </c>
      <c r="BL244" s="48">
        <f t="shared" si="28"/>
        <v>0</v>
      </c>
      <c r="BM244" s="48">
        <f t="shared" si="29"/>
        <v>0</v>
      </c>
      <c r="BN244" s="48">
        <f t="shared" si="30"/>
        <v>0</v>
      </c>
      <c r="BO244" s="48">
        <f t="shared" si="31"/>
        <v>0</v>
      </c>
      <c r="BP244" s="48">
        <f t="shared" si="32"/>
        <v>0</v>
      </c>
      <c r="BQ244" s="48">
        <f t="shared" si="33"/>
        <v>0</v>
      </c>
      <c r="BR244" s="48">
        <f t="shared" si="34"/>
        <v>0</v>
      </c>
      <c r="BS244" s="48">
        <f t="shared" si="35"/>
        <v>0</v>
      </c>
      <c r="BT244" s="48">
        <f t="shared" si="36"/>
        <v>0</v>
      </c>
      <c r="BU244" s="48">
        <f t="shared" si="37"/>
        <v>0</v>
      </c>
      <c r="BV244" s="48">
        <f t="shared" si="38"/>
        <v>0</v>
      </c>
      <c r="BW244" s="48">
        <f t="shared" si="39"/>
        <v>0</v>
      </c>
      <c r="BX244" s="48">
        <f t="shared" si="40"/>
        <v>0</v>
      </c>
      <c r="BY244" s="48">
        <f t="shared" si="41"/>
        <v>0</v>
      </c>
      <c r="BZ244" s="48">
        <f t="shared" si="42"/>
        <v>0</v>
      </c>
      <c r="CA244" s="48">
        <f t="shared" si="43"/>
        <v>0</v>
      </c>
      <c r="CB244" s="48">
        <f t="shared" si="44"/>
        <v>0</v>
      </c>
      <c r="CC244" s="48">
        <f t="shared" si="45"/>
        <v>0</v>
      </c>
      <c r="CD244" s="48">
        <f t="shared" si="46"/>
        <v>0</v>
      </c>
      <c r="CE244" s="48">
        <f t="shared" si="47"/>
        <v>0</v>
      </c>
      <c r="CF244" s="48">
        <f t="shared" si="48"/>
        <v>0</v>
      </c>
      <c r="CG244" s="48">
        <f t="shared" si="49"/>
        <v>0</v>
      </c>
      <c r="CH244" s="48">
        <f t="shared" si="50"/>
        <v>0</v>
      </c>
      <c r="CI244" s="48">
        <f t="shared" si="51"/>
        <v>0</v>
      </c>
      <c r="CJ244" s="48">
        <f t="shared" si="52"/>
        <v>0</v>
      </c>
      <c r="CK244" s="48">
        <f t="shared" si="53"/>
        <v>0</v>
      </c>
      <c r="CL244" s="48">
        <f t="shared" si="54"/>
        <v>0</v>
      </c>
      <c r="CM244" s="48">
        <f t="shared" si="55"/>
        <v>0</v>
      </c>
      <c r="CN244" s="48">
        <f t="shared" si="56"/>
        <v>0</v>
      </c>
      <c r="CO244" s="48">
        <f t="shared" si="57"/>
        <v>0</v>
      </c>
      <c r="CP244" s="48">
        <f t="shared" si="58"/>
        <v>0</v>
      </c>
      <c r="CQ244" s="48">
        <f t="shared" si="59"/>
        <v>0</v>
      </c>
      <c r="CR244" s="48">
        <f t="shared" si="60"/>
        <v>0</v>
      </c>
      <c r="CS244" s="48">
        <f t="shared" si="61"/>
        <v>0</v>
      </c>
      <c r="CT244" s="48">
        <f t="shared" si="62"/>
        <v>0</v>
      </c>
      <c r="CU244" s="48">
        <f t="shared" si="63"/>
        <v>0</v>
      </c>
      <c r="CV244" s="48">
        <f t="shared" si="64"/>
        <v>0</v>
      </c>
      <c r="CW244" s="48">
        <f t="shared" si="65"/>
        <v>0</v>
      </c>
      <c r="CX244" s="48">
        <f t="shared" si="66"/>
        <v>0</v>
      </c>
      <c r="CZ244" s="1">
        <f t="shared" si="67"/>
        <v>0</v>
      </c>
      <c r="DD244" s="1">
        <f t="shared" si="80"/>
        <v>0</v>
      </c>
      <c r="DE244" s="1">
        <f t="shared" si="68"/>
        <v>0</v>
      </c>
      <c r="DF244" s="1">
        <f t="shared" si="69"/>
        <v>0</v>
      </c>
      <c r="DG244" s="1">
        <f t="shared" si="70"/>
        <v>0</v>
      </c>
      <c r="DH244" s="1">
        <f t="shared" si="71"/>
        <v>0</v>
      </c>
      <c r="DI244" s="1">
        <f t="shared" si="72"/>
        <v>0</v>
      </c>
      <c r="DJ244" s="1">
        <f t="shared" si="73"/>
        <v>0</v>
      </c>
      <c r="DK244" s="1">
        <f t="shared" si="74"/>
        <v>0</v>
      </c>
      <c r="DL244" s="1">
        <f t="shared" si="75"/>
        <v>0</v>
      </c>
      <c r="DM244" s="1">
        <f t="shared" si="76"/>
        <v>0</v>
      </c>
      <c r="DN244" s="1">
        <f t="shared" si="77"/>
        <v>0</v>
      </c>
      <c r="DO244" s="1">
        <f t="shared" si="78"/>
        <v>0</v>
      </c>
      <c r="DP244" s="1">
        <f t="shared" si="79"/>
        <v>0</v>
      </c>
      <c r="DR244" s="1">
        <f>IF(AND(CNGE_2024_M4_Secc1!$O69&lt;&gt;"",CNGE_2024_M4_Secc1!$O69=2,COUNTA(K245:AD245,O313:AD313,O381:AD381)&gt;0),1,0)</f>
        <v>0</v>
      </c>
      <c r="DS244"/>
      <c r="DT244"/>
      <c r="DU244"/>
      <c r="DV244"/>
      <c r="DW244"/>
      <c r="DX244"/>
      <c r="DY244"/>
      <c r="DZ244"/>
      <c r="EA244"/>
      <c r="EB244"/>
      <c r="EC244"/>
    </row>
    <row r="245" spans="1:133" ht="15" customHeight="1">
      <c r="A245" s="40"/>
      <c r="B245" s="91"/>
      <c r="C245" s="94" t="s">
        <v>5050</v>
      </c>
      <c r="D245" s="572" t="str">
        <f>IF(CNGE_2024_M4_Secc1!D69="","",CNGE_2024_M4_Secc1!D69)</f>
        <v/>
      </c>
      <c r="E245" s="573"/>
      <c r="F245" s="573"/>
      <c r="G245" s="573"/>
      <c r="H245" s="573"/>
      <c r="I245" s="573"/>
      <c r="J245" s="574"/>
      <c r="K245" s="483"/>
      <c r="L245" s="483"/>
      <c r="M245" s="483"/>
      <c r="N245" s="483"/>
      <c r="O245" s="483"/>
      <c r="P245" s="483"/>
      <c r="Q245" s="483"/>
      <c r="R245" s="483"/>
      <c r="S245" s="483"/>
      <c r="T245" s="483"/>
      <c r="U245" s="483"/>
      <c r="V245" s="483"/>
      <c r="W245" s="483"/>
      <c r="X245" s="483"/>
      <c r="Y245" s="483"/>
      <c r="Z245" s="483"/>
      <c r="AA245" s="483"/>
      <c r="AB245" s="483"/>
      <c r="AC245" s="483"/>
      <c r="AD245" s="483"/>
      <c r="AG245" s="1">
        <f>IF(AND(CNGE_2024_M4_Secc1!$O69&lt;&gt;"",CNGE_2024_M4_Secc1!$O69=2,COUNTBLANK(D245)=0,COUNTA(K245:AD245,O313:AD313,O381:AD381)=0),0,IF(AND(CNGE_2024_M4_Secc1!$O69&lt;&gt;"",CNGE_2024_M4_Secc1!$O69&lt;&gt;2,COUNTBLANK(D245)=0,DD245=0,DE245=0,DF245=0,DG245=0,DH245=0,DI245=0,DJ245=0,DK245=0,DL245=0,DM245=0,DN245=0,DO245=0,DP245=0),0,IF(AND(COUNTBLANK(D245)=1,COUNTA(K245:AD245,O313:AD313,O381:AD381)=0),0,1)))</f>
        <v>0</v>
      </c>
      <c r="AH245" s="89">
        <f t="shared" si="13"/>
        <v>0</v>
      </c>
      <c r="AI245" s="1">
        <f t="shared" si="14"/>
        <v>0</v>
      </c>
      <c r="AJ245"/>
      <c r="AK245"/>
      <c r="AL245"/>
      <c r="AM245"/>
      <c r="AN245"/>
      <c r="AO245"/>
      <c r="AP245"/>
      <c r="AQ245"/>
      <c r="AR245"/>
      <c r="AS245"/>
      <c r="AT245"/>
      <c r="AU245"/>
      <c r="AY245" s="48">
        <f t="shared" si="15"/>
        <v>0</v>
      </c>
      <c r="AZ245" s="48">
        <f t="shared" si="16"/>
        <v>0</v>
      </c>
      <c r="BA245" s="48">
        <f t="shared" si="17"/>
        <v>0</v>
      </c>
      <c r="BB245" s="48">
        <f t="shared" si="18"/>
        <v>0</v>
      </c>
      <c r="BC245" s="48">
        <f t="shared" si="19"/>
        <v>0</v>
      </c>
      <c r="BD245" s="48">
        <f t="shared" si="20"/>
        <v>0</v>
      </c>
      <c r="BE245" s="48">
        <f t="shared" si="21"/>
        <v>0</v>
      </c>
      <c r="BF245" s="48">
        <f t="shared" si="22"/>
        <v>0</v>
      </c>
      <c r="BG245" s="48">
        <f t="shared" si="23"/>
        <v>0</v>
      </c>
      <c r="BH245" s="48">
        <f t="shared" si="24"/>
        <v>0</v>
      </c>
      <c r="BI245" s="48">
        <f t="shared" si="25"/>
        <v>0</v>
      </c>
      <c r="BJ245" s="48">
        <f t="shared" si="26"/>
        <v>0</v>
      </c>
      <c r="BK245" s="48">
        <f t="shared" si="27"/>
        <v>0</v>
      </c>
      <c r="BL245" s="48">
        <f t="shared" si="28"/>
        <v>0</v>
      </c>
      <c r="BM245" s="48">
        <f t="shared" si="29"/>
        <v>0</v>
      </c>
      <c r="BN245" s="48">
        <f t="shared" si="30"/>
        <v>0</v>
      </c>
      <c r="BO245" s="48">
        <f t="shared" si="31"/>
        <v>0</v>
      </c>
      <c r="BP245" s="48">
        <f t="shared" si="32"/>
        <v>0</v>
      </c>
      <c r="BQ245" s="48">
        <f t="shared" si="33"/>
        <v>0</v>
      </c>
      <c r="BR245" s="48">
        <f t="shared" si="34"/>
        <v>0</v>
      </c>
      <c r="BS245" s="48">
        <f t="shared" si="35"/>
        <v>0</v>
      </c>
      <c r="BT245" s="48">
        <f t="shared" si="36"/>
        <v>0</v>
      </c>
      <c r="BU245" s="48">
        <f t="shared" si="37"/>
        <v>0</v>
      </c>
      <c r="BV245" s="48">
        <f t="shared" si="38"/>
        <v>0</v>
      </c>
      <c r="BW245" s="48">
        <f t="shared" si="39"/>
        <v>0</v>
      </c>
      <c r="BX245" s="48">
        <f t="shared" si="40"/>
        <v>0</v>
      </c>
      <c r="BY245" s="48">
        <f t="shared" si="41"/>
        <v>0</v>
      </c>
      <c r="BZ245" s="48">
        <f t="shared" si="42"/>
        <v>0</v>
      </c>
      <c r="CA245" s="48">
        <f t="shared" si="43"/>
        <v>0</v>
      </c>
      <c r="CB245" s="48">
        <f t="shared" si="44"/>
        <v>0</v>
      </c>
      <c r="CC245" s="48">
        <f t="shared" si="45"/>
        <v>0</v>
      </c>
      <c r="CD245" s="48">
        <f t="shared" si="46"/>
        <v>0</v>
      </c>
      <c r="CE245" s="48">
        <f t="shared" si="47"/>
        <v>0</v>
      </c>
      <c r="CF245" s="48">
        <f t="shared" si="48"/>
        <v>0</v>
      </c>
      <c r="CG245" s="48">
        <f t="shared" si="49"/>
        <v>0</v>
      </c>
      <c r="CH245" s="48">
        <f t="shared" si="50"/>
        <v>0</v>
      </c>
      <c r="CI245" s="48">
        <f t="shared" si="51"/>
        <v>0</v>
      </c>
      <c r="CJ245" s="48">
        <f t="shared" si="52"/>
        <v>0</v>
      </c>
      <c r="CK245" s="48">
        <f t="shared" si="53"/>
        <v>0</v>
      </c>
      <c r="CL245" s="48">
        <f t="shared" si="54"/>
        <v>0</v>
      </c>
      <c r="CM245" s="48">
        <f t="shared" si="55"/>
        <v>0</v>
      </c>
      <c r="CN245" s="48">
        <f t="shared" si="56"/>
        <v>0</v>
      </c>
      <c r="CO245" s="48">
        <f t="shared" si="57"/>
        <v>0</v>
      </c>
      <c r="CP245" s="48">
        <f t="shared" si="58"/>
        <v>0</v>
      </c>
      <c r="CQ245" s="48">
        <f t="shared" si="59"/>
        <v>0</v>
      </c>
      <c r="CR245" s="48">
        <f t="shared" si="60"/>
        <v>0</v>
      </c>
      <c r="CS245" s="48">
        <f t="shared" si="61"/>
        <v>0</v>
      </c>
      <c r="CT245" s="48">
        <f t="shared" si="62"/>
        <v>0</v>
      </c>
      <c r="CU245" s="48">
        <f t="shared" si="63"/>
        <v>0</v>
      </c>
      <c r="CV245" s="48">
        <f t="shared" si="64"/>
        <v>0</v>
      </c>
      <c r="CW245" s="48">
        <f t="shared" si="65"/>
        <v>0</v>
      </c>
      <c r="CX245" s="48">
        <f t="shared" si="66"/>
        <v>0</v>
      </c>
      <c r="CZ245" s="1">
        <f t="shared" si="67"/>
        <v>0</v>
      </c>
      <c r="DD245" s="1">
        <f t="shared" si="80"/>
        <v>0</v>
      </c>
      <c r="DE245" s="1">
        <f t="shared" si="68"/>
        <v>0</v>
      </c>
      <c r="DF245" s="1">
        <f t="shared" si="69"/>
        <v>0</v>
      </c>
      <c r="DG245" s="1">
        <f t="shared" si="70"/>
        <v>0</v>
      </c>
      <c r="DH245" s="1">
        <f t="shared" si="71"/>
        <v>0</v>
      </c>
      <c r="DI245" s="1">
        <f t="shared" si="72"/>
        <v>0</v>
      </c>
      <c r="DJ245" s="1">
        <f t="shared" si="73"/>
        <v>0</v>
      </c>
      <c r="DK245" s="1">
        <f t="shared" si="74"/>
        <v>0</v>
      </c>
      <c r="DL245" s="1">
        <f t="shared" si="75"/>
        <v>0</v>
      </c>
      <c r="DM245" s="1">
        <f t="shared" si="76"/>
        <v>0</v>
      </c>
      <c r="DN245" s="1">
        <f t="shared" si="77"/>
        <v>0</v>
      </c>
      <c r="DO245" s="1">
        <f t="shared" si="78"/>
        <v>0</v>
      </c>
      <c r="DP245" s="1">
        <f t="shared" si="79"/>
        <v>0</v>
      </c>
      <c r="DR245" s="1">
        <f>IF(AND(CNGE_2024_M4_Secc1!$O70&lt;&gt;"",CNGE_2024_M4_Secc1!$O70=2,COUNTA(K246:AD246,O314:AD314,O382:AD382)&gt;0),1,0)</f>
        <v>0</v>
      </c>
      <c r="DS245"/>
      <c r="DT245"/>
      <c r="DU245"/>
      <c r="DV245"/>
      <c r="DW245"/>
      <c r="DX245"/>
      <c r="DY245"/>
      <c r="DZ245"/>
      <c r="EA245"/>
      <c r="EB245"/>
      <c r="EC245"/>
    </row>
    <row r="246" spans="1:133" ht="15" customHeight="1">
      <c r="A246" s="40"/>
      <c r="B246" s="91"/>
      <c r="C246" s="94" t="s">
        <v>5051</v>
      </c>
      <c r="D246" s="572" t="str">
        <f>IF(CNGE_2024_M4_Secc1!D70="","",CNGE_2024_M4_Secc1!D70)</f>
        <v/>
      </c>
      <c r="E246" s="573"/>
      <c r="F246" s="573"/>
      <c r="G246" s="573"/>
      <c r="H246" s="573"/>
      <c r="I246" s="573"/>
      <c r="J246" s="574"/>
      <c r="K246" s="483"/>
      <c r="L246" s="483"/>
      <c r="M246" s="483"/>
      <c r="N246" s="483"/>
      <c r="O246" s="483"/>
      <c r="P246" s="483"/>
      <c r="Q246" s="483"/>
      <c r="R246" s="483"/>
      <c r="S246" s="483"/>
      <c r="T246" s="483"/>
      <c r="U246" s="483"/>
      <c r="V246" s="483"/>
      <c r="W246" s="483"/>
      <c r="X246" s="483"/>
      <c r="Y246" s="483"/>
      <c r="Z246" s="483"/>
      <c r="AA246" s="483"/>
      <c r="AB246" s="483"/>
      <c r="AC246" s="483"/>
      <c r="AD246" s="483"/>
      <c r="AG246" s="1">
        <f>IF(AND(CNGE_2024_M4_Secc1!$O70&lt;&gt;"",CNGE_2024_M4_Secc1!$O70=2,COUNTBLANK(D246)=0,COUNTA(K246:AD246,O314:AD314,O382:AD382)=0),0,IF(AND(CNGE_2024_M4_Secc1!$O70&lt;&gt;"",CNGE_2024_M4_Secc1!$O70&lt;&gt;2,COUNTBLANK(D246)=0,DD246=0,DE246=0,DF246=0,DG246=0,DH246=0,DI246=0,DJ246=0,DK246=0,DL246=0,DM246=0,DN246=0,DO246=0,DP246=0),0,IF(AND(COUNTBLANK(D246)=1,COUNTA(K246:AD246,O314:AD314,O382:AD382)=0),0,1)))</f>
        <v>0</v>
      </c>
      <c r="AH246" s="89">
        <f t="shared" si="13"/>
        <v>0</v>
      </c>
      <c r="AI246" s="1">
        <f t="shared" si="14"/>
        <v>0</v>
      </c>
      <c r="AJ246"/>
      <c r="AK246"/>
      <c r="AL246"/>
      <c r="AM246"/>
      <c r="AN246"/>
      <c r="AO246"/>
      <c r="AP246"/>
      <c r="AQ246"/>
      <c r="AR246"/>
      <c r="AS246"/>
      <c r="AT246"/>
      <c r="AU246"/>
      <c r="AY246" s="48">
        <f t="shared" si="15"/>
        <v>0</v>
      </c>
      <c r="AZ246" s="48">
        <f t="shared" si="16"/>
        <v>0</v>
      </c>
      <c r="BA246" s="48">
        <f t="shared" si="17"/>
        <v>0</v>
      </c>
      <c r="BB246" s="48">
        <f t="shared" si="18"/>
        <v>0</v>
      </c>
      <c r="BC246" s="48">
        <f t="shared" si="19"/>
        <v>0</v>
      </c>
      <c r="BD246" s="48">
        <f t="shared" si="20"/>
        <v>0</v>
      </c>
      <c r="BE246" s="48">
        <f t="shared" si="21"/>
        <v>0</v>
      </c>
      <c r="BF246" s="48">
        <f t="shared" si="22"/>
        <v>0</v>
      </c>
      <c r="BG246" s="48">
        <f t="shared" si="23"/>
        <v>0</v>
      </c>
      <c r="BH246" s="48">
        <f t="shared" si="24"/>
        <v>0</v>
      </c>
      <c r="BI246" s="48">
        <f t="shared" si="25"/>
        <v>0</v>
      </c>
      <c r="BJ246" s="48">
        <f t="shared" si="26"/>
        <v>0</v>
      </c>
      <c r="BK246" s="48">
        <f t="shared" si="27"/>
        <v>0</v>
      </c>
      <c r="BL246" s="48">
        <f t="shared" si="28"/>
        <v>0</v>
      </c>
      <c r="BM246" s="48">
        <f t="shared" si="29"/>
        <v>0</v>
      </c>
      <c r="BN246" s="48">
        <f t="shared" si="30"/>
        <v>0</v>
      </c>
      <c r="BO246" s="48">
        <f t="shared" si="31"/>
        <v>0</v>
      </c>
      <c r="BP246" s="48">
        <f t="shared" si="32"/>
        <v>0</v>
      </c>
      <c r="BQ246" s="48">
        <f t="shared" si="33"/>
        <v>0</v>
      </c>
      <c r="BR246" s="48">
        <f t="shared" si="34"/>
        <v>0</v>
      </c>
      <c r="BS246" s="48">
        <f t="shared" si="35"/>
        <v>0</v>
      </c>
      <c r="BT246" s="48">
        <f t="shared" si="36"/>
        <v>0</v>
      </c>
      <c r="BU246" s="48">
        <f t="shared" si="37"/>
        <v>0</v>
      </c>
      <c r="BV246" s="48">
        <f t="shared" si="38"/>
        <v>0</v>
      </c>
      <c r="BW246" s="48">
        <f t="shared" si="39"/>
        <v>0</v>
      </c>
      <c r="BX246" s="48">
        <f t="shared" si="40"/>
        <v>0</v>
      </c>
      <c r="BY246" s="48">
        <f t="shared" si="41"/>
        <v>0</v>
      </c>
      <c r="BZ246" s="48">
        <f t="shared" si="42"/>
        <v>0</v>
      </c>
      <c r="CA246" s="48">
        <f t="shared" si="43"/>
        <v>0</v>
      </c>
      <c r="CB246" s="48">
        <f t="shared" si="44"/>
        <v>0</v>
      </c>
      <c r="CC246" s="48">
        <f t="shared" si="45"/>
        <v>0</v>
      </c>
      <c r="CD246" s="48">
        <f t="shared" si="46"/>
        <v>0</v>
      </c>
      <c r="CE246" s="48">
        <f t="shared" si="47"/>
        <v>0</v>
      </c>
      <c r="CF246" s="48">
        <f t="shared" si="48"/>
        <v>0</v>
      </c>
      <c r="CG246" s="48">
        <f t="shared" si="49"/>
        <v>0</v>
      </c>
      <c r="CH246" s="48">
        <f t="shared" si="50"/>
        <v>0</v>
      </c>
      <c r="CI246" s="48">
        <f t="shared" si="51"/>
        <v>0</v>
      </c>
      <c r="CJ246" s="48">
        <f t="shared" si="52"/>
        <v>0</v>
      </c>
      <c r="CK246" s="48">
        <f t="shared" si="53"/>
        <v>0</v>
      </c>
      <c r="CL246" s="48">
        <f t="shared" si="54"/>
        <v>0</v>
      </c>
      <c r="CM246" s="48">
        <f t="shared" si="55"/>
        <v>0</v>
      </c>
      <c r="CN246" s="48">
        <f t="shared" si="56"/>
        <v>0</v>
      </c>
      <c r="CO246" s="48">
        <f t="shared" si="57"/>
        <v>0</v>
      </c>
      <c r="CP246" s="48">
        <f t="shared" si="58"/>
        <v>0</v>
      </c>
      <c r="CQ246" s="48">
        <f t="shared" si="59"/>
        <v>0</v>
      </c>
      <c r="CR246" s="48">
        <f t="shared" si="60"/>
        <v>0</v>
      </c>
      <c r="CS246" s="48">
        <f t="shared" si="61"/>
        <v>0</v>
      </c>
      <c r="CT246" s="48">
        <f t="shared" si="62"/>
        <v>0</v>
      </c>
      <c r="CU246" s="48">
        <f t="shared" si="63"/>
        <v>0</v>
      </c>
      <c r="CV246" s="48">
        <f t="shared" si="64"/>
        <v>0</v>
      </c>
      <c r="CW246" s="48">
        <f t="shared" si="65"/>
        <v>0</v>
      </c>
      <c r="CX246" s="48">
        <f t="shared" si="66"/>
        <v>0</v>
      </c>
      <c r="CZ246" s="1">
        <f t="shared" si="67"/>
        <v>0</v>
      </c>
      <c r="DD246" s="1">
        <f t="shared" si="80"/>
        <v>0</v>
      </c>
      <c r="DE246" s="1">
        <f t="shared" si="68"/>
        <v>0</v>
      </c>
      <c r="DF246" s="1">
        <f t="shared" si="69"/>
        <v>0</v>
      </c>
      <c r="DG246" s="1">
        <f t="shared" si="70"/>
        <v>0</v>
      </c>
      <c r="DH246" s="1">
        <f t="shared" si="71"/>
        <v>0</v>
      </c>
      <c r="DI246" s="1">
        <f t="shared" si="72"/>
        <v>0</v>
      </c>
      <c r="DJ246" s="1">
        <f t="shared" si="73"/>
        <v>0</v>
      </c>
      <c r="DK246" s="1">
        <f t="shared" si="74"/>
        <v>0</v>
      </c>
      <c r="DL246" s="1">
        <f t="shared" si="75"/>
        <v>0</v>
      </c>
      <c r="DM246" s="1">
        <f t="shared" si="76"/>
        <v>0</v>
      </c>
      <c r="DN246" s="1">
        <f t="shared" si="77"/>
        <v>0</v>
      </c>
      <c r="DO246" s="1">
        <f t="shared" si="78"/>
        <v>0</v>
      </c>
      <c r="DP246" s="1">
        <f t="shared" si="79"/>
        <v>0</v>
      </c>
      <c r="DR246" s="1">
        <f>IF(AND(CNGE_2024_M4_Secc1!$O71&lt;&gt;"",CNGE_2024_M4_Secc1!$O71=2,COUNTA(K247:AD247,O315:AD315,O383:AD383)&gt;0),1,0)</f>
        <v>0</v>
      </c>
      <c r="DS246"/>
      <c r="DT246"/>
      <c r="DU246"/>
      <c r="DV246"/>
      <c r="DW246"/>
      <c r="DX246"/>
      <c r="DY246"/>
      <c r="DZ246"/>
      <c r="EA246"/>
      <c r="EB246"/>
      <c r="EC246"/>
    </row>
    <row r="247" spans="1:133" ht="15" customHeight="1">
      <c r="A247" s="40"/>
      <c r="B247" s="91"/>
      <c r="C247" s="94" t="s">
        <v>5052</v>
      </c>
      <c r="D247" s="572" t="str">
        <f>IF(CNGE_2024_M4_Secc1!D71="","",CNGE_2024_M4_Secc1!D71)</f>
        <v/>
      </c>
      <c r="E247" s="573"/>
      <c r="F247" s="573"/>
      <c r="G247" s="573"/>
      <c r="H247" s="573"/>
      <c r="I247" s="573"/>
      <c r="J247" s="574"/>
      <c r="K247" s="483"/>
      <c r="L247" s="483"/>
      <c r="M247" s="483"/>
      <c r="N247" s="483"/>
      <c r="O247" s="483"/>
      <c r="P247" s="483"/>
      <c r="Q247" s="483"/>
      <c r="R247" s="483"/>
      <c r="S247" s="483"/>
      <c r="T247" s="483"/>
      <c r="U247" s="483"/>
      <c r="V247" s="483"/>
      <c r="W247" s="483"/>
      <c r="X247" s="483"/>
      <c r="Y247" s="483"/>
      <c r="Z247" s="483"/>
      <c r="AA247" s="483"/>
      <c r="AB247" s="483"/>
      <c r="AC247" s="483"/>
      <c r="AD247" s="483"/>
      <c r="AG247" s="1">
        <f>IF(AND(CNGE_2024_M4_Secc1!$O71&lt;&gt;"",CNGE_2024_M4_Secc1!$O71=2,COUNTBLANK(D247)=0,COUNTA(K247:AD247,O315:AD315,O383:AD383)=0),0,IF(AND(CNGE_2024_M4_Secc1!$O71&lt;&gt;"",CNGE_2024_M4_Secc1!$O71&lt;&gt;2,COUNTBLANK(D247)=0,DD247=0,DE247=0,DF247=0,DG247=0,DH247=0,DI247=0,DJ247=0,DK247=0,DL247=0,DM247=0,DN247=0,DO247=0,DP247=0),0,IF(AND(COUNTBLANK(D247)=1,COUNTA(K247:AD247,O315:AD315,O383:AD383)=0),0,1)))</f>
        <v>0</v>
      </c>
      <c r="AH247" s="89">
        <f t="shared" si="13"/>
        <v>0</v>
      </c>
      <c r="AI247" s="1">
        <f t="shared" si="14"/>
        <v>0</v>
      </c>
      <c r="AJ247"/>
      <c r="AK247"/>
      <c r="AL247"/>
      <c r="AM247"/>
      <c r="AN247"/>
      <c r="AO247"/>
      <c r="AP247"/>
      <c r="AQ247"/>
      <c r="AR247"/>
      <c r="AS247"/>
      <c r="AT247"/>
      <c r="AU247"/>
      <c r="AY247" s="48">
        <f t="shared" si="15"/>
        <v>0</v>
      </c>
      <c r="AZ247" s="48">
        <f t="shared" si="16"/>
        <v>0</v>
      </c>
      <c r="BA247" s="48">
        <f t="shared" si="17"/>
        <v>0</v>
      </c>
      <c r="BB247" s="48">
        <f t="shared" si="18"/>
        <v>0</v>
      </c>
      <c r="BC247" s="48">
        <f t="shared" si="19"/>
        <v>0</v>
      </c>
      <c r="BD247" s="48">
        <f t="shared" si="20"/>
        <v>0</v>
      </c>
      <c r="BE247" s="48">
        <f t="shared" si="21"/>
        <v>0</v>
      </c>
      <c r="BF247" s="48">
        <f t="shared" si="22"/>
        <v>0</v>
      </c>
      <c r="BG247" s="48">
        <f t="shared" si="23"/>
        <v>0</v>
      </c>
      <c r="BH247" s="48">
        <f t="shared" si="24"/>
        <v>0</v>
      </c>
      <c r="BI247" s="48">
        <f t="shared" si="25"/>
        <v>0</v>
      </c>
      <c r="BJ247" s="48">
        <f t="shared" si="26"/>
        <v>0</v>
      </c>
      <c r="BK247" s="48">
        <f t="shared" si="27"/>
        <v>0</v>
      </c>
      <c r="BL247" s="48">
        <f t="shared" si="28"/>
        <v>0</v>
      </c>
      <c r="BM247" s="48">
        <f t="shared" si="29"/>
        <v>0</v>
      </c>
      <c r="BN247" s="48">
        <f t="shared" si="30"/>
        <v>0</v>
      </c>
      <c r="BO247" s="48">
        <f t="shared" si="31"/>
        <v>0</v>
      </c>
      <c r="BP247" s="48">
        <f t="shared" si="32"/>
        <v>0</v>
      </c>
      <c r="BQ247" s="48">
        <f t="shared" si="33"/>
        <v>0</v>
      </c>
      <c r="BR247" s="48">
        <f t="shared" si="34"/>
        <v>0</v>
      </c>
      <c r="BS247" s="48">
        <f t="shared" si="35"/>
        <v>0</v>
      </c>
      <c r="BT247" s="48">
        <f t="shared" si="36"/>
        <v>0</v>
      </c>
      <c r="BU247" s="48">
        <f t="shared" si="37"/>
        <v>0</v>
      </c>
      <c r="BV247" s="48">
        <f t="shared" si="38"/>
        <v>0</v>
      </c>
      <c r="BW247" s="48">
        <f t="shared" si="39"/>
        <v>0</v>
      </c>
      <c r="BX247" s="48">
        <f t="shared" si="40"/>
        <v>0</v>
      </c>
      <c r="BY247" s="48">
        <f t="shared" si="41"/>
        <v>0</v>
      </c>
      <c r="BZ247" s="48">
        <f t="shared" si="42"/>
        <v>0</v>
      </c>
      <c r="CA247" s="48">
        <f t="shared" si="43"/>
        <v>0</v>
      </c>
      <c r="CB247" s="48">
        <f t="shared" si="44"/>
        <v>0</v>
      </c>
      <c r="CC247" s="48">
        <f t="shared" si="45"/>
        <v>0</v>
      </c>
      <c r="CD247" s="48">
        <f t="shared" si="46"/>
        <v>0</v>
      </c>
      <c r="CE247" s="48">
        <f t="shared" si="47"/>
        <v>0</v>
      </c>
      <c r="CF247" s="48">
        <f t="shared" si="48"/>
        <v>0</v>
      </c>
      <c r="CG247" s="48">
        <f t="shared" si="49"/>
        <v>0</v>
      </c>
      <c r="CH247" s="48">
        <f t="shared" si="50"/>
        <v>0</v>
      </c>
      <c r="CI247" s="48">
        <f t="shared" si="51"/>
        <v>0</v>
      </c>
      <c r="CJ247" s="48">
        <f t="shared" si="52"/>
        <v>0</v>
      </c>
      <c r="CK247" s="48">
        <f t="shared" si="53"/>
        <v>0</v>
      </c>
      <c r="CL247" s="48">
        <f t="shared" si="54"/>
        <v>0</v>
      </c>
      <c r="CM247" s="48">
        <f t="shared" si="55"/>
        <v>0</v>
      </c>
      <c r="CN247" s="48">
        <f t="shared" si="56"/>
        <v>0</v>
      </c>
      <c r="CO247" s="48">
        <f t="shared" si="57"/>
        <v>0</v>
      </c>
      <c r="CP247" s="48">
        <f t="shared" si="58"/>
        <v>0</v>
      </c>
      <c r="CQ247" s="48">
        <f t="shared" si="59"/>
        <v>0</v>
      </c>
      <c r="CR247" s="48">
        <f t="shared" si="60"/>
        <v>0</v>
      </c>
      <c r="CS247" s="48">
        <f t="shared" si="61"/>
        <v>0</v>
      </c>
      <c r="CT247" s="48">
        <f t="shared" si="62"/>
        <v>0</v>
      </c>
      <c r="CU247" s="48">
        <f t="shared" si="63"/>
        <v>0</v>
      </c>
      <c r="CV247" s="48">
        <f t="shared" si="64"/>
        <v>0</v>
      </c>
      <c r="CW247" s="48">
        <f t="shared" si="65"/>
        <v>0</v>
      </c>
      <c r="CX247" s="48">
        <f t="shared" si="66"/>
        <v>0</v>
      </c>
      <c r="CZ247" s="1">
        <f t="shared" si="67"/>
        <v>0</v>
      </c>
      <c r="DD247" s="1">
        <f t="shared" si="80"/>
        <v>0</v>
      </c>
      <c r="DE247" s="1">
        <f t="shared" si="68"/>
        <v>0</v>
      </c>
      <c r="DF247" s="1">
        <f t="shared" si="69"/>
        <v>0</v>
      </c>
      <c r="DG247" s="1">
        <f t="shared" si="70"/>
        <v>0</v>
      </c>
      <c r="DH247" s="1">
        <f t="shared" si="71"/>
        <v>0</v>
      </c>
      <c r="DI247" s="1">
        <f t="shared" si="72"/>
        <v>0</v>
      </c>
      <c r="DJ247" s="1">
        <f t="shared" si="73"/>
        <v>0</v>
      </c>
      <c r="DK247" s="1">
        <f t="shared" si="74"/>
        <v>0</v>
      </c>
      <c r="DL247" s="1">
        <f t="shared" si="75"/>
        <v>0</v>
      </c>
      <c r="DM247" s="1">
        <f t="shared" si="76"/>
        <v>0</v>
      </c>
      <c r="DN247" s="1">
        <f t="shared" si="77"/>
        <v>0</v>
      </c>
      <c r="DO247" s="1">
        <f t="shared" si="78"/>
        <v>0</v>
      </c>
      <c r="DP247" s="1">
        <f t="shared" si="79"/>
        <v>0</v>
      </c>
      <c r="DR247" s="1">
        <f>IF(AND(CNGE_2024_M4_Secc1!$O72&lt;&gt;"",CNGE_2024_M4_Secc1!$O72=2,COUNTA(K248:AD248,O316:AD316,O384:AD384)&gt;0),1,0)</f>
        <v>0</v>
      </c>
      <c r="DS247"/>
      <c r="DT247"/>
      <c r="DU247"/>
      <c r="DV247"/>
      <c r="DW247"/>
      <c r="DX247"/>
      <c r="DY247"/>
      <c r="DZ247"/>
      <c r="EA247"/>
      <c r="EB247"/>
      <c r="EC247"/>
    </row>
    <row r="248" spans="1:133" ht="15" customHeight="1">
      <c r="A248" s="40"/>
      <c r="B248" s="91"/>
      <c r="C248" s="94" t="s">
        <v>5053</v>
      </c>
      <c r="D248" s="572" t="str">
        <f>IF(CNGE_2024_M4_Secc1!D72="","",CNGE_2024_M4_Secc1!D72)</f>
        <v/>
      </c>
      <c r="E248" s="573"/>
      <c r="F248" s="573"/>
      <c r="G248" s="573"/>
      <c r="H248" s="573"/>
      <c r="I248" s="573"/>
      <c r="J248" s="574"/>
      <c r="K248" s="483"/>
      <c r="L248" s="483"/>
      <c r="M248" s="483"/>
      <c r="N248" s="483"/>
      <c r="O248" s="483"/>
      <c r="P248" s="483"/>
      <c r="Q248" s="483"/>
      <c r="R248" s="483"/>
      <c r="S248" s="483"/>
      <c r="T248" s="483"/>
      <c r="U248" s="483"/>
      <c r="V248" s="483"/>
      <c r="W248" s="483"/>
      <c r="X248" s="483"/>
      <c r="Y248" s="483"/>
      <c r="Z248" s="483"/>
      <c r="AA248" s="483"/>
      <c r="AB248" s="483"/>
      <c r="AC248" s="483"/>
      <c r="AD248" s="483"/>
      <c r="AG248" s="1">
        <f>IF(AND(CNGE_2024_M4_Secc1!$O72&lt;&gt;"",CNGE_2024_M4_Secc1!$O72=2,COUNTBLANK(D248)=0,COUNTA(K248:AD248,O316:AD316,O384:AD384)=0),0,IF(AND(CNGE_2024_M4_Secc1!$O72&lt;&gt;"",CNGE_2024_M4_Secc1!$O72&lt;&gt;2,COUNTBLANK(D248)=0,DD248=0,DE248=0,DF248=0,DG248=0,DH248=0,DI248=0,DJ248=0,DK248=0,DL248=0,DM248=0,DN248=0,DO248=0,DP248=0),0,IF(AND(COUNTBLANK(D248)=1,COUNTA(K248:AD248,O316:AD316,O384:AD384)=0),0,1)))</f>
        <v>0</v>
      </c>
      <c r="AH248" s="89">
        <f t="shared" si="13"/>
        <v>0</v>
      </c>
      <c r="AI248" s="1">
        <f t="shared" si="14"/>
        <v>0</v>
      </c>
      <c r="AJ248"/>
      <c r="AK248"/>
      <c r="AL248"/>
      <c r="AM248"/>
      <c r="AN248"/>
      <c r="AO248"/>
      <c r="AP248"/>
      <c r="AQ248"/>
      <c r="AR248"/>
      <c r="AS248"/>
      <c r="AT248"/>
      <c r="AU248"/>
      <c r="AY248" s="48">
        <f t="shared" si="15"/>
        <v>0</v>
      </c>
      <c r="AZ248" s="48">
        <f t="shared" si="16"/>
        <v>0</v>
      </c>
      <c r="BA248" s="48">
        <f t="shared" si="17"/>
        <v>0</v>
      </c>
      <c r="BB248" s="48">
        <f t="shared" si="18"/>
        <v>0</v>
      </c>
      <c r="BC248" s="48">
        <f t="shared" si="19"/>
        <v>0</v>
      </c>
      <c r="BD248" s="48">
        <f t="shared" si="20"/>
        <v>0</v>
      </c>
      <c r="BE248" s="48">
        <f t="shared" si="21"/>
        <v>0</v>
      </c>
      <c r="BF248" s="48">
        <f t="shared" si="22"/>
        <v>0</v>
      </c>
      <c r="BG248" s="48">
        <f t="shared" si="23"/>
        <v>0</v>
      </c>
      <c r="BH248" s="48">
        <f t="shared" si="24"/>
        <v>0</v>
      </c>
      <c r="BI248" s="48">
        <f t="shared" si="25"/>
        <v>0</v>
      </c>
      <c r="BJ248" s="48">
        <f t="shared" si="26"/>
        <v>0</v>
      </c>
      <c r="BK248" s="48">
        <f t="shared" si="27"/>
        <v>0</v>
      </c>
      <c r="BL248" s="48">
        <f t="shared" si="28"/>
        <v>0</v>
      </c>
      <c r="BM248" s="48">
        <f t="shared" si="29"/>
        <v>0</v>
      </c>
      <c r="BN248" s="48">
        <f t="shared" si="30"/>
        <v>0</v>
      </c>
      <c r="BO248" s="48">
        <f t="shared" si="31"/>
        <v>0</v>
      </c>
      <c r="BP248" s="48">
        <f t="shared" si="32"/>
        <v>0</v>
      </c>
      <c r="BQ248" s="48">
        <f t="shared" si="33"/>
        <v>0</v>
      </c>
      <c r="BR248" s="48">
        <f t="shared" si="34"/>
        <v>0</v>
      </c>
      <c r="BS248" s="48">
        <f t="shared" si="35"/>
        <v>0</v>
      </c>
      <c r="BT248" s="48">
        <f t="shared" si="36"/>
        <v>0</v>
      </c>
      <c r="BU248" s="48">
        <f t="shared" si="37"/>
        <v>0</v>
      </c>
      <c r="BV248" s="48">
        <f t="shared" si="38"/>
        <v>0</v>
      </c>
      <c r="BW248" s="48">
        <f t="shared" si="39"/>
        <v>0</v>
      </c>
      <c r="BX248" s="48">
        <f t="shared" si="40"/>
        <v>0</v>
      </c>
      <c r="BY248" s="48">
        <f t="shared" si="41"/>
        <v>0</v>
      </c>
      <c r="BZ248" s="48">
        <f t="shared" si="42"/>
        <v>0</v>
      </c>
      <c r="CA248" s="48">
        <f t="shared" si="43"/>
        <v>0</v>
      </c>
      <c r="CB248" s="48">
        <f t="shared" si="44"/>
        <v>0</v>
      </c>
      <c r="CC248" s="48">
        <f t="shared" si="45"/>
        <v>0</v>
      </c>
      <c r="CD248" s="48">
        <f t="shared" si="46"/>
        <v>0</v>
      </c>
      <c r="CE248" s="48">
        <f t="shared" si="47"/>
        <v>0</v>
      </c>
      <c r="CF248" s="48">
        <f t="shared" si="48"/>
        <v>0</v>
      </c>
      <c r="CG248" s="48">
        <f t="shared" si="49"/>
        <v>0</v>
      </c>
      <c r="CH248" s="48">
        <f t="shared" si="50"/>
        <v>0</v>
      </c>
      <c r="CI248" s="48">
        <f t="shared" si="51"/>
        <v>0</v>
      </c>
      <c r="CJ248" s="48">
        <f t="shared" si="52"/>
        <v>0</v>
      </c>
      <c r="CK248" s="48">
        <f t="shared" si="53"/>
        <v>0</v>
      </c>
      <c r="CL248" s="48">
        <f t="shared" si="54"/>
        <v>0</v>
      </c>
      <c r="CM248" s="48">
        <f t="shared" si="55"/>
        <v>0</v>
      </c>
      <c r="CN248" s="48">
        <f t="shared" si="56"/>
        <v>0</v>
      </c>
      <c r="CO248" s="48">
        <f t="shared" si="57"/>
        <v>0</v>
      </c>
      <c r="CP248" s="48">
        <f t="shared" si="58"/>
        <v>0</v>
      </c>
      <c r="CQ248" s="48">
        <f t="shared" si="59"/>
        <v>0</v>
      </c>
      <c r="CR248" s="48">
        <f t="shared" si="60"/>
        <v>0</v>
      </c>
      <c r="CS248" s="48">
        <f t="shared" si="61"/>
        <v>0</v>
      </c>
      <c r="CT248" s="48">
        <f t="shared" si="62"/>
        <v>0</v>
      </c>
      <c r="CU248" s="48">
        <f t="shared" si="63"/>
        <v>0</v>
      </c>
      <c r="CV248" s="48">
        <f t="shared" si="64"/>
        <v>0</v>
      </c>
      <c r="CW248" s="48">
        <f t="shared" si="65"/>
        <v>0</v>
      </c>
      <c r="CX248" s="48">
        <f t="shared" si="66"/>
        <v>0</v>
      </c>
      <c r="CZ248" s="1">
        <f t="shared" si="67"/>
        <v>0</v>
      </c>
      <c r="DD248" s="1">
        <f t="shared" si="80"/>
        <v>0</v>
      </c>
      <c r="DE248" s="1">
        <f t="shared" si="68"/>
        <v>0</v>
      </c>
      <c r="DF248" s="1">
        <f t="shared" si="69"/>
        <v>0</v>
      </c>
      <c r="DG248" s="1">
        <f t="shared" si="70"/>
        <v>0</v>
      </c>
      <c r="DH248" s="1">
        <f t="shared" si="71"/>
        <v>0</v>
      </c>
      <c r="DI248" s="1">
        <f t="shared" si="72"/>
        <v>0</v>
      </c>
      <c r="DJ248" s="1">
        <f t="shared" si="73"/>
        <v>0</v>
      </c>
      <c r="DK248" s="1">
        <f t="shared" si="74"/>
        <v>0</v>
      </c>
      <c r="DL248" s="1">
        <f t="shared" si="75"/>
        <v>0</v>
      </c>
      <c r="DM248" s="1">
        <f t="shared" si="76"/>
        <v>0</v>
      </c>
      <c r="DN248" s="1">
        <f t="shared" si="77"/>
        <v>0</v>
      </c>
      <c r="DO248" s="1">
        <f t="shared" si="78"/>
        <v>0</v>
      </c>
      <c r="DP248" s="1">
        <f t="shared" si="79"/>
        <v>0</v>
      </c>
      <c r="DR248" s="1">
        <f>IF(AND(CNGE_2024_M4_Secc1!$O73&lt;&gt;"",CNGE_2024_M4_Secc1!$O73=2,COUNTA(K249:AD249,O317:AD317,O385:AD385)&gt;0),1,0)</f>
        <v>0</v>
      </c>
      <c r="DS248"/>
      <c r="DT248"/>
      <c r="DU248"/>
      <c r="DV248"/>
      <c r="DW248"/>
      <c r="DX248"/>
      <c r="DY248"/>
      <c r="DZ248"/>
      <c r="EA248"/>
      <c r="EB248"/>
      <c r="EC248"/>
    </row>
    <row r="249" spans="1:133" ht="15" customHeight="1">
      <c r="A249" s="40"/>
      <c r="B249" s="91"/>
      <c r="C249" s="94" t="s">
        <v>5054</v>
      </c>
      <c r="D249" s="572" t="str">
        <f>IF(CNGE_2024_M4_Secc1!D73="","",CNGE_2024_M4_Secc1!D73)</f>
        <v/>
      </c>
      <c r="E249" s="573"/>
      <c r="F249" s="573"/>
      <c r="G249" s="573"/>
      <c r="H249" s="573"/>
      <c r="I249" s="573"/>
      <c r="J249" s="574"/>
      <c r="K249" s="483"/>
      <c r="L249" s="483"/>
      <c r="M249" s="483"/>
      <c r="N249" s="483"/>
      <c r="O249" s="483"/>
      <c r="P249" s="483"/>
      <c r="Q249" s="483"/>
      <c r="R249" s="483"/>
      <c r="S249" s="483"/>
      <c r="T249" s="483"/>
      <c r="U249" s="483"/>
      <c r="V249" s="483"/>
      <c r="W249" s="483"/>
      <c r="X249" s="483"/>
      <c r="Y249" s="483"/>
      <c r="Z249" s="483"/>
      <c r="AA249" s="483"/>
      <c r="AB249" s="483"/>
      <c r="AC249" s="483"/>
      <c r="AD249" s="483"/>
      <c r="AG249" s="1">
        <f>IF(AND(CNGE_2024_M4_Secc1!$O73&lt;&gt;"",CNGE_2024_M4_Secc1!$O73=2,COUNTBLANK(D249)=0,COUNTA(K249:AD249,O317:AD317,O385:AD385)=0),0,IF(AND(CNGE_2024_M4_Secc1!$O73&lt;&gt;"",CNGE_2024_M4_Secc1!$O73&lt;&gt;2,COUNTBLANK(D249)=0,DD249=0,DE249=0,DF249=0,DG249=0,DH249=0,DI249=0,DJ249=0,DK249=0,DL249=0,DM249=0,DN249=0,DO249=0,DP249=0),0,IF(AND(COUNTBLANK(D249)=1,COUNTA(K249:AD249,O317:AD317,O385:AD385)=0),0,1)))</f>
        <v>0</v>
      </c>
      <c r="AH249" s="89">
        <f t="shared" si="13"/>
        <v>0</v>
      </c>
      <c r="AI249" s="1">
        <f t="shared" si="14"/>
        <v>0</v>
      </c>
      <c r="AJ249"/>
      <c r="AK249"/>
      <c r="AL249"/>
      <c r="AM249"/>
      <c r="AN249"/>
      <c r="AO249"/>
      <c r="AP249"/>
      <c r="AQ249"/>
      <c r="AR249"/>
      <c r="AS249"/>
      <c r="AT249"/>
      <c r="AU249"/>
      <c r="AY249" s="48">
        <f t="shared" si="15"/>
        <v>0</v>
      </c>
      <c r="AZ249" s="48">
        <f t="shared" si="16"/>
        <v>0</v>
      </c>
      <c r="BA249" s="48">
        <f t="shared" si="17"/>
        <v>0</v>
      </c>
      <c r="BB249" s="48">
        <f t="shared" si="18"/>
        <v>0</v>
      </c>
      <c r="BC249" s="48">
        <f t="shared" si="19"/>
        <v>0</v>
      </c>
      <c r="BD249" s="48">
        <f t="shared" si="20"/>
        <v>0</v>
      </c>
      <c r="BE249" s="48">
        <f t="shared" si="21"/>
        <v>0</v>
      </c>
      <c r="BF249" s="48">
        <f t="shared" si="22"/>
        <v>0</v>
      </c>
      <c r="BG249" s="48">
        <f t="shared" si="23"/>
        <v>0</v>
      </c>
      <c r="BH249" s="48">
        <f t="shared" si="24"/>
        <v>0</v>
      </c>
      <c r="BI249" s="48">
        <f t="shared" si="25"/>
        <v>0</v>
      </c>
      <c r="BJ249" s="48">
        <f t="shared" si="26"/>
        <v>0</v>
      </c>
      <c r="BK249" s="48">
        <f t="shared" si="27"/>
        <v>0</v>
      </c>
      <c r="BL249" s="48">
        <f t="shared" si="28"/>
        <v>0</v>
      </c>
      <c r="BM249" s="48">
        <f t="shared" si="29"/>
        <v>0</v>
      </c>
      <c r="BN249" s="48">
        <f t="shared" si="30"/>
        <v>0</v>
      </c>
      <c r="BO249" s="48">
        <f t="shared" si="31"/>
        <v>0</v>
      </c>
      <c r="BP249" s="48">
        <f t="shared" si="32"/>
        <v>0</v>
      </c>
      <c r="BQ249" s="48">
        <f t="shared" si="33"/>
        <v>0</v>
      </c>
      <c r="BR249" s="48">
        <f t="shared" si="34"/>
        <v>0</v>
      </c>
      <c r="BS249" s="48">
        <f t="shared" si="35"/>
        <v>0</v>
      </c>
      <c r="BT249" s="48">
        <f t="shared" si="36"/>
        <v>0</v>
      </c>
      <c r="BU249" s="48">
        <f t="shared" si="37"/>
        <v>0</v>
      </c>
      <c r="BV249" s="48">
        <f t="shared" si="38"/>
        <v>0</v>
      </c>
      <c r="BW249" s="48">
        <f t="shared" si="39"/>
        <v>0</v>
      </c>
      <c r="BX249" s="48">
        <f t="shared" si="40"/>
        <v>0</v>
      </c>
      <c r="BY249" s="48">
        <f t="shared" si="41"/>
        <v>0</v>
      </c>
      <c r="BZ249" s="48">
        <f t="shared" si="42"/>
        <v>0</v>
      </c>
      <c r="CA249" s="48">
        <f t="shared" si="43"/>
        <v>0</v>
      </c>
      <c r="CB249" s="48">
        <f t="shared" si="44"/>
        <v>0</v>
      </c>
      <c r="CC249" s="48">
        <f t="shared" si="45"/>
        <v>0</v>
      </c>
      <c r="CD249" s="48">
        <f t="shared" si="46"/>
        <v>0</v>
      </c>
      <c r="CE249" s="48">
        <f t="shared" si="47"/>
        <v>0</v>
      </c>
      <c r="CF249" s="48">
        <f t="shared" si="48"/>
        <v>0</v>
      </c>
      <c r="CG249" s="48">
        <f t="shared" si="49"/>
        <v>0</v>
      </c>
      <c r="CH249" s="48">
        <f t="shared" si="50"/>
        <v>0</v>
      </c>
      <c r="CI249" s="48">
        <f t="shared" si="51"/>
        <v>0</v>
      </c>
      <c r="CJ249" s="48">
        <f t="shared" si="52"/>
        <v>0</v>
      </c>
      <c r="CK249" s="48">
        <f t="shared" si="53"/>
        <v>0</v>
      </c>
      <c r="CL249" s="48">
        <f t="shared" si="54"/>
        <v>0</v>
      </c>
      <c r="CM249" s="48">
        <f t="shared" si="55"/>
        <v>0</v>
      </c>
      <c r="CN249" s="48">
        <f t="shared" si="56"/>
        <v>0</v>
      </c>
      <c r="CO249" s="48">
        <f t="shared" si="57"/>
        <v>0</v>
      </c>
      <c r="CP249" s="48">
        <f t="shared" si="58"/>
        <v>0</v>
      </c>
      <c r="CQ249" s="48">
        <f t="shared" si="59"/>
        <v>0</v>
      </c>
      <c r="CR249" s="48">
        <f t="shared" si="60"/>
        <v>0</v>
      </c>
      <c r="CS249" s="48">
        <f t="shared" si="61"/>
        <v>0</v>
      </c>
      <c r="CT249" s="48">
        <f t="shared" si="62"/>
        <v>0</v>
      </c>
      <c r="CU249" s="48">
        <f t="shared" si="63"/>
        <v>0</v>
      </c>
      <c r="CV249" s="48">
        <f t="shared" si="64"/>
        <v>0</v>
      </c>
      <c r="CW249" s="48">
        <f t="shared" si="65"/>
        <v>0</v>
      </c>
      <c r="CX249" s="48">
        <f t="shared" si="66"/>
        <v>0</v>
      </c>
      <c r="CZ249" s="1">
        <f t="shared" si="67"/>
        <v>0</v>
      </c>
      <c r="DD249" s="1">
        <f t="shared" si="80"/>
        <v>0</v>
      </c>
      <c r="DE249" s="1">
        <f t="shared" si="68"/>
        <v>0</v>
      </c>
      <c r="DF249" s="1">
        <f t="shared" si="69"/>
        <v>0</v>
      </c>
      <c r="DG249" s="1">
        <f t="shared" si="70"/>
        <v>0</v>
      </c>
      <c r="DH249" s="1">
        <f t="shared" si="71"/>
        <v>0</v>
      </c>
      <c r="DI249" s="1">
        <f t="shared" si="72"/>
        <v>0</v>
      </c>
      <c r="DJ249" s="1">
        <f t="shared" si="73"/>
        <v>0</v>
      </c>
      <c r="DK249" s="1">
        <f t="shared" si="74"/>
        <v>0</v>
      </c>
      <c r="DL249" s="1">
        <f t="shared" si="75"/>
        <v>0</v>
      </c>
      <c r="DM249" s="1">
        <f t="shared" si="76"/>
        <v>0</v>
      </c>
      <c r="DN249" s="1">
        <f t="shared" si="77"/>
        <v>0</v>
      </c>
      <c r="DO249" s="1">
        <f t="shared" si="78"/>
        <v>0</v>
      </c>
      <c r="DP249" s="1">
        <f t="shared" si="79"/>
        <v>0</v>
      </c>
      <c r="DR249" s="1">
        <f>IF(AND(CNGE_2024_M4_Secc1!$O74&lt;&gt;"",CNGE_2024_M4_Secc1!$O74=2,COUNTA(K250:AD250,O318:AD318,O386:AD386)&gt;0),1,0)</f>
        <v>0</v>
      </c>
      <c r="DS249"/>
      <c r="DT249"/>
      <c r="DU249"/>
      <c r="DV249"/>
      <c r="DW249"/>
      <c r="DX249"/>
      <c r="DY249"/>
      <c r="DZ249"/>
      <c r="EA249"/>
      <c r="EB249"/>
      <c r="EC249"/>
    </row>
    <row r="250" spans="1:133" ht="15" customHeight="1">
      <c r="A250" s="40"/>
      <c r="B250" s="91"/>
      <c r="C250" s="94" t="s">
        <v>5055</v>
      </c>
      <c r="D250" s="572" t="str">
        <f>IF(CNGE_2024_M4_Secc1!D74="","",CNGE_2024_M4_Secc1!D74)</f>
        <v/>
      </c>
      <c r="E250" s="573"/>
      <c r="F250" s="573"/>
      <c r="G250" s="573"/>
      <c r="H250" s="573"/>
      <c r="I250" s="573"/>
      <c r="J250" s="574"/>
      <c r="K250" s="483"/>
      <c r="L250" s="483"/>
      <c r="M250" s="483"/>
      <c r="N250" s="483"/>
      <c r="O250" s="483"/>
      <c r="P250" s="483"/>
      <c r="Q250" s="483"/>
      <c r="R250" s="483"/>
      <c r="S250" s="483"/>
      <c r="T250" s="483"/>
      <c r="U250" s="483"/>
      <c r="V250" s="483"/>
      <c r="W250" s="483"/>
      <c r="X250" s="483"/>
      <c r="Y250" s="483"/>
      <c r="Z250" s="483"/>
      <c r="AA250" s="483"/>
      <c r="AB250" s="483"/>
      <c r="AC250" s="483"/>
      <c r="AD250" s="483"/>
      <c r="AG250" s="1">
        <f>IF(AND(CNGE_2024_M4_Secc1!$O74&lt;&gt;"",CNGE_2024_M4_Secc1!$O74=2,COUNTBLANK(D250)=0,COUNTA(K250:AD250,O318:AD318,O386:AD386)=0),0,IF(AND(CNGE_2024_M4_Secc1!$O74&lt;&gt;"",CNGE_2024_M4_Secc1!$O74&lt;&gt;2,COUNTBLANK(D250)=0,DD250=0,DE250=0,DF250=0,DG250=0,DH250=0,DI250=0,DJ250=0,DK250=0,DL250=0,DM250=0,DN250=0,DO250=0,DP250=0),0,IF(AND(COUNTBLANK(D250)=1,COUNTA(K250:AD250,O318:AD318,O386:AD386)=0),0,1)))</f>
        <v>0</v>
      </c>
      <c r="AH250" s="89">
        <f t="shared" si="13"/>
        <v>0</v>
      </c>
      <c r="AI250" s="1">
        <f t="shared" si="14"/>
        <v>0</v>
      </c>
      <c r="AJ250"/>
      <c r="AK250"/>
      <c r="AL250"/>
      <c r="AM250"/>
      <c r="AN250"/>
      <c r="AO250"/>
      <c r="AP250"/>
      <c r="AQ250"/>
      <c r="AR250"/>
      <c r="AS250"/>
      <c r="AT250"/>
      <c r="AU250"/>
      <c r="AY250" s="48">
        <f t="shared" si="15"/>
        <v>0</v>
      </c>
      <c r="AZ250" s="48">
        <f t="shared" si="16"/>
        <v>0</v>
      </c>
      <c r="BA250" s="48">
        <f t="shared" si="17"/>
        <v>0</v>
      </c>
      <c r="BB250" s="48">
        <f t="shared" si="18"/>
        <v>0</v>
      </c>
      <c r="BC250" s="48">
        <f t="shared" si="19"/>
        <v>0</v>
      </c>
      <c r="BD250" s="48">
        <f t="shared" si="20"/>
        <v>0</v>
      </c>
      <c r="BE250" s="48">
        <f t="shared" si="21"/>
        <v>0</v>
      </c>
      <c r="BF250" s="48">
        <f t="shared" si="22"/>
        <v>0</v>
      </c>
      <c r="BG250" s="48">
        <f t="shared" si="23"/>
        <v>0</v>
      </c>
      <c r="BH250" s="48">
        <f t="shared" si="24"/>
        <v>0</v>
      </c>
      <c r="BI250" s="48">
        <f t="shared" si="25"/>
        <v>0</v>
      </c>
      <c r="BJ250" s="48">
        <f t="shared" si="26"/>
        <v>0</v>
      </c>
      <c r="BK250" s="48">
        <f t="shared" si="27"/>
        <v>0</v>
      </c>
      <c r="BL250" s="48">
        <f t="shared" si="28"/>
        <v>0</v>
      </c>
      <c r="BM250" s="48">
        <f t="shared" si="29"/>
        <v>0</v>
      </c>
      <c r="BN250" s="48">
        <f t="shared" si="30"/>
        <v>0</v>
      </c>
      <c r="BO250" s="48">
        <f t="shared" si="31"/>
        <v>0</v>
      </c>
      <c r="BP250" s="48">
        <f t="shared" si="32"/>
        <v>0</v>
      </c>
      <c r="BQ250" s="48">
        <f t="shared" si="33"/>
        <v>0</v>
      </c>
      <c r="BR250" s="48">
        <f t="shared" si="34"/>
        <v>0</v>
      </c>
      <c r="BS250" s="48">
        <f t="shared" si="35"/>
        <v>0</v>
      </c>
      <c r="BT250" s="48">
        <f t="shared" si="36"/>
        <v>0</v>
      </c>
      <c r="BU250" s="48">
        <f t="shared" si="37"/>
        <v>0</v>
      </c>
      <c r="BV250" s="48">
        <f t="shared" si="38"/>
        <v>0</v>
      </c>
      <c r="BW250" s="48">
        <f t="shared" si="39"/>
        <v>0</v>
      </c>
      <c r="BX250" s="48">
        <f t="shared" si="40"/>
        <v>0</v>
      </c>
      <c r="BY250" s="48">
        <f t="shared" si="41"/>
        <v>0</v>
      </c>
      <c r="BZ250" s="48">
        <f t="shared" si="42"/>
        <v>0</v>
      </c>
      <c r="CA250" s="48">
        <f t="shared" si="43"/>
        <v>0</v>
      </c>
      <c r="CB250" s="48">
        <f t="shared" si="44"/>
        <v>0</v>
      </c>
      <c r="CC250" s="48">
        <f t="shared" si="45"/>
        <v>0</v>
      </c>
      <c r="CD250" s="48">
        <f t="shared" si="46"/>
        <v>0</v>
      </c>
      <c r="CE250" s="48">
        <f t="shared" si="47"/>
        <v>0</v>
      </c>
      <c r="CF250" s="48">
        <f t="shared" si="48"/>
        <v>0</v>
      </c>
      <c r="CG250" s="48">
        <f t="shared" si="49"/>
        <v>0</v>
      </c>
      <c r="CH250" s="48">
        <f t="shared" si="50"/>
        <v>0</v>
      </c>
      <c r="CI250" s="48">
        <f t="shared" si="51"/>
        <v>0</v>
      </c>
      <c r="CJ250" s="48">
        <f t="shared" si="52"/>
        <v>0</v>
      </c>
      <c r="CK250" s="48">
        <f t="shared" si="53"/>
        <v>0</v>
      </c>
      <c r="CL250" s="48">
        <f t="shared" si="54"/>
        <v>0</v>
      </c>
      <c r="CM250" s="48">
        <f t="shared" si="55"/>
        <v>0</v>
      </c>
      <c r="CN250" s="48">
        <f t="shared" si="56"/>
        <v>0</v>
      </c>
      <c r="CO250" s="48">
        <f t="shared" si="57"/>
        <v>0</v>
      </c>
      <c r="CP250" s="48">
        <f t="shared" si="58"/>
        <v>0</v>
      </c>
      <c r="CQ250" s="48">
        <f t="shared" si="59"/>
        <v>0</v>
      </c>
      <c r="CR250" s="48">
        <f t="shared" si="60"/>
        <v>0</v>
      </c>
      <c r="CS250" s="48">
        <f t="shared" si="61"/>
        <v>0</v>
      </c>
      <c r="CT250" s="48">
        <f t="shared" si="62"/>
        <v>0</v>
      </c>
      <c r="CU250" s="48">
        <f t="shared" si="63"/>
        <v>0</v>
      </c>
      <c r="CV250" s="48">
        <f t="shared" si="64"/>
        <v>0</v>
      </c>
      <c r="CW250" s="48">
        <f t="shared" si="65"/>
        <v>0</v>
      </c>
      <c r="CX250" s="48">
        <f t="shared" si="66"/>
        <v>0</v>
      </c>
      <c r="CZ250" s="1">
        <f t="shared" si="67"/>
        <v>0</v>
      </c>
      <c r="DD250" s="1">
        <f t="shared" si="80"/>
        <v>0</v>
      </c>
      <c r="DE250" s="1">
        <f t="shared" si="68"/>
        <v>0</v>
      </c>
      <c r="DF250" s="1">
        <f t="shared" si="69"/>
        <v>0</v>
      </c>
      <c r="DG250" s="1">
        <f t="shared" si="70"/>
        <v>0</v>
      </c>
      <c r="DH250" s="1">
        <f t="shared" si="71"/>
        <v>0</v>
      </c>
      <c r="DI250" s="1">
        <f t="shared" si="72"/>
        <v>0</v>
      </c>
      <c r="DJ250" s="1">
        <f t="shared" si="73"/>
        <v>0</v>
      </c>
      <c r="DK250" s="1">
        <f t="shared" si="74"/>
        <v>0</v>
      </c>
      <c r="DL250" s="1">
        <f t="shared" si="75"/>
        <v>0</v>
      </c>
      <c r="DM250" s="1">
        <f t="shared" si="76"/>
        <v>0</v>
      </c>
      <c r="DN250" s="1">
        <f t="shared" si="77"/>
        <v>0</v>
      </c>
      <c r="DO250" s="1">
        <f t="shared" si="78"/>
        <v>0</v>
      </c>
      <c r="DP250" s="1">
        <f t="shared" si="79"/>
        <v>0</v>
      </c>
      <c r="DR250" s="1">
        <f>IF(AND(CNGE_2024_M4_Secc1!$O75&lt;&gt;"",CNGE_2024_M4_Secc1!$O75=2,COUNTA(K251:AD251,O319:AD319,O387:AD387)&gt;0),1,0)</f>
        <v>0</v>
      </c>
      <c r="DS250"/>
      <c r="DT250"/>
      <c r="DU250"/>
      <c r="DV250"/>
      <c r="DW250"/>
      <c r="DX250"/>
      <c r="DY250"/>
      <c r="DZ250"/>
      <c r="EA250"/>
      <c r="EB250"/>
      <c r="EC250"/>
    </row>
    <row r="251" spans="1:133" ht="15" customHeight="1">
      <c r="A251" s="40"/>
      <c r="B251" s="91"/>
      <c r="C251" s="94" t="s">
        <v>5056</v>
      </c>
      <c r="D251" s="572" t="str">
        <f>IF(CNGE_2024_M4_Secc1!D75="","",CNGE_2024_M4_Secc1!D75)</f>
        <v/>
      </c>
      <c r="E251" s="573"/>
      <c r="F251" s="573"/>
      <c r="G251" s="573"/>
      <c r="H251" s="573"/>
      <c r="I251" s="573"/>
      <c r="J251" s="574"/>
      <c r="K251" s="483"/>
      <c r="L251" s="483"/>
      <c r="M251" s="483"/>
      <c r="N251" s="483"/>
      <c r="O251" s="483"/>
      <c r="P251" s="483"/>
      <c r="Q251" s="483"/>
      <c r="R251" s="483"/>
      <c r="S251" s="483"/>
      <c r="T251" s="483"/>
      <c r="U251" s="483"/>
      <c r="V251" s="483"/>
      <c r="W251" s="483"/>
      <c r="X251" s="483"/>
      <c r="Y251" s="483"/>
      <c r="Z251" s="483"/>
      <c r="AA251" s="483"/>
      <c r="AB251" s="483"/>
      <c r="AC251" s="483"/>
      <c r="AD251" s="483"/>
      <c r="AG251" s="1">
        <f>IF(AND(CNGE_2024_M4_Secc1!$O75&lt;&gt;"",CNGE_2024_M4_Secc1!$O75=2,COUNTBLANK(D251)=0,COUNTA(K251:AD251,O319:AD319,O387:AD387)=0),0,IF(AND(CNGE_2024_M4_Secc1!$O75&lt;&gt;"",CNGE_2024_M4_Secc1!$O75&lt;&gt;2,COUNTBLANK(D251)=0,DD251=0,DE251=0,DF251=0,DG251=0,DH251=0,DI251=0,DJ251=0,DK251=0,DL251=0,DM251=0,DN251=0,DO251=0,DP251=0),0,IF(AND(COUNTBLANK(D251)=1,COUNTA(K251:AD251,O319:AD319,O387:AD387)=0),0,1)))</f>
        <v>0</v>
      </c>
      <c r="AH251" s="89">
        <f t="shared" si="13"/>
        <v>0</v>
      </c>
      <c r="AI251" s="1">
        <f t="shared" si="14"/>
        <v>0</v>
      </c>
      <c r="AJ251"/>
      <c r="AK251"/>
      <c r="AL251"/>
      <c r="AM251"/>
      <c r="AN251"/>
      <c r="AO251"/>
      <c r="AP251"/>
      <c r="AQ251"/>
      <c r="AR251"/>
      <c r="AS251"/>
      <c r="AT251"/>
      <c r="AU251"/>
      <c r="AY251" s="48">
        <f t="shared" si="15"/>
        <v>0</v>
      </c>
      <c r="AZ251" s="48">
        <f t="shared" si="16"/>
        <v>0</v>
      </c>
      <c r="BA251" s="48">
        <f t="shared" si="17"/>
        <v>0</v>
      </c>
      <c r="BB251" s="48">
        <f t="shared" si="18"/>
        <v>0</v>
      </c>
      <c r="BC251" s="48">
        <f t="shared" si="19"/>
        <v>0</v>
      </c>
      <c r="BD251" s="48">
        <f t="shared" si="20"/>
        <v>0</v>
      </c>
      <c r="BE251" s="48">
        <f t="shared" si="21"/>
        <v>0</v>
      </c>
      <c r="BF251" s="48">
        <f t="shared" si="22"/>
        <v>0</v>
      </c>
      <c r="BG251" s="48">
        <f t="shared" si="23"/>
        <v>0</v>
      </c>
      <c r="BH251" s="48">
        <f t="shared" si="24"/>
        <v>0</v>
      </c>
      <c r="BI251" s="48">
        <f t="shared" si="25"/>
        <v>0</v>
      </c>
      <c r="BJ251" s="48">
        <f t="shared" si="26"/>
        <v>0</v>
      </c>
      <c r="BK251" s="48">
        <f t="shared" si="27"/>
        <v>0</v>
      </c>
      <c r="BL251" s="48">
        <f t="shared" si="28"/>
        <v>0</v>
      </c>
      <c r="BM251" s="48">
        <f t="shared" si="29"/>
        <v>0</v>
      </c>
      <c r="BN251" s="48">
        <f t="shared" si="30"/>
        <v>0</v>
      </c>
      <c r="BO251" s="48">
        <f t="shared" si="31"/>
        <v>0</v>
      </c>
      <c r="BP251" s="48">
        <f t="shared" si="32"/>
        <v>0</v>
      </c>
      <c r="BQ251" s="48">
        <f t="shared" si="33"/>
        <v>0</v>
      </c>
      <c r="BR251" s="48">
        <f t="shared" si="34"/>
        <v>0</v>
      </c>
      <c r="BS251" s="48">
        <f t="shared" si="35"/>
        <v>0</v>
      </c>
      <c r="BT251" s="48">
        <f t="shared" si="36"/>
        <v>0</v>
      </c>
      <c r="BU251" s="48">
        <f t="shared" si="37"/>
        <v>0</v>
      </c>
      <c r="BV251" s="48">
        <f t="shared" si="38"/>
        <v>0</v>
      </c>
      <c r="BW251" s="48">
        <f t="shared" si="39"/>
        <v>0</v>
      </c>
      <c r="BX251" s="48">
        <f t="shared" si="40"/>
        <v>0</v>
      </c>
      <c r="BY251" s="48">
        <f t="shared" si="41"/>
        <v>0</v>
      </c>
      <c r="BZ251" s="48">
        <f t="shared" si="42"/>
        <v>0</v>
      </c>
      <c r="CA251" s="48">
        <f t="shared" si="43"/>
        <v>0</v>
      </c>
      <c r="CB251" s="48">
        <f t="shared" si="44"/>
        <v>0</v>
      </c>
      <c r="CC251" s="48">
        <f t="shared" si="45"/>
        <v>0</v>
      </c>
      <c r="CD251" s="48">
        <f t="shared" si="46"/>
        <v>0</v>
      </c>
      <c r="CE251" s="48">
        <f t="shared" si="47"/>
        <v>0</v>
      </c>
      <c r="CF251" s="48">
        <f t="shared" si="48"/>
        <v>0</v>
      </c>
      <c r="CG251" s="48">
        <f t="shared" si="49"/>
        <v>0</v>
      </c>
      <c r="CH251" s="48">
        <f t="shared" si="50"/>
        <v>0</v>
      </c>
      <c r="CI251" s="48">
        <f t="shared" si="51"/>
        <v>0</v>
      </c>
      <c r="CJ251" s="48">
        <f t="shared" si="52"/>
        <v>0</v>
      </c>
      <c r="CK251" s="48">
        <f t="shared" si="53"/>
        <v>0</v>
      </c>
      <c r="CL251" s="48">
        <f t="shared" si="54"/>
        <v>0</v>
      </c>
      <c r="CM251" s="48">
        <f t="shared" si="55"/>
        <v>0</v>
      </c>
      <c r="CN251" s="48">
        <f t="shared" si="56"/>
        <v>0</v>
      </c>
      <c r="CO251" s="48">
        <f t="shared" si="57"/>
        <v>0</v>
      </c>
      <c r="CP251" s="48">
        <f t="shared" si="58"/>
        <v>0</v>
      </c>
      <c r="CQ251" s="48">
        <f t="shared" si="59"/>
        <v>0</v>
      </c>
      <c r="CR251" s="48">
        <f t="shared" si="60"/>
        <v>0</v>
      </c>
      <c r="CS251" s="48">
        <f t="shared" si="61"/>
        <v>0</v>
      </c>
      <c r="CT251" s="48">
        <f t="shared" si="62"/>
        <v>0</v>
      </c>
      <c r="CU251" s="48">
        <f t="shared" si="63"/>
        <v>0</v>
      </c>
      <c r="CV251" s="48">
        <f t="shared" si="64"/>
        <v>0</v>
      </c>
      <c r="CW251" s="48">
        <f t="shared" si="65"/>
        <v>0</v>
      </c>
      <c r="CX251" s="48">
        <f t="shared" si="66"/>
        <v>0</v>
      </c>
      <c r="CZ251" s="1">
        <f t="shared" si="67"/>
        <v>0</v>
      </c>
      <c r="DD251" s="1">
        <f t="shared" si="80"/>
        <v>0</v>
      </c>
      <c r="DE251" s="1">
        <f t="shared" si="68"/>
        <v>0</v>
      </c>
      <c r="DF251" s="1">
        <f t="shared" si="69"/>
        <v>0</v>
      </c>
      <c r="DG251" s="1">
        <f t="shared" si="70"/>
        <v>0</v>
      </c>
      <c r="DH251" s="1">
        <f t="shared" si="71"/>
        <v>0</v>
      </c>
      <c r="DI251" s="1">
        <f t="shared" si="72"/>
        <v>0</v>
      </c>
      <c r="DJ251" s="1">
        <f t="shared" si="73"/>
        <v>0</v>
      </c>
      <c r="DK251" s="1">
        <f t="shared" si="74"/>
        <v>0</v>
      </c>
      <c r="DL251" s="1">
        <f t="shared" si="75"/>
        <v>0</v>
      </c>
      <c r="DM251" s="1">
        <f t="shared" si="76"/>
        <v>0</v>
      </c>
      <c r="DN251" s="1">
        <f t="shared" si="77"/>
        <v>0</v>
      </c>
      <c r="DO251" s="1">
        <f t="shared" si="78"/>
        <v>0</v>
      </c>
      <c r="DP251" s="1">
        <f t="shared" si="79"/>
        <v>0</v>
      </c>
      <c r="DR251" s="1">
        <f>IF(AND(CNGE_2024_M4_Secc1!$O76&lt;&gt;"",CNGE_2024_M4_Secc1!$O76=2,COUNTA(K252:AD252,O320:AD320,O388:AD388)&gt;0),1,0)</f>
        <v>0</v>
      </c>
      <c r="DS251"/>
      <c r="DT251"/>
      <c r="DU251"/>
      <c r="DV251"/>
      <c r="DW251"/>
      <c r="DX251"/>
      <c r="DY251"/>
      <c r="DZ251"/>
      <c r="EA251"/>
      <c r="EB251"/>
      <c r="EC251"/>
    </row>
    <row r="252" spans="1:133" ht="15" customHeight="1">
      <c r="A252" s="40"/>
      <c r="B252" s="91"/>
      <c r="C252" s="94" t="s">
        <v>5057</v>
      </c>
      <c r="D252" s="572" t="str">
        <f>IF(CNGE_2024_M4_Secc1!D76="","",CNGE_2024_M4_Secc1!D76)</f>
        <v/>
      </c>
      <c r="E252" s="573"/>
      <c r="F252" s="573"/>
      <c r="G252" s="573"/>
      <c r="H252" s="573"/>
      <c r="I252" s="573"/>
      <c r="J252" s="574"/>
      <c r="K252" s="483"/>
      <c r="L252" s="483"/>
      <c r="M252" s="483"/>
      <c r="N252" s="483"/>
      <c r="O252" s="483"/>
      <c r="P252" s="483"/>
      <c r="Q252" s="483"/>
      <c r="R252" s="483"/>
      <c r="S252" s="483"/>
      <c r="T252" s="483"/>
      <c r="U252" s="483"/>
      <c r="V252" s="483"/>
      <c r="W252" s="483"/>
      <c r="X252" s="483"/>
      <c r="Y252" s="483"/>
      <c r="Z252" s="483"/>
      <c r="AA252" s="483"/>
      <c r="AB252" s="483"/>
      <c r="AC252" s="483"/>
      <c r="AD252" s="483"/>
      <c r="AG252" s="1">
        <f>IF(AND(CNGE_2024_M4_Secc1!$O76&lt;&gt;"",CNGE_2024_M4_Secc1!$O76=2,COUNTBLANK(D252)=0,COUNTA(K252:AD252,O320:AD320,O388:AD388)=0),0,IF(AND(CNGE_2024_M4_Secc1!$O76&lt;&gt;"",CNGE_2024_M4_Secc1!$O76&lt;&gt;2,COUNTBLANK(D252)=0,DD252=0,DE252=0,DF252=0,DG252=0,DH252=0,DI252=0,DJ252=0,DK252=0,DL252=0,DM252=0,DN252=0,DO252=0,DP252=0),0,IF(AND(COUNTBLANK(D252)=1,COUNTA(K252:AD252,O320:AD320,O388:AD388)=0),0,1)))</f>
        <v>0</v>
      </c>
      <c r="AH252" s="89">
        <f t="shared" si="13"/>
        <v>0</v>
      </c>
      <c r="AI252" s="1">
        <f t="shared" si="14"/>
        <v>0</v>
      </c>
      <c r="AJ252"/>
      <c r="AK252"/>
      <c r="AL252"/>
      <c r="AM252"/>
      <c r="AN252"/>
      <c r="AO252"/>
      <c r="AP252"/>
      <c r="AQ252"/>
      <c r="AR252"/>
      <c r="AS252"/>
      <c r="AT252"/>
      <c r="AU252"/>
      <c r="AY252" s="48">
        <f t="shared" si="15"/>
        <v>0</v>
      </c>
      <c r="AZ252" s="48">
        <f t="shared" si="16"/>
        <v>0</v>
      </c>
      <c r="BA252" s="48">
        <f t="shared" si="17"/>
        <v>0</v>
      </c>
      <c r="BB252" s="48">
        <f t="shared" si="18"/>
        <v>0</v>
      </c>
      <c r="BC252" s="48">
        <f t="shared" si="19"/>
        <v>0</v>
      </c>
      <c r="BD252" s="48">
        <f t="shared" si="20"/>
        <v>0</v>
      </c>
      <c r="BE252" s="48">
        <f t="shared" si="21"/>
        <v>0</v>
      </c>
      <c r="BF252" s="48">
        <f t="shared" si="22"/>
        <v>0</v>
      </c>
      <c r="BG252" s="48">
        <f t="shared" si="23"/>
        <v>0</v>
      </c>
      <c r="BH252" s="48">
        <f t="shared" si="24"/>
        <v>0</v>
      </c>
      <c r="BI252" s="48">
        <f t="shared" si="25"/>
        <v>0</v>
      </c>
      <c r="BJ252" s="48">
        <f t="shared" si="26"/>
        <v>0</v>
      </c>
      <c r="BK252" s="48">
        <f t="shared" si="27"/>
        <v>0</v>
      </c>
      <c r="BL252" s="48">
        <f t="shared" si="28"/>
        <v>0</v>
      </c>
      <c r="BM252" s="48">
        <f t="shared" si="29"/>
        <v>0</v>
      </c>
      <c r="BN252" s="48">
        <f t="shared" si="30"/>
        <v>0</v>
      </c>
      <c r="BO252" s="48">
        <f t="shared" si="31"/>
        <v>0</v>
      </c>
      <c r="BP252" s="48">
        <f t="shared" si="32"/>
        <v>0</v>
      </c>
      <c r="BQ252" s="48">
        <f t="shared" si="33"/>
        <v>0</v>
      </c>
      <c r="BR252" s="48">
        <f t="shared" si="34"/>
        <v>0</v>
      </c>
      <c r="BS252" s="48">
        <f t="shared" si="35"/>
        <v>0</v>
      </c>
      <c r="BT252" s="48">
        <f t="shared" si="36"/>
        <v>0</v>
      </c>
      <c r="BU252" s="48">
        <f t="shared" si="37"/>
        <v>0</v>
      </c>
      <c r="BV252" s="48">
        <f t="shared" si="38"/>
        <v>0</v>
      </c>
      <c r="BW252" s="48">
        <f t="shared" si="39"/>
        <v>0</v>
      </c>
      <c r="BX252" s="48">
        <f t="shared" si="40"/>
        <v>0</v>
      </c>
      <c r="BY252" s="48">
        <f t="shared" si="41"/>
        <v>0</v>
      </c>
      <c r="BZ252" s="48">
        <f t="shared" si="42"/>
        <v>0</v>
      </c>
      <c r="CA252" s="48">
        <f t="shared" si="43"/>
        <v>0</v>
      </c>
      <c r="CB252" s="48">
        <f t="shared" si="44"/>
        <v>0</v>
      </c>
      <c r="CC252" s="48">
        <f t="shared" si="45"/>
        <v>0</v>
      </c>
      <c r="CD252" s="48">
        <f t="shared" si="46"/>
        <v>0</v>
      </c>
      <c r="CE252" s="48">
        <f t="shared" si="47"/>
        <v>0</v>
      </c>
      <c r="CF252" s="48">
        <f t="shared" si="48"/>
        <v>0</v>
      </c>
      <c r="CG252" s="48">
        <f t="shared" si="49"/>
        <v>0</v>
      </c>
      <c r="CH252" s="48">
        <f t="shared" si="50"/>
        <v>0</v>
      </c>
      <c r="CI252" s="48">
        <f t="shared" si="51"/>
        <v>0</v>
      </c>
      <c r="CJ252" s="48">
        <f t="shared" si="52"/>
        <v>0</v>
      </c>
      <c r="CK252" s="48">
        <f t="shared" si="53"/>
        <v>0</v>
      </c>
      <c r="CL252" s="48">
        <f t="shared" si="54"/>
        <v>0</v>
      </c>
      <c r="CM252" s="48">
        <f t="shared" si="55"/>
        <v>0</v>
      </c>
      <c r="CN252" s="48">
        <f t="shared" si="56"/>
        <v>0</v>
      </c>
      <c r="CO252" s="48">
        <f t="shared" si="57"/>
        <v>0</v>
      </c>
      <c r="CP252" s="48">
        <f t="shared" si="58"/>
        <v>0</v>
      </c>
      <c r="CQ252" s="48">
        <f t="shared" si="59"/>
        <v>0</v>
      </c>
      <c r="CR252" s="48">
        <f t="shared" si="60"/>
        <v>0</v>
      </c>
      <c r="CS252" s="48">
        <f t="shared" si="61"/>
        <v>0</v>
      </c>
      <c r="CT252" s="48">
        <f t="shared" si="62"/>
        <v>0</v>
      </c>
      <c r="CU252" s="48">
        <f t="shared" si="63"/>
        <v>0</v>
      </c>
      <c r="CV252" s="48">
        <f t="shared" si="64"/>
        <v>0</v>
      </c>
      <c r="CW252" s="48">
        <f t="shared" si="65"/>
        <v>0</v>
      </c>
      <c r="CX252" s="48">
        <f t="shared" si="66"/>
        <v>0</v>
      </c>
      <c r="CZ252" s="1">
        <f t="shared" si="67"/>
        <v>0</v>
      </c>
      <c r="DD252" s="1">
        <f t="shared" si="80"/>
        <v>0</v>
      </c>
      <c r="DE252" s="1">
        <f t="shared" si="68"/>
        <v>0</v>
      </c>
      <c r="DF252" s="1">
        <f t="shared" si="69"/>
        <v>0</v>
      </c>
      <c r="DG252" s="1">
        <f t="shared" si="70"/>
        <v>0</v>
      </c>
      <c r="DH252" s="1">
        <f t="shared" si="71"/>
        <v>0</v>
      </c>
      <c r="DI252" s="1">
        <f t="shared" si="72"/>
        <v>0</v>
      </c>
      <c r="DJ252" s="1">
        <f t="shared" si="73"/>
        <v>0</v>
      </c>
      <c r="DK252" s="1">
        <f t="shared" si="74"/>
        <v>0</v>
      </c>
      <c r="DL252" s="1">
        <f t="shared" si="75"/>
        <v>0</v>
      </c>
      <c r="DM252" s="1">
        <f t="shared" si="76"/>
        <v>0</v>
      </c>
      <c r="DN252" s="1">
        <f t="shared" si="77"/>
        <v>0</v>
      </c>
      <c r="DO252" s="1">
        <f t="shared" si="78"/>
        <v>0</v>
      </c>
      <c r="DP252" s="1">
        <f t="shared" si="79"/>
        <v>0</v>
      </c>
      <c r="DR252" s="1">
        <f>IF(AND(CNGE_2024_M4_Secc1!$O77&lt;&gt;"",CNGE_2024_M4_Secc1!$O77=2,COUNTA(K253:AD253,O321:AD321,O389:AD389)&gt;0),1,0)</f>
        <v>0</v>
      </c>
      <c r="DS252"/>
      <c r="DT252"/>
      <c r="DU252"/>
      <c r="DV252"/>
      <c r="DW252"/>
      <c r="DX252"/>
      <c r="DY252"/>
      <c r="DZ252"/>
      <c r="EA252"/>
      <c r="EB252"/>
      <c r="EC252"/>
    </row>
    <row r="253" spans="1:133" ht="15" customHeight="1">
      <c r="A253" s="40"/>
      <c r="B253" s="91"/>
      <c r="C253" s="94" t="s">
        <v>5120</v>
      </c>
      <c r="D253" s="572" t="str">
        <f>IF(CNGE_2024_M4_Secc1!D77="","",CNGE_2024_M4_Secc1!D77)</f>
        <v/>
      </c>
      <c r="E253" s="573"/>
      <c r="F253" s="573"/>
      <c r="G253" s="573"/>
      <c r="H253" s="573"/>
      <c r="I253" s="573"/>
      <c r="J253" s="574"/>
      <c r="K253" s="483"/>
      <c r="L253" s="483"/>
      <c r="M253" s="483"/>
      <c r="N253" s="483"/>
      <c r="O253" s="483"/>
      <c r="P253" s="483"/>
      <c r="Q253" s="483"/>
      <c r="R253" s="483"/>
      <c r="S253" s="483"/>
      <c r="T253" s="483"/>
      <c r="U253" s="483"/>
      <c r="V253" s="483"/>
      <c r="W253" s="483"/>
      <c r="X253" s="483"/>
      <c r="Y253" s="483"/>
      <c r="Z253" s="483"/>
      <c r="AA253" s="483"/>
      <c r="AB253" s="483"/>
      <c r="AC253" s="483"/>
      <c r="AD253" s="483"/>
      <c r="AG253" s="1">
        <f>IF(AND(CNGE_2024_M4_Secc1!$O77&lt;&gt;"",CNGE_2024_M4_Secc1!$O77=2,COUNTBLANK(D253)=0,COUNTA(K253:AD253,O321:AD321,O389:AD389)=0),0,IF(AND(CNGE_2024_M4_Secc1!$O77&lt;&gt;"",CNGE_2024_M4_Secc1!$O77&lt;&gt;2,COUNTBLANK(D253)=0,DD253=0,DE253=0,DF253=0,DG253=0,DH253=0,DI253=0,DJ253=0,DK253=0,DL253=0,DM253=0,DN253=0,DO253=0,DP253=0),0,IF(AND(COUNTBLANK(D253)=1,COUNTA(K253:AD253,O321:AD321,O389:AD389)=0),0,1)))</f>
        <v>0</v>
      </c>
      <c r="AH253" s="89">
        <f t="shared" si="13"/>
        <v>0</v>
      </c>
      <c r="AI253" s="1">
        <f t="shared" si="14"/>
        <v>0</v>
      </c>
      <c r="AJ253"/>
      <c r="AK253"/>
      <c r="AL253"/>
      <c r="AM253"/>
      <c r="AN253"/>
      <c r="AO253"/>
      <c r="AP253"/>
      <c r="AQ253"/>
      <c r="AR253"/>
      <c r="AS253"/>
      <c r="AT253"/>
      <c r="AU253"/>
      <c r="AY253" s="48">
        <f t="shared" si="15"/>
        <v>0</v>
      </c>
      <c r="AZ253" s="48">
        <f t="shared" si="16"/>
        <v>0</v>
      </c>
      <c r="BA253" s="48">
        <f t="shared" si="17"/>
        <v>0</v>
      </c>
      <c r="BB253" s="48">
        <f t="shared" si="18"/>
        <v>0</v>
      </c>
      <c r="BC253" s="48">
        <f t="shared" si="19"/>
        <v>0</v>
      </c>
      <c r="BD253" s="48">
        <f t="shared" si="20"/>
        <v>0</v>
      </c>
      <c r="BE253" s="48">
        <f t="shared" si="21"/>
        <v>0</v>
      </c>
      <c r="BF253" s="48">
        <f t="shared" si="22"/>
        <v>0</v>
      </c>
      <c r="BG253" s="48">
        <f t="shared" si="23"/>
        <v>0</v>
      </c>
      <c r="BH253" s="48">
        <f t="shared" si="24"/>
        <v>0</v>
      </c>
      <c r="BI253" s="48">
        <f t="shared" si="25"/>
        <v>0</v>
      </c>
      <c r="BJ253" s="48">
        <f t="shared" si="26"/>
        <v>0</v>
      </c>
      <c r="BK253" s="48">
        <f t="shared" si="27"/>
        <v>0</v>
      </c>
      <c r="BL253" s="48">
        <f t="shared" si="28"/>
        <v>0</v>
      </c>
      <c r="BM253" s="48">
        <f t="shared" si="29"/>
        <v>0</v>
      </c>
      <c r="BN253" s="48">
        <f t="shared" si="30"/>
        <v>0</v>
      </c>
      <c r="BO253" s="48">
        <f t="shared" si="31"/>
        <v>0</v>
      </c>
      <c r="BP253" s="48">
        <f t="shared" si="32"/>
        <v>0</v>
      </c>
      <c r="BQ253" s="48">
        <f t="shared" si="33"/>
        <v>0</v>
      </c>
      <c r="BR253" s="48">
        <f t="shared" si="34"/>
        <v>0</v>
      </c>
      <c r="BS253" s="48">
        <f t="shared" si="35"/>
        <v>0</v>
      </c>
      <c r="BT253" s="48">
        <f t="shared" si="36"/>
        <v>0</v>
      </c>
      <c r="BU253" s="48">
        <f t="shared" si="37"/>
        <v>0</v>
      </c>
      <c r="BV253" s="48">
        <f t="shared" si="38"/>
        <v>0</v>
      </c>
      <c r="BW253" s="48">
        <f t="shared" si="39"/>
        <v>0</v>
      </c>
      <c r="BX253" s="48">
        <f t="shared" si="40"/>
        <v>0</v>
      </c>
      <c r="BY253" s="48">
        <f t="shared" si="41"/>
        <v>0</v>
      </c>
      <c r="BZ253" s="48">
        <f t="shared" si="42"/>
        <v>0</v>
      </c>
      <c r="CA253" s="48">
        <f t="shared" si="43"/>
        <v>0</v>
      </c>
      <c r="CB253" s="48">
        <f t="shared" si="44"/>
        <v>0</v>
      </c>
      <c r="CC253" s="48">
        <f t="shared" si="45"/>
        <v>0</v>
      </c>
      <c r="CD253" s="48">
        <f t="shared" si="46"/>
        <v>0</v>
      </c>
      <c r="CE253" s="48">
        <f t="shared" si="47"/>
        <v>0</v>
      </c>
      <c r="CF253" s="48">
        <f t="shared" si="48"/>
        <v>0</v>
      </c>
      <c r="CG253" s="48">
        <f t="shared" si="49"/>
        <v>0</v>
      </c>
      <c r="CH253" s="48">
        <f t="shared" si="50"/>
        <v>0</v>
      </c>
      <c r="CI253" s="48">
        <f t="shared" si="51"/>
        <v>0</v>
      </c>
      <c r="CJ253" s="48">
        <f t="shared" si="52"/>
        <v>0</v>
      </c>
      <c r="CK253" s="48">
        <f t="shared" si="53"/>
        <v>0</v>
      </c>
      <c r="CL253" s="48">
        <f t="shared" si="54"/>
        <v>0</v>
      </c>
      <c r="CM253" s="48">
        <f t="shared" si="55"/>
        <v>0</v>
      </c>
      <c r="CN253" s="48">
        <f t="shared" si="56"/>
        <v>0</v>
      </c>
      <c r="CO253" s="48">
        <f t="shared" si="57"/>
        <v>0</v>
      </c>
      <c r="CP253" s="48">
        <f t="shared" si="58"/>
        <v>0</v>
      </c>
      <c r="CQ253" s="48">
        <f t="shared" si="59"/>
        <v>0</v>
      </c>
      <c r="CR253" s="48">
        <f t="shared" si="60"/>
        <v>0</v>
      </c>
      <c r="CS253" s="48">
        <f t="shared" si="61"/>
        <v>0</v>
      </c>
      <c r="CT253" s="48">
        <f t="shared" si="62"/>
        <v>0</v>
      </c>
      <c r="CU253" s="48">
        <f t="shared" si="63"/>
        <v>0</v>
      </c>
      <c r="CV253" s="48">
        <f t="shared" si="64"/>
        <v>0</v>
      </c>
      <c r="CW253" s="48">
        <f t="shared" si="65"/>
        <v>0</v>
      </c>
      <c r="CX253" s="48">
        <f t="shared" si="66"/>
        <v>0</v>
      </c>
      <c r="CZ253" s="1">
        <f t="shared" si="67"/>
        <v>0</v>
      </c>
      <c r="DD253" s="1">
        <f t="shared" si="80"/>
        <v>0</v>
      </c>
      <c r="DE253" s="1">
        <f t="shared" si="68"/>
        <v>0</v>
      </c>
      <c r="DF253" s="1">
        <f t="shared" si="69"/>
        <v>0</v>
      </c>
      <c r="DG253" s="1">
        <f t="shared" si="70"/>
        <v>0</v>
      </c>
      <c r="DH253" s="1">
        <f t="shared" si="71"/>
        <v>0</v>
      </c>
      <c r="DI253" s="1">
        <f t="shared" si="72"/>
        <v>0</v>
      </c>
      <c r="DJ253" s="1">
        <f t="shared" si="73"/>
        <v>0</v>
      </c>
      <c r="DK253" s="1">
        <f t="shared" si="74"/>
        <v>0</v>
      </c>
      <c r="DL253" s="1">
        <f t="shared" si="75"/>
        <v>0</v>
      </c>
      <c r="DM253" s="1">
        <f t="shared" si="76"/>
        <v>0</v>
      </c>
      <c r="DN253" s="1">
        <f t="shared" si="77"/>
        <v>0</v>
      </c>
      <c r="DO253" s="1">
        <f t="shared" si="78"/>
        <v>0</v>
      </c>
      <c r="DP253" s="1">
        <f t="shared" si="79"/>
        <v>0</v>
      </c>
      <c r="DR253" s="1">
        <f>IF(AND(CNGE_2024_M4_Secc1!$O78&lt;&gt;"",CNGE_2024_M4_Secc1!$O78=2,COUNTA(K254:AD254,O322:AD322,O390:AD390)&gt;0),1,0)</f>
        <v>0</v>
      </c>
      <c r="DS253"/>
      <c r="DT253"/>
      <c r="DU253"/>
      <c r="DV253"/>
      <c r="DW253"/>
      <c r="DX253"/>
      <c r="DY253"/>
      <c r="DZ253"/>
      <c r="EA253"/>
      <c r="EB253"/>
      <c r="EC253"/>
    </row>
    <row r="254" spans="1:133" ht="15" customHeight="1">
      <c r="A254" s="40"/>
      <c r="B254" s="91"/>
      <c r="C254" s="94" t="s">
        <v>5121</v>
      </c>
      <c r="D254" s="572" t="str">
        <f>IF(CNGE_2024_M4_Secc1!D78="","",CNGE_2024_M4_Secc1!D78)</f>
        <v/>
      </c>
      <c r="E254" s="573"/>
      <c r="F254" s="573"/>
      <c r="G254" s="573"/>
      <c r="H254" s="573"/>
      <c r="I254" s="573"/>
      <c r="J254" s="574"/>
      <c r="K254" s="483"/>
      <c r="L254" s="483"/>
      <c r="M254" s="483"/>
      <c r="N254" s="483"/>
      <c r="O254" s="483"/>
      <c r="P254" s="483"/>
      <c r="Q254" s="483"/>
      <c r="R254" s="483"/>
      <c r="S254" s="483"/>
      <c r="T254" s="483"/>
      <c r="U254" s="483"/>
      <c r="V254" s="483"/>
      <c r="W254" s="483"/>
      <c r="X254" s="483"/>
      <c r="Y254" s="483"/>
      <c r="Z254" s="483"/>
      <c r="AA254" s="483"/>
      <c r="AB254" s="483"/>
      <c r="AC254" s="483"/>
      <c r="AD254" s="483"/>
      <c r="AG254" s="1">
        <f>IF(AND(CNGE_2024_M4_Secc1!$O78&lt;&gt;"",CNGE_2024_M4_Secc1!$O78=2,COUNTBLANK(D254)=0,COUNTA(K254:AD254,O322:AD322,O390:AD390)=0),0,IF(AND(CNGE_2024_M4_Secc1!$O78&lt;&gt;"",CNGE_2024_M4_Secc1!$O78&lt;&gt;2,COUNTBLANK(D254)=0,DD254=0,DE254=0,DF254=0,DG254=0,DH254=0,DI254=0,DJ254=0,DK254=0,DL254=0,DM254=0,DN254=0,DO254=0,DP254=0),0,IF(AND(COUNTBLANK(D254)=1,COUNTA(K254:AD254,O322:AD322,O390:AD390)=0),0,1)))</f>
        <v>0</v>
      </c>
      <c r="AH254" s="89">
        <f t="shared" si="13"/>
        <v>0</v>
      </c>
      <c r="AI254" s="1">
        <f t="shared" si="14"/>
        <v>0</v>
      </c>
      <c r="AJ254"/>
      <c r="AK254"/>
      <c r="AL254"/>
      <c r="AM254"/>
      <c r="AN254"/>
      <c r="AO254"/>
      <c r="AP254"/>
      <c r="AQ254"/>
      <c r="AR254"/>
      <c r="AS254"/>
      <c r="AT254"/>
      <c r="AU254"/>
      <c r="AY254" s="48">
        <f t="shared" si="15"/>
        <v>0</v>
      </c>
      <c r="AZ254" s="48">
        <f t="shared" si="16"/>
        <v>0</v>
      </c>
      <c r="BA254" s="48">
        <f t="shared" si="17"/>
        <v>0</v>
      </c>
      <c r="BB254" s="48">
        <f t="shared" si="18"/>
        <v>0</v>
      </c>
      <c r="BC254" s="48">
        <f t="shared" si="19"/>
        <v>0</v>
      </c>
      <c r="BD254" s="48">
        <f t="shared" si="20"/>
        <v>0</v>
      </c>
      <c r="BE254" s="48">
        <f t="shared" si="21"/>
        <v>0</v>
      </c>
      <c r="BF254" s="48">
        <f t="shared" si="22"/>
        <v>0</v>
      </c>
      <c r="BG254" s="48">
        <f t="shared" si="23"/>
        <v>0</v>
      </c>
      <c r="BH254" s="48">
        <f t="shared" si="24"/>
        <v>0</v>
      </c>
      <c r="BI254" s="48">
        <f t="shared" si="25"/>
        <v>0</v>
      </c>
      <c r="BJ254" s="48">
        <f t="shared" si="26"/>
        <v>0</v>
      </c>
      <c r="BK254" s="48">
        <f t="shared" si="27"/>
        <v>0</v>
      </c>
      <c r="BL254" s="48">
        <f t="shared" si="28"/>
        <v>0</v>
      </c>
      <c r="BM254" s="48">
        <f t="shared" si="29"/>
        <v>0</v>
      </c>
      <c r="BN254" s="48">
        <f t="shared" si="30"/>
        <v>0</v>
      </c>
      <c r="BO254" s="48">
        <f t="shared" si="31"/>
        <v>0</v>
      </c>
      <c r="BP254" s="48">
        <f t="shared" si="32"/>
        <v>0</v>
      </c>
      <c r="BQ254" s="48">
        <f t="shared" si="33"/>
        <v>0</v>
      </c>
      <c r="BR254" s="48">
        <f t="shared" si="34"/>
        <v>0</v>
      </c>
      <c r="BS254" s="48">
        <f t="shared" si="35"/>
        <v>0</v>
      </c>
      <c r="BT254" s="48">
        <f t="shared" si="36"/>
        <v>0</v>
      </c>
      <c r="BU254" s="48">
        <f t="shared" si="37"/>
        <v>0</v>
      </c>
      <c r="BV254" s="48">
        <f t="shared" si="38"/>
        <v>0</v>
      </c>
      <c r="BW254" s="48">
        <f t="shared" si="39"/>
        <v>0</v>
      </c>
      <c r="BX254" s="48">
        <f t="shared" si="40"/>
        <v>0</v>
      </c>
      <c r="BY254" s="48">
        <f t="shared" si="41"/>
        <v>0</v>
      </c>
      <c r="BZ254" s="48">
        <f t="shared" si="42"/>
        <v>0</v>
      </c>
      <c r="CA254" s="48">
        <f t="shared" si="43"/>
        <v>0</v>
      </c>
      <c r="CB254" s="48">
        <f t="shared" si="44"/>
        <v>0</v>
      </c>
      <c r="CC254" s="48">
        <f t="shared" si="45"/>
        <v>0</v>
      </c>
      <c r="CD254" s="48">
        <f t="shared" si="46"/>
        <v>0</v>
      </c>
      <c r="CE254" s="48">
        <f t="shared" si="47"/>
        <v>0</v>
      </c>
      <c r="CF254" s="48">
        <f t="shared" si="48"/>
        <v>0</v>
      </c>
      <c r="CG254" s="48">
        <f t="shared" si="49"/>
        <v>0</v>
      </c>
      <c r="CH254" s="48">
        <f t="shared" si="50"/>
        <v>0</v>
      </c>
      <c r="CI254" s="48">
        <f t="shared" si="51"/>
        <v>0</v>
      </c>
      <c r="CJ254" s="48">
        <f t="shared" si="52"/>
        <v>0</v>
      </c>
      <c r="CK254" s="48">
        <f t="shared" si="53"/>
        <v>0</v>
      </c>
      <c r="CL254" s="48">
        <f t="shared" si="54"/>
        <v>0</v>
      </c>
      <c r="CM254" s="48">
        <f t="shared" si="55"/>
        <v>0</v>
      </c>
      <c r="CN254" s="48">
        <f t="shared" si="56"/>
        <v>0</v>
      </c>
      <c r="CO254" s="48">
        <f t="shared" si="57"/>
        <v>0</v>
      </c>
      <c r="CP254" s="48">
        <f t="shared" si="58"/>
        <v>0</v>
      </c>
      <c r="CQ254" s="48">
        <f t="shared" si="59"/>
        <v>0</v>
      </c>
      <c r="CR254" s="48">
        <f t="shared" si="60"/>
        <v>0</v>
      </c>
      <c r="CS254" s="48">
        <f t="shared" si="61"/>
        <v>0</v>
      </c>
      <c r="CT254" s="48">
        <f t="shared" si="62"/>
        <v>0</v>
      </c>
      <c r="CU254" s="48">
        <f t="shared" si="63"/>
        <v>0</v>
      </c>
      <c r="CV254" s="48">
        <f t="shared" si="64"/>
        <v>0</v>
      </c>
      <c r="CW254" s="48">
        <f t="shared" si="65"/>
        <v>0</v>
      </c>
      <c r="CX254" s="48">
        <f t="shared" si="66"/>
        <v>0</v>
      </c>
      <c r="CZ254" s="1">
        <f t="shared" si="67"/>
        <v>0</v>
      </c>
      <c r="DD254" s="1">
        <f t="shared" si="80"/>
        <v>0</v>
      </c>
      <c r="DE254" s="1">
        <f t="shared" si="68"/>
        <v>0</v>
      </c>
      <c r="DF254" s="1">
        <f t="shared" si="69"/>
        <v>0</v>
      </c>
      <c r="DG254" s="1">
        <f t="shared" si="70"/>
        <v>0</v>
      </c>
      <c r="DH254" s="1">
        <f t="shared" si="71"/>
        <v>0</v>
      </c>
      <c r="DI254" s="1">
        <f t="shared" si="72"/>
        <v>0</v>
      </c>
      <c r="DJ254" s="1">
        <f t="shared" si="73"/>
        <v>0</v>
      </c>
      <c r="DK254" s="1">
        <f t="shared" si="74"/>
        <v>0</v>
      </c>
      <c r="DL254" s="1">
        <f t="shared" si="75"/>
        <v>0</v>
      </c>
      <c r="DM254" s="1">
        <f t="shared" si="76"/>
        <v>0</v>
      </c>
      <c r="DN254" s="1">
        <f t="shared" si="77"/>
        <v>0</v>
      </c>
      <c r="DO254" s="1">
        <f t="shared" si="78"/>
        <v>0</v>
      </c>
      <c r="DP254" s="1">
        <f t="shared" si="79"/>
        <v>0</v>
      </c>
      <c r="DR254" s="1">
        <f>IF(AND(CNGE_2024_M4_Secc1!$O79&lt;&gt;"",CNGE_2024_M4_Secc1!$O79=2,COUNTA(K255:AD255,O323:AD323,O391:AD391)&gt;0),1,0)</f>
        <v>0</v>
      </c>
      <c r="DS254"/>
      <c r="DT254"/>
      <c r="DU254"/>
      <c r="DV254"/>
      <c r="DW254"/>
      <c r="DX254"/>
      <c r="DY254"/>
      <c r="DZ254"/>
      <c r="EA254"/>
      <c r="EB254"/>
      <c r="EC254"/>
    </row>
    <row r="255" spans="1:133" ht="15" customHeight="1">
      <c r="A255" s="40"/>
      <c r="B255" s="91"/>
      <c r="C255" s="94" t="s">
        <v>5122</v>
      </c>
      <c r="D255" s="572" t="str">
        <f>IF(CNGE_2024_M4_Secc1!D79="","",CNGE_2024_M4_Secc1!D79)</f>
        <v/>
      </c>
      <c r="E255" s="573"/>
      <c r="F255" s="573"/>
      <c r="G255" s="573"/>
      <c r="H255" s="573"/>
      <c r="I255" s="573"/>
      <c r="J255" s="574"/>
      <c r="K255" s="483"/>
      <c r="L255" s="483"/>
      <c r="M255" s="483"/>
      <c r="N255" s="483"/>
      <c r="O255" s="483"/>
      <c r="P255" s="483"/>
      <c r="Q255" s="483"/>
      <c r="R255" s="483"/>
      <c r="S255" s="483"/>
      <c r="T255" s="483"/>
      <c r="U255" s="483"/>
      <c r="V255" s="483"/>
      <c r="W255" s="483"/>
      <c r="X255" s="483"/>
      <c r="Y255" s="483"/>
      <c r="Z255" s="483"/>
      <c r="AA255" s="483"/>
      <c r="AB255" s="483"/>
      <c r="AC255" s="483"/>
      <c r="AD255" s="483"/>
      <c r="AG255" s="1">
        <f>IF(AND(CNGE_2024_M4_Secc1!$O79&lt;&gt;"",CNGE_2024_M4_Secc1!$O79=2,COUNTBLANK(D255)=0,COUNTA(K255:AD255,O323:AD323,O391:AD391)=0),0,IF(AND(CNGE_2024_M4_Secc1!$O79&lt;&gt;"",CNGE_2024_M4_Secc1!$O79&lt;&gt;2,COUNTBLANK(D255)=0,DD255=0,DE255=0,DF255=0,DG255=0,DH255=0,DI255=0,DJ255=0,DK255=0,DL255=0,DM255=0,DN255=0,DO255=0,DP255=0),0,IF(AND(COUNTBLANK(D255)=1,COUNTA(K255:AD255,O323:AD323,O391:AD391)=0),0,1)))</f>
        <v>0</v>
      </c>
      <c r="AH255" s="89">
        <f t="shared" si="13"/>
        <v>0</v>
      </c>
      <c r="AI255" s="1">
        <f t="shared" si="14"/>
        <v>0</v>
      </c>
      <c r="AJ255"/>
      <c r="AK255"/>
      <c r="AL255"/>
      <c r="AM255"/>
      <c r="AN255"/>
      <c r="AO255"/>
      <c r="AP255"/>
      <c r="AQ255"/>
      <c r="AR255"/>
      <c r="AS255"/>
      <c r="AT255"/>
      <c r="AU255"/>
      <c r="AY255" s="48">
        <f t="shared" si="15"/>
        <v>0</v>
      </c>
      <c r="AZ255" s="48">
        <f t="shared" si="16"/>
        <v>0</v>
      </c>
      <c r="BA255" s="48">
        <f t="shared" si="17"/>
        <v>0</v>
      </c>
      <c r="BB255" s="48">
        <f t="shared" si="18"/>
        <v>0</v>
      </c>
      <c r="BC255" s="48">
        <f t="shared" si="19"/>
        <v>0</v>
      </c>
      <c r="BD255" s="48">
        <f t="shared" si="20"/>
        <v>0</v>
      </c>
      <c r="BE255" s="48">
        <f t="shared" si="21"/>
        <v>0</v>
      </c>
      <c r="BF255" s="48">
        <f t="shared" si="22"/>
        <v>0</v>
      </c>
      <c r="BG255" s="48">
        <f t="shared" si="23"/>
        <v>0</v>
      </c>
      <c r="BH255" s="48">
        <f t="shared" si="24"/>
        <v>0</v>
      </c>
      <c r="BI255" s="48">
        <f t="shared" si="25"/>
        <v>0</v>
      </c>
      <c r="BJ255" s="48">
        <f t="shared" si="26"/>
        <v>0</v>
      </c>
      <c r="BK255" s="48">
        <f t="shared" si="27"/>
        <v>0</v>
      </c>
      <c r="BL255" s="48">
        <f t="shared" si="28"/>
        <v>0</v>
      </c>
      <c r="BM255" s="48">
        <f t="shared" si="29"/>
        <v>0</v>
      </c>
      <c r="BN255" s="48">
        <f t="shared" si="30"/>
        <v>0</v>
      </c>
      <c r="BO255" s="48">
        <f t="shared" si="31"/>
        <v>0</v>
      </c>
      <c r="BP255" s="48">
        <f t="shared" si="32"/>
        <v>0</v>
      </c>
      <c r="BQ255" s="48">
        <f t="shared" si="33"/>
        <v>0</v>
      </c>
      <c r="BR255" s="48">
        <f t="shared" si="34"/>
        <v>0</v>
      </c>
      <c r="BS255" s="48">
        <f t="shared" si="35"/>
        <v>0</v>
      </c>
      <c r="BT255" s="48">
        <f t="shared" si="36"/>
        <v>0</v>
      </c>
      <c r="BU255" s="48">
        <f t="shared" si="37"/>
        <v>0</v>
      </c>
      <c r="BV255" s="48">
        <f t="shared" si="38"/>
        <v>0</v>
      </c>
      <c r="BW255" s="48">
        <f t="shared" si="39"/>
        <v>0</v>
      </c>
      <c r="BX255" s="48">
        <f t="shared" si="40"/>
        <v>0</v>
      </c>
      <c r="BY255" s="48">
        <f t="shared" si="41"/>
        <v>0</v>
      </c>
      <c r="BZ255" s="48">
        <f t="shared" si="42"/>
        <v>0</v>
      </c>
      <c r="CA255" s="48">
        <f t="shared" si="43"/>
        <v>0</v>
      </c>
      <c r="CB255" s="48">
        <f t="shared" si="44"/>
        <v>0</v>
      </c>
      <c r="CC255" s="48">
        <f t="shared" si="45"/>
        <v>0</v>
      </c>
      <c r="CD255" s="48">
        <f t="shared" si="46"/>
        <v>0</v>
      </c>
      <c r="CE255" s="48">
        <f t="shared" si="47"/>
        <v>0</v>
      </c>
      <c r="CF255" s="48">
        <f t="shared" si="48"/>
        <v>0</v>
      </c>
      <c r="CG255" s="48">
        <f t="shared" si="49"/>
        <v>0</v>
      </c>
      <c r="CH255" s="48">
        <f t="shared" si="50"/>
        <v>0</v>
      </c>
      <c r="CI255" s="48">
        <f t="shared" si="51"/>
        <v>0</v>
      </c>
      <c r="CJ255" s="48">
        <f t="shared" si="52"/>
        <v>0</v>
      </c>
      <c r="CK255" s="48">
        <f t="shared" si="53"/>
        <v>0</v>
      </c>
      <c r="CL255" s="48">
        <f t="shared" si="54"/>
        <v>0</v>
      </c>
      <c r="CM255" s="48">
        <f t="shared" si="55"/>
        <v>0</v>
      </c>
      <c r="CN255" s="48">
        <f t="shared" si="56"/>
        <v>0</v>
      </c>
      <c r="CO255" s="48">
        <f t="shared" si="57"/>
        <v>0</v>
      </c>
      <c r="CP255" s="48">
        <f t="shared" si="58"/>
        <v>0</v>
      </c>
      <c r="CQ255" s="48">
        <f t="shared" si="59"/>
        <v>0</v>
      </c>
      <c r="CR255" s="48">
        <f t="shared" si="60"/>
        <v>0</v>
      </c>
      <c r="CS255" s="48">
        <f t="shared" si="61"/>
        <v>0</v>
      </c>
      <c r="CT255" s="48">
        <f t="shared" si="62"/>
        <v>0</v>
      </c>
      <c r="CU255" s="48">
        <f t="shared" si="63"/>
        <v>0</v>
      </c>
      <c r="CV255" s="48">
        <f t="shared" si="64"/>
        <v>0</v>
      </c>
      <c r="CW255" s="48">
        <f t="shared" si="65"/>
        <v>0</v>
      </c>
      <c r="CX255" s="48">
        <f t="shared" si="66"/>
        <v>0</v>
      </c>
      <c r="CZ255" s="1">
        <f t="shared" si="67"/>
        <v>0</v>
      </c>
      <c r="DD255" s="1">
        <f t="shared" si="80"/>
        <v>0</v>
      </c>
      <c r="DE255" s="1">
        <f t="shared" si="68"/>
        <v>0</v>
      </c>
      <c r="DF255" s="1">
        <f t="shared" si="69"/>
        <v>0</v>
      </c>
      <c r="DG255" s="1">
        <f t="shared" si="70"/>
        <v>0</v>
      </c>
      <c r="DH255" s="1">
        <f t="shared" si="71"/>
        <v>0</v>
      </c>
      <c r="DI255" s="1">
        <f t="shared" si="72"/>
        <v>0</v>
      </c>
      <c r="DJ255" s="1">
        <f t="shared" si="73"/>
        <v>0</v>
      </c>
      <c r="DK255" s="1">
        <f t="shared" si="74"/>
        <v>0</v>
      </c>
      <c r="DL255" s="1">
        <f t="shared" si="75"/>
        <v>0</v>
      </c>
      <c r="DM255" s="1">
        <f t="shared" si="76"/>
        <v>0</v>
      </c>
      <c r="DN255" s="1">
        <f t="shared" si="77"/>
        <v>0</v>
      </c>
      <c r="DO255" s="1">
        <f t="shared" si="78"/>
        <v>0</v>
      </c>
      <c r="DP255" s="1">
        <f t="shared" si="79"/>
        <v>0</v>
      </c>
      <c r="DR255" s="1">
        <f>IF(AND(CNGE_2024_M4_Secc1!$O80&lt;&gt;"",CNGE_2024_M4_Secc1!$O80=2,COUNTA(K256:AD256,O324:AD324,O392:AD392)&gt;0),1,0)</f>
        <v>0</v>
      </c>
      <c r="DS255"/>
      <c r="DT255"/>
      <c r="DU255"/>
      <c r="DV255"/>
      <c r="DW255"/>
      <c r="DX255"/>
      <c r="DY255"/>
      <c r="DZ255"/>
      <c r="EA255"/>
      <c r="EB255"/>
      <c r="EC255"/>
    </row>
    <row r="256" spans="1:133" ht="15" customHeight="1">
      <c r="A256" s="40"/>
      <c r="B256" s="91"/>
      <c r="C256" s="94" t="s">
        <v>5123</v>
      </c>
      <c r="D256" s="572" t="str">
        <f>IF(CNGE_2024_M4_Secc1!D80="","",CNGE_2024_M4_Secc1!D80)</f>
        <v/>
      </c>
      <c r="E256" s="573"/>
      <c r="F256" s="573"/>
      <c r="G256" s="573"/>
      <c r="H256" s="573"/>
      <c r="I256" s="573"/>
      <c r="J256" s="574"/>
      <c r="K256" s="483"/>
      <c r="L256" s="483"/>
      <c r="M256" s="483"/>
      <c r="N256" s="483"/>
      <c r="O256" s="483"/>
      <c r="P256" s="483"/>
      <c r="Q256" s="483"/>
      <c r="R256" s="483"/>
      <c r="S256" s="483"/>
      <c r="T256" s="483"/>
      <c r="U256" s="483"/>
      <c r="V256" s="483"/>
      <c r="W256" s="483"/>
      <c r="X256" s="483"/>
      <c r="Y256" s="483"/>
      <c r="Z256" s="483"/>
      <c r="AA256" s="483"/>
      <c r="AB256" s="483"/>
      <c r="AC256" s="483"/>
      <c r="AD256" s="483"/>
      <c r="AG256" s="1">
        <f>IF(AND(CNGE_2024_M4_Secc1!$O80&lt;&gt;"",CNGE_2024_M4_Secc1!$O80=2,COUNTBLANK(D256)=0,COUNTA(K256:AD256,O324:AD324,O392:AD392)=0),0,IF(AND(CNGE_2024_M4_Secc1!$O80&lt;&gt;"",CNGE_2024_M4_Secc1!$O80&lt;&gt;2,COUNTBLANK(D256)=0,DD256=0,DE256=0,DF256=0,DG256=0,DH256=0,DI256=0,DJ256=0,DK256=0,DL256=0,DM256=0,DN256=0,DO256=0,DP256=0),0,IF(AND(COUNTBLANK(D256)=1,COUNTA(K256:AD256,O324:AD324,O392:AD392)=0),0,1)))</f>
        <v>0</v>
      </c>
      <c r="AH256" s="89">
        <f t="shared" si="13"/>
        <v>0</v>
      </c>
      <c r="AI256" s="1">
        <f t="shared" si="14"/>
        <v>0</v>
      </c>
      <c r="AJ256"/>
      <c r="AK256"/>
      <c r="AL256"/>
      <c r="AM256"/>
      <c r="AN256"/>
      <c r="AO256"/>
      <c r="AP256"/>
      <c r="AQ256"/>
      <c r="AR256"/>
      <c r="AS256"/>
      <c r="AT256"/>
      <c r="AU256"/>
      <c r="AY256" s="48">
        <f t="shared" si="15"/>
        <v>0</v>
      </c>
      <c r="AZ256" s="48">
        <f t="shared" si="16"/>
        <v>0</v>
      </c>
      <c r="BA256" s="48">
        <f t="shared" si="17"/>
        <v>0</v>
      </c>
      <c r="BB256" s="48">
        <f t="shared" si="18"/>
        <v>0</v>
      </c>
      <c r="BC256" s="48">
        <f t="shared" si="19"/>
        <v>0</v>
      </c>
      <c r="BD256" s="48">
        <f t="shared" si="20"/>
        <v>0</v>
      </c>
      <c r="BE256" s="48">
        <f t="shared" si="21"/>
        <v>0</v>
      </c>
      <c r="BF256" s="48">
        <f t="shared" si="22"/>
        <v>0</v>
      </c>
      <c r="BG256" s="48">
        <f t="shared" si="23"/>
        <v>0</v>
      </c>
      <c r="BH256" s="48">
        <f t="shared" si="24"/>
        <v>0</v>
      </c>
      <c r="BI256" s="48">
        <f t="shared" si="25"/>
        <v>0</v>
      </c>
      <c r="BJ256" s="48">
        <f t="shared" si="26"/>
        <v>0</v>
      </c>
      <c r="BK256" s="48">
        <f t="shared" si="27"/>
        <v>0</v>
      </c>
      <c r="BL256" s="48">
        <f t="shared" si="28"/>
        <v>0</v>
      </c>
      <c r="BM256" s="48">
        <f t="shared" si="29"/>
        <v>0</v>
      </c>
      <c r="BN256" s="48">
        <f t="shared" si="30"/>
        <v>0</v>
      </c>
      <c r="BO256" s="48">
        <f t="shared" si="31"/>
        <v>0</v>
      </c>
      <c r="BP256" s="48">
        <f t="shared" si="32"/>
        <v>0</v>
      </c>
      <c r="BQ256" s="48">
        <f t="shared" si="33"/>
        <v>0</v>
      </c>
      <c r="BR256" s="48">
        <f t="shared" si="34"/>
        <v>0</v>
      </c>
      <c r="BS256" s="48">
        <f t="shared" si="35"/>
        <v>0</v>
      </c>
      <c r="BT256" s="48">
        <f t="shared" si="36"/>
        <v>0</v>
      </c>
      <c r="BU256" s="48">
        <f t="shared" si="37"/>
        <v>0</v>
      </c>
      <c r="BV256" s="48">
        <f t="shared" si="38"/>
        <v>0</v>
      </c>
      <c r="BW256" s="48">
        <f t="shared" si="39"/>
        <v>0</v>
      </c>
      <c r="BX256" s="48">
        <f t="shared" si="40"/>
        <v>0</v>
      </c>
      <c r="BY256" s="48">
        <f t="shared" si="41"/>
        <v>0</v>
      </c>
      <c r="BZ256" s="48">
        <f t="shared" si="42"/>
        <v>0</v>
      </c>
      <c r="CA256" s="48">
        <f t="shared" si="43"/>
        <v>0</v>
      </c>
      <c r="CB256" s="48">
        <f t="shared" si="44"/>
        <v>0</v>
      </c>
      <c r="CC256" s="48">
        <f t="shared" si="45"/>
        <v>0</v>
      </c>
      <c r="CD256" s="48">
        <f t="shared" si="46"/>
        <v>0</v>
      </c>
      <c r="CE256" s="48">
        <f t="shared" si="47"/>
        <v>0</v>
      </c>
      <c r="CF256" s="48">
        <f t="shared" si="48"/>
        <v>0</v>
      </c>
      <c r="CG256" s="48">
        <f t="shared" si="49"/>
        <v>0</v>
      </c>
      <c r="CH256" s="48">
        <f t="shared" si="50"/>
        <v>0</v>
      </c>
      <c r="CI256" s="48">
        <f t="shared" si="51"/>
        <v>0</v>
      </c>
      <c r="CJ256" s="48">
        <f t="shared" si="52"/>
        <v>0</v>
      </c>
      <c r="CK256" s="48">
        <f t="shared" si="53"/>
        <v>0</v>
      </c>
      <c r="CL256" s="48">
        <f t="shared" si="54"/>
        <v>0</v>
      </c>
      <c r="CM256" s="48">
        <f t="shared" si="55"/>
        <v>0</v>
      </c>
      <c r="CN256" s="48">
        <f t="shared" si="56"/>
        <v>0</v>
      </c>
      <c r="CO256" s="48">
        <f t="shared" si="57"/>
        <v>0</v>
      </c>
      <c r="CP256" s="48">
        <f t="shared" si="58"/>
        <v>0</v>
      </c>
      <c r="CQ256" s="48">
        <f t="shared" si="59"/>
        <v>0</v>
      </c>
      <c r="CR256" s="48">
        <f t="shared" si="60"/>
        <v>0</v>
      </c>
      <c r="CS256" s="48">
        <f t="shared" si="61"/>
        <v>0</v>
      </c>
      <c r="CT256" s="48">
        <f t="shared" si="62"/>
        <v>0</v>
      </c>
      <c r="CU256" s="48">
        <f t="shared" si="63"/>
        <v>0</v>
      </c>
      <c r="CV256" s="48">
        <f t="shared" si="64"/>
        <v>0</v>
      </c>
      <c r="CW256" s="48">
        <f t="shared" si="65"/>
        <v>0</v>
      </c>
      <c r="CX256" s="48">
        <f t="shared" si="66"/>
        <v>0</v>
      </c>
      <c r="CZ256" s="1">
        <f t="shared" si="67"/>
        <v>0</v>
      </c>
      <c r="DD256" s="1">
        <f t="shared" si="80"/>
        <v>0</v>
      </c>
      <c r="DE256" s="1">
        <f t="shared" si="68"/>
        <v>0</v>
      </c>
      <c r="DF256" s="1">
        <f t="shared" si="69"/>
        <v>0</v>
      </c>
      <c r="DG256" s="1">
        <f t="shared" si="70"/>
        <v>0</v>
      </c>
      <c r="DH256" s="1">
        <f t="shared" si="71"/>
        <v>0</v>
      </c>
      <c r="DI256" s="1">
        <f t="shared" si="72"/>
        <v>0</v>
      </c>
      <c r="DJ256" s="1">
        <f t="shared" si="73"/>
        <v>0</v>
      </c>
      <c r="DK256" s="1">
        <f t="shared" si="74"/>
        <v>0</v>
      </c>
      <c r="DL256" s="1">
        <f t="shared" si="75"/>
        <v>0</v>
      </c>
      <c r="DM256" s="1">
        <f t="shared" si="76"/>
        <v>0</v>
      </c>
      <c r="DN256" s="1">
        <f t="shared" si="77"/>
        <v>0</v>
      </c>
      <c r="DO256" s="1">
        <f t="shared" si="78"/>
        <v>0</v>
      </c>
      <c r="DP256" s="1">
        <f t="shared" si="79"/>
        <v>0</v>
      </c>
      <c r="DR256" s="1">
        <f>IF(AND(CNGE_2024_M4_Secc1!$O81&lt;&gt;"",CNGE_2024_M4_Secc1!$O81=2,COUNTA(K257:AD257,O325:AD325,O393:AD393)&gt;0),1,0)</f>
        <v>0</v>
      </c>
      <c r="DS256"/>
      <c r="DT256"/>
      <c r="DU256"/>
      <c r="DV256"/>
      <c r="DW256"/>
      <c r="DX256"/>
      <c r="DY256"/>
      <c r="DZ256"/>
      <c r="EA256"/>
      <c r="EB256"/>
      <c r="EC256"/>
    </row>
    <row r="257" spans="1:133" ht="15" customHeight="1">
      <c r="A257" s="40"/>
      <c r="B257" s="91"/>
      <c r="C257" s="94" t="s">
        <v>5124</v>
      </c>
      <c r="D257" s="572" t="str">
        <f>IF(CNGE_2024_M4_Secc1!D81="","",CNGE_2024_M4_Secc1!D81)</f>
        <v/>
      </c>
      <c r="E257" s="573"/>
      <c r="F257" s="573"/>
      <c r="G257" s="573"/>
      <c r="H257" s="573"/>
      <c r="I257" s="573"/>
      <c r="J257" s="574"/>
      <c r="K257" s="483"/>
      <c r="L257" s="483"/>
      <c r="M257" s="483"/>
      <c r="N257" s="483"/>
      <c r="O257" s="483"/>
      <c r="P257" s="483"/>
      <c r="Q257" s="483"/>
      <c r="R257" s="483"/>
      <c r="S257" s="483"/>
      <c r="T257" s="483"/>
      <c r="U257" s="483"/>
      <c r="V257" s="483"/>
      <c r="W257" s="483"/>
      <c r="X257" s="483"/>
      <c r="Y257" s="483"/>
      <c r="Z257" s="483"/>
      <c r="AA257" s="483"/>
      <c r="AB257" s="483"/>
      <c r="AC257" s="483"/>
      <c r="AD257" s="483"/>
      <c r="AG257" s="1">
        <f>IF(AND(CNGE_2024_M4_Secc1!$O81&lt;&gt;"",CNGE_2024_M4_Secc1!$O81=2,COUNTBLANK(D257)=0,COUNTA(K257:AD257,O325:AD325,O393:AD393)=0),0,IF(AND(CNGE_2024_M4_Secc1!$O81&lt;&gt;"",CNGE_2024_M4_Secc1!$O81&lt;&gt;2,COUNTBLANK(D257)=0,DD257=0,DE257=0,DF257=0,DG257=0,DH257=0,DI257=0,DJ257=0,DK257=0,DL257=0,DM257=0,DN257=0,DO257=0,DP257=0),0,IF(AND(COUNTBLANK(D257)=1,COUNTA(K257:AD257,O325:AD325,O393:AD393)=0),0,1)))</f>
        <v>0</v>
      </c>
      <c r="AH257" s="89">
        <f t="shared" si="13"/>
        <v>0</v>
      </c>
      <c r="AI257" s="1">
        <f t="shared" si="14"/>
        <v>0</v>
      </c>
      <c r="AJ257"/>
      <c r="AK257"/>
      <c r="AL257"/>
      <c r="AM257"/>
      <c r="AN257"/>
      <c r="AO257"/>
      <c r="AP257"/>
      <c r="AQ257"/>
      <c r="AR257"/>
      <c r="AS257"/>
      <c r="AT257"/>
      <c r="AU257"/>
      <c r="AY257" s="48">
        <f t="shared" si="15"/>
        <v>0</v>
      </c>
      <c r="AZ257" s="48">
        <f t="shared" si="16"/>
        <v>0</v>
      </c>
      <c r="BA257" s="48">
        <f t="shared" si="17"/>
        <v>0</v>
      </c>
      <c r="BB257" s="48">
        <f t="shared" si="18"/>
        <v>0</v>
      </c>
      <c r="BC257" s="48">
        <f t="shared" si="19"/>
        <v>0</v>
      </c>
      <c r="BD257" s="48">
        <f t="shared" si="20"/>
        <v>0</v>
      </c>
      <c r="BE257" s="48">
        <f t="shared" si="21"/>
        <v>0</v>
      </c>
      <c r="BF257" s="48">
        <f t="shared" si="22"/>
        <v>0</v>
      </c>
      <c r="BG257" s="48">
        <f t="shared" si="23"/>
        <v>0</v>
      </c>
      <c r="BH257" s="48">
        <f t="shared" si="24"/>
        <v>0</v>
      </c>
      <c r="BI257" s="48">
        <f t="shared" si="25"/>
        <v>0</v>
      </c>
      <c r="BJ257" s="48">
        <f t="shared" si="26"/>
        <v>0</v>
      </c>
      <c r="BK257" s="48">
        <f t="shared" si="27"/>
        <v>0</v>
      </c>
      <c r="BL257" s="48">
        <f t="shared" si="28"/>
        <v>0</v>
      </c>
      <c r="BM257" s="48">
        <f t="shared" si="29"/>
        <v>0</v>
      </c>
      <c r="BN257" s="48">
        <f t="shared" si="30"/>
        <v>0</v>
      </c>
      <c r="BO257" s="48">
        <f t="shared" si="31"/>
        <v>0</v>
      </c>
      <c r="BP257" s="48">
        <f t="shared" si="32"/>
        <v>0</v>
      </c>
      <c r="BQ257" s="48">
        <f t="shared" si="33"/>
        <v>0</v>
      </c>
      <c r="BR257" s="48">
        <f t="shared" si="34"/>
        <v>0</v>
      </c>
      <c r="BS257" s="48">
        <f t="shared" si="35"/>
        <v>0</v>
      </c>
      <c r="BT257" s="48">
        <f t="shared" si="36"/>
        <v>0</v>
      </c>
      <c r="BU257" s="48">
        <f t="shared" si="37"/>
        <v>0</v>
      </c>
      <c r="BV257" s="48">
        <f t="shared" si="38"/>
        <v>0</v>
      </c>
      <c r="BW257" s="48">
        <f t="shared" si="39"/>
        <v>0</v>
      </c>
      <c r="BX257" s="48">
        <f t="shared" si="40"/>
        <v>0</v>
      </c>
      <c r="BY257" s="48">
        <f t="shared" si="41"/>
        <v>0</v>
      </c>
      <c r="BZ257" s="48">
        <f t="shared" si="42"/>
        <v>0</v>
      </c>
      <c r="CA257" s="48">
        <f t="shared" si="43"/>
        <v>0</v>
      </c>
      <c r="CB257" s="48">
        <f t="shared" si="44"/>
        <v>0</v>
      </c>
      <c r="CC257" s="48">
        <f t="shared" si="45"/>
        <v>0</v>
      </c>
      <c r="CD257" s="48">
        <f t="shared" si="46"/>
        <v>0</v>
      </c>
      <c r="CE257" s="48">
        <f t="shared" si="47"/>
        <v>0</v>
      </c>
      <c r="CF257" s="48">
        <f t="shared" si="48"/>
        <v>0</v>
      </c>
      <c r="CG257" s="48">
        <f t="shared" si="49"/>
        <v>0</v>
      </c>
      <c r="CH257" s="48">
        <f t="shared" si="50"/>
        <v>0</v>
      </c>
      <c r="CI257" s="48">
        <f t="shared" si="51"/>
        <v>0</v>
      </c>
      <c r="CJ257" s="48">
        <f t="shared" si="52"/>
        <v>0</v>
      </c>
      <c r="CK257" s="48">
        <f t="shared" si="53"/>
        <v>0</v>
      </c>
      <c r="CL257" s="48">
        <f t="shared" si="54"/>
        <v>0</v>
      </c>
      <c r="CM257" s="48">
        <f t="shared" si="55"/>
        <v>0</v>
      </c>
      <c r="CN257" s="48">
        <f t="shared" si="56"/>
        <v>0</v>
      </c>
      <c r="CO257" s="48">
        <f t="shared" si="57"/>
        <v>0</v>
      </c>
      <c r="CP257" s="48">
        <f t="shared" si="58"/>
        <v>0</v>
      </c>
      <c r="CQ257" s="48">
        <f t="shared" si="59"/>
        <v>0</v>
      </c>
      <c r="CR257" s="48">
        <f t="shared" si="60"/>
        <v>0</v>
      </c>
      <c r="CS257" s="48">
        <f t="shared" si="61"/>
        <v>0</v>
      </c>
      <c r="CT257" s="48">
        <f t="shared" si="62"/>
        <v>0</v>
      </c>
      <c r="CU257" s="48">
        <f t="shared" si="63"/>
        <v>0</v>
      </c>
      <c r="CV257" s="48">
        <f t="shared" si="64"/>
        <v>0</v>
      </c>
      <c r="CW257" s="48">
        <f t="shared" si="65"/>
        <v>0</v>
      </c>
      <c r="CX257" s="48">
        <f t="shared" si="66"/>
        <v>0</v>
      </c>
      <c r="CZ257" s="1">
        <f t="shared" si="67"/>
        <v>0</v>
      </c>
      <c r="DD257" s="1">
        <f t="shared" si="80"/>
        <v>0</v>
      </c>
      <c r="DE257" s="1">
        <f t="shared" si="68"/>
        <v>0</v>
      </c>
      <c r="DF257" s="1">
        <f t="shared" si="69"/>
        <v>0</v>
      </c>
      <c r="DG257" s="1">
        <f t="shared" si="70"/>
        <v>0</v>
      </c>
      <c r="DH257" s="1">
        <f t="shared" si="71"/>
        <v>0</v>
      </c>
      <c r="DI257" s="1">
        <f t="shared" si="72"/>
        <v>0</v>
      </c>
      <c r="DJ257" s="1">
        <f t="shared" si="73"/>
        <v>0</v>
      </c>
      <c r="DK257" s="1">
        <f t="shared" si="74"/>
        <v>0</v>
      </c>
      <c r="DL257" s="1">
        <f t="shared" si="75"/>
        <v>0</v>
      </c>
      <c r="DM257" s="1">
        <f t="shared" si="76"/>
        <v>0</v>
      </c>
      <c r="DN257" s="1">
        <f t="shared" si="77"/>
        <v>0</v>
      </c>
      <c r="DO257" s="1">
        <f t="shared" si="78"/>
        <v>0</v>
      </c>
      <c r="DP257" s="1">
        <f t="shared" si="79"/>
        <v>0</v>
      </c>
      <c r="DR257" s="1">
        <f>IF(AND(CNGE_2024_M4_Secc1!$O82&lt;&gt;"",CNGE_2024_M4_Secc1!$O82=2,COUNTA(K258:AD258,O326:AD326,O394:AD394)&gt;0),1,0)</f>
        <v>0</v>
      </c>
      <c r="DS257"/>
      <c r="DT257"/>
      <c r="DU257"/>
      <c r="DV257"/>
      <c r="DW257"/>
      <c r="DX257"/>
      <c r="DY257"/>
      <c r="DZ257"/>
      <c r="EA257"/>
      <c r="EB257"/>
      <c r="EC257"/>
    </row>
    <row r="258" spans="1:133" ht="15" customHeight="1">
      <c r="A258" s="40"/>
      <c r="B258" s="91"/>
      <c r="C258" s="94" t="s">
        <v>5125</v>
      </c>
      <c r="D258" s="572" t="str">
        <f>IF(CNGE_2024_M4_Secc1!D82="","",CNGE_2024_M4_Secc1!D82)</f>
        <v/>
      </c>
      <c r="E258" s="573"/>
      <c r="F258" s="573"/>
      <c r="G258" s="573"/>
      <c r="H258" s="573"/>
      <c r="I258" s="573"/>
      <c r="J258" s="574"/>
      <c r="K258" s="483"/>
      <c r="L258" s="483"/>
      <c r="M258" s="483"/>
      <c r="N258" s="483"/>
      <c r="O258" s="483"/>
      <c r="P258" s="483"/>
      <c r="Q258" s="483"/>
      <c r="R258" s="483"/>
      <c r="S258" s="483"/>
      <c r="T258" s="483"/>
      <c r="U258" s="483"/>
      <c r="V258" s="483"/>
      <c r="W258" s="483"/>
      <c r="X258" s="483"/>
      <c r="Y258" s="483"/>
      <c r="Z258" s="483"/>
      <c r="AA258" s="483"/>
      <c r="AB258" s="483"/>
      <c r="AC258" s="483"/>
      <c r="AD258" s="483"/>
      <c r="AG258" s="1">
        <f>IF(AND(CNGE_2024_M4_Secc1!$O82&lt;&gt;"",CNGE_2024_M4_Secc1!$O82=2,COUNTBLANK(D258)=0,COUNTA(K258:AD258,O326:AD326,O394:AD394)=0),0,IF(AND(CNGE_2024_M4_Secc1!$O82&lt;&gt;"",CNGE_2024_M4_Secc1!$O82&lt;&gt;2,COUNTBLANK(D258)=0,DD258=0,DE258=0,DF258=0,DG258=0,DH258=0,DI258=0,DJ258=0,DK258=0,DL258=0,DM258=0,DN258=0,DO258=0,DP258=0),0,IF(AND(COUNTBLANK(D258)=1,COUNTA(K258:AD258,O326:AD326,O394:AD394)=0),0,1)))</f>
        <v>0</v>
      </c>
      <c r="AH258" s="89">
        <f t="shared" si="13"/>
        <v>0</v>
      </c>
      <c r="AI258" s="1">
        <f t="shared" si="14"/>
        <v>0</v>
      </c>
      <c r="AJ258"/>
      <c r="AK258"/>
      <c r="AL258"/>
      <c r="AM258"/>
      <c r="AN258"/>
      <c r="AO258"/>
      <c r="AP258"/>
      <c r="AQ258"/>
      <c r="AR258"/>
      <c r="AS258"/>
      <c r="AT258"/>
      <c r="AU258"/>
      <c r="AY258" s="48">
        <f t="shared" si="15"/>
        <v>0</v>
      </c>
      <c r="AZ258" s="48">
        <f t="shared" si="16"/>
        <v>0</v>
      </c>
      <c r="BA258" s="48">
        <f t="shared" si="17"/>
        <v>0</v>
      </c>
      <c r="BB258" s="48">
        <f t="shared" si="18"/>
        <v>0</v>
      </c>
      <c r="BC258" s="48">
        <f t="shared" si="19"/>
        <v>0</v>
      </c>
      <c r="BD258" s="48">
        <f t="shared" si="20"/>
        <v>0</v>
      </c>
      <c r="BE258" s="48">
        <f t="shared" si="21"/>
        <v>0</v>
      </c>
      <c r="BF258" s="48">
        <f t="shared" si="22"/>
        <v>0</v>
      </c>
      <c r="BG258" s="48">
        <f t="shared" si="23"/>
        <v>0</v>
      </c>
      <c r="BH258" s="48">
        <f t="shared" si="24"/>
        <v>0</v>
      </c>
      <c r="BI258" s="48">
        <f t="shared" si="25"/>
        <v>0</v>
      </c>
      <c r="BJ258" s="48">
        <f t="shared" si="26"/>
        <v>0</v>
      </c>
      <c r="BK258" s="48">
        <f t="shared" si="27"/>
        <v>0</v>
      </c>
      <c r="BL258" s="48">
        <f t="shared" si="28"/>
        <v>0</v>
      </c>
      <c r="BM258" s="48">
        <f t="shared" si="29"/>
        <v>0</v>
      </c>
      <c r="BN258" s="48">
        <f t="shared" si="30"/>
        <v>0</v>
      </c>
      <c r="BO258" s="48">
        <f t="shared" si="31"/>
        <v>0</v>
      </c>
      <c r="BP258" s="48">
        <f t="shared" si="32"/>
        <v>0</v>
      </c>
      <c r="BQ258" s="48">
        <f t="shared" si="33"/>
        <v>0</v>
      </c>
      <c r="BR258" s="48">
        <f t="shared" si="34"/>
        <v>0</v>
      </c>
      <c r="BS258" s="48">
        <f t="shared" si="35"/>
        <v>0</v>
      </c>
      <c r="BT258" s="48">
        <f t="shared" si="36"/>
        <v>0</v>
      </c>
      <c r="BU258" s="48">
        <f t="shared" si="37"/>
        <v>0</v>
      </c>
      <c r="BV258" s="48">
        <f t="shared" si="38"/>
        <v>0</v>
      </c>
      <c r="BW258" s="48">
        <f t="shared" si="39"/>
        <v>0</v>
      </c>
      <c r="BX258" s="48">
        <f t="shared" si="40"/>
        <v>0</v>
      </c>
      <c r="BY258" s="48">
        <f t="shared" si="41"/>
        <v>0</v>
      </c>
      <c r="BZ258" s="48">
        <f t="shared" si="42"/>
        <v>0</v>
      </c>
      <c r="CA258" s="48">
        <f t="shared" si="43"/>
        <v>0</v>
      </c>
      <c r="CB258" s="48">
        <f t="shared" si="44"/>
        <v>0</v>
      </c>
      <c r="CC258" s="48">
        <f t="shared" si="45"/>
        <v>0</v>
      </c>
      <c r="CD258" s="48">
        <f t="shared" si="46"/>
        <v>0</v>
      </c>
      <c r="CE258" s="48">
        <f t="shared" si="47"/>
        <v>0</v>
      </c>
      <c r="CF258" s="48">
        <f t="shared" si="48"/>
        <v>0</v>
      </c>
      <c r="CG258" s="48">
        <f t="shared" si="49"/>
        <v>0</v>
      </c>
      <c r="CH258" s="48">
        <f t="shared" si="50"/>
        <v>0</v>
      </c>
      <c r="CI258" s="48">
        <f t="shared" si="51"/>
        <v>0</v>
      </c>
      <c r="CJ258" s="48">
        <f t="shared" si="52"/>
        <v>0</v>
      </c>
      <c r="CK258" s="48">
        <f t="shared" si="53"/>
        <v>0</v>
      </c>
      <c r="CL258" s="48">
        <f t="shared" si="54"/>
        <v>0</v>
      </c>
      <c r="CM258" s="48">
        <f t="shared" si="55"/>
        <v>0</v>
      </c>
      <c r="CN258" s="48">
        <f t="shared" si="56"/>
        <v>0</v>
      </c>
      <c r="CO258" s="48">
        <f t="shared" si="57"/>
        <v>0</v>
      </c>
      <c r="CP258" s="48">
        <f t="shared" si="58"/>
        <v>0</v>
      </c>
      <c r="CQ258" s="48">
        <f t="shared" si="59"/>
        <v>0</v>
      </c>
      <c r="CR258" s="48">
        <f t="shared" si="60"/>
        <v>0</v>
      </c>
      <c r="CS258" s="48">
        <f t="shared" si="61"/>
        <v>0</v>
      </c>
      <c r="CT258" s="48">
        <f t="shared" si="62"/>
        <v>0</v>
      </c>
      <c r="CU258" s="48">
        <f t="shared" si="63"/>
        <v>0</v>
      </c>
      <c r="CV258" s="48">
        <f t="shared" si="64"/>
        <v>0</v>
      </c>
      <c r="CW258" s="48">
        <f t="shared" si="65"/>
        <v>0</v>
      </c>
      <c r="CX258" s="48">
        <f t="shared" si="66"/>
        <v>0</v>
      </c>
      <c r="CZ258" s="1">
        <f t="shared" si="67"/>
        <v>0</v>
      </c>
      <c r="DD258" s="1">
        <f t="shared" si="80"/>
        <v>0</v>
      </c>
      <c r="DE258" s="1">
        <f t="shared" si="68"/>
        <v>0</v>
      </c>
      <c r="DF258" s="1">
        <f t="shared" si="69"/>
        <v>0</v>
      </c>
      <c r="DG258" s="1">
        <f t="shared" si="70"/>
        <v>0</v>
      </c>
      <c r="DH258" s="1">
        <f t="shared" si="71"/>
        <v>0</v>
      </c>
      <c r="DI258" s="1">
        <f t="shared" si="72"/>
        <v>0</v>
      </c>
      <c r="DJ258" s="1">
        <f t="shared" si="73"/>
        <v>0</v>
      </c>
      <c r="DK258" s="1">
        <f t="shared" si="74"/>
        <v>0</v>
      </c>
      <c r="DL258" s="1">
        <f t="shared" si="75"/>
        <v>0</v>
      </c>
      <c r="DM258" s="1">
        <f t="shared" si="76"/>
        <v>0</v>
      </c>
      <c r="DN258" s="1">
        <f t="shared" si="77"/>
        <v>0</v>
      </c>
      <c r="DO258" s="1">
        <f t="shared" si="78"/>
        <v>0</v>
      </c>
      <c r="DP258" s="1">
        <f t="shared" si="79"/>
        <v>0</v>
      </c>
      <c r="DR258" s="1">
        <f>IF(AND(CNGE_2024_M4_Secc1!$O83&lt;&gt;"",CNGE_2024_M4_Secc1!$O83=2,COUNTA(K259:AD259,O327:AD327,O395:AD395)&gt;0),1,0)</f>
        <v>0</v>
      </c>
      <c r="DS258"/>
      <c r="DT258"/>
      <c r="DU258"/>
      <c r="DV258"/>
      <c r="DW258"/>
      <c r="DX258"/>
      <c r="DY258"/>
      <c r="DZ258"/>
      <c r="EA258"/>
      <c r="EB258"/>
      <c r="EC258"/>
    </row>
    <row r="259" spans="1:133" ht="15" customHeight="1">
      <c r="A259" s="40"/>
      <c r="B259" s="91"/>
      <c r="C259" s="94" t="s">
        <v>5126</v>
      </c>
      <c r="D259" s="572" t="str">
        <f>IF(CNGE_2024_M4_Secc1!D83="","",CNGE_2024_M4_Secc1!D83)</f>
        <v/>
      </c>
      <c r="E259" s="573"/>
      <c r="F259" s="573"/>
      <c r="G259" s="573"/>
      <c r="H259" s="573"/>
      <c r="I259" s="573"/>
      <c r="J259" s="574"/>
      <c r="K259" s="483"/>
      <c r="L259" s="483"/>
      <c r="M259" s="483"/>
      <c r="N259" s="483"/>
      <c r="O259" s="483"/>
      <c r="P259" s="483"/>
      <c r="Q259" s="483"/>
      <c r="R259" s="483"/>
      <c r="S259" s="483"/>
      <c r="T259" s="483"/>
      <c r="U259" s="483"/>
      <c r="V259" s="483"/>
      <c r="W259" s="483"/>
      <c r="X259" s="483"/>
      <c r="Y259" s="483"/>
      <c r="Z259" s="483"/>
      <c r="AA259" s="483"/>
      <c r="AB259" s="483"/>
      <c r="AC259" s="483"/>
      <c r="AD259" s="483"/>
      <c r="AG259" s="1">
        <f>IF(AND(CNGE_2024_M4_Secc1!$O83&lt;&gt;"",CNGE_2024_M4_Secc1!$O83=2,COUNTBLANK(D259)=0,COUNTA(K259:AD259,O327:AD327,O395:AD395)=0),0,IF(AND(CNGE_2024_M4_Secc1!$O83&lt;&gt;"",CNGE_2024_M4_Secc1!$O83&lt;&gt;2,COUNTBLANK(D259)=0,DD259=0,DE259=0,DF259=0,DG259=0,DH259=0,DI259=0,DJ259=0,DK259=0,DL259=0,DM259=0,DN259=0,DO259=0,DP259=0),0,IF(AND(COUNTBLANK(D259)=1,COUNTA(K259:AD259,O327:AD327,O395:AD395)=0),0,1)))</f>
        <v>0</v>
      </c>
      <c r="AH259" s="89">
        <f t="shared" si="13"/>
        <v>0</v>
      </c>
      <c r="AI259" s="1">
        <f t="shared" si="14"/>
        <v>0</v>
      </c>
      <c r="AJ259"/>
      <c r="AK259"/>
      <c r="AL259"/>
      <c r="AM259"/>
      <c r="AN259"/>
      <c r="AO259"/>
      <c r="AP259"/>
      <c r="AQ259"/>
      <c r="AR259"/>
      <c r="AS259"/>
      <c r="AT259"/>
      <c r="AU259"/>
      <c r="AY259" s="48">
        <f t="shared" si="15"/>
        <v>0</v>
      </c>
      <c r="AZ259" s="48">
        <f t="shared" si="16"/>
        <v>0</v>
      </c>
      <c r="BA259" s="48">
        <f t="shared" si="17"/>
        <v>0</v>
      </c>
      <c r="BB259" s="48">
        <f t="shared" si="18"/>
        <v>0</v>
      </c>
      <c r="BC259" s="48">
        <f t="shared" si="19"/>
        <v>0</v>
      </c>
      <c r="BD259" s="48">
        <f t="shared" si="20"/>
        <v>0</v>
      </c>
      <c r="BE259" s="48">
        <f t="shared" si="21"/>
        <v>0</v>
      </c>
      <c r="BF259" s="48">
        <f t="shared" si="22"/>
        <v>0</v>
      </c>
      <c r="BG259" s="48">
        <f t="shared" si="23"/>
        <v>0</v>
      </c>
      <c r="BH259" s="48">
        <f t="shared" si="24"/>
        <v>0</v>
      </c>
      <c r="BI259" s="48">
        <f t="shared" si="25"/>
        <v>0</v>
      </c>
      <c r="BJ259" s="48">
        <f t="shared" si="26"/>
        <v>0</v>
      </c>
      <c r="BK259" s="48">
        <f t="shared" si="27"/>
        <v>0</v>
      </c>
      <c r="BL259" s="48">
        <f t="shared" si="28"/>
        <v>0</v>
      </c>
      <c r="BM259" s="48">
        <f t="shared" si="29"/>
        <v>0</v>
      </c>
      <c r="BN259" s="48">
        <f t="shared" si="30"/>
        <v>0</v>
      </c>
      <c r="BO259" s="48">
        <f t="shared" si="31"/>
        <v>0</v>
      </c>
      <c r="BP259" s="48">
        <f t="shared" si="32"/>
        <v>0</v>
      </c>
      <c r="BQ259" s="48">
        <f t="shared" si="33"/>
        <v>0</v>
      </c>
      <c r="BR259" s="48">
        <f t="shared" si="34"/>
        <v>0</v>
      </c>
      <c r="BS259" s="48">
        <f t="shared" si="35"/>
        <v>0</v>
      </c>
      <c r="BT259" s="48">
        <f t="shared" si="36"/>
        <v>0</v>
      </c>
      <c r="BU259" s="48">
        <f t="shared" si="37"/>
        <v>0</v>
      </c>
      <c r="BV259" s="48">
        <f t="shared" si="38"/>
        <v>0</v>
      </c>
      <c r="BW259" s="48">
        <f t="shared" si="39"/>
        <v>0</v>
      </c>
      <c r="BX259" s="48">
        <f t="shared" si="40"/>
        <v>0</v>
      </c>
      <c r="BY259" s="48">
        <f t="shared" si="41"/>
        <v>0</v>
      </c>
      <c r="BZ259" s="48">
        <f t="shared" si="42"/>
        <v>0</v>
      </c>
      <c r="CA259" s="48">
        <f t="shared" si="43"/>
        <v>0</v>
      </c>
      <c r="CB259" s="48">
        <f t="shared" si="44"/>
        <v>0</v>
      </c>
      <c r="CC259" s="48">
        <f t="shared" si="45"/>
        <v>0</v>
      </c>
      <c r="CD259" s="48">
        <f t="shared" si="46"/>
        <v>0</v>
      </c>
      <c r="CE259" s="48">
        <f t="shared" si="47"/>
        <v>0</v>
      </c>
      <c r="CF259" s="48">
        <f t="shared" si="48"/>
        <v>0</v>
      </c>
      <c r="CG259" s="48">
        <f t="shared" si="49"/>
        <v>0</v>
      </c>
      <c r="CH259" s="48">
        <f t="shared" si="50"/>
        <v>0</v>
      </c>
      <c r="CI259" s="48">
        <f t="shared" si="51"/>
        <v>0</v>
      </c>
      <c r="CJ259" s="48">
        <f t="shared" si="52"/>
        <v>0</v>
      </c>
      <c r="CK259" s="48">
        <f t="shared" si="53"/>
        <v>0</v>
      </c>
      <c r="CL259" s="48">
        <f t="shared" si="54"/>
        <v>0</v>
      </c>
      <c r="CM259" s="48">
        <f t="shared" si="55"/>
        <v>0</v>
      </c>
      <c r="CN259" s="48">
        <f t="shared" si="56"/>
        <v>0</v>
      </c>
      <c r="CO259" s="48">
        <f t="shared" si="57"/>
        <v>0</v>
      </c>
      <c r="CP259" s="48">
        <f t="shared" si="58"/>
        <v>0</v>
      </c>
      <c r="CQ259" s="48">
        <f t="shared" si="59"/>
        <v>0</v>
      </c>
      <c r="CR259" s="48">
        <f t="shared" si="60"/>
        <v>0</v>
      </c>
      <c r="CS259" s="48">
        <f t="shared" si="61"/>
        <v>0</v>
      </c>
      <c r="CT259" s="48">
        <f t="shared" si="62"/>
        <v>0</v>
      </c>
      <c r="CU259" s="48">
        <f t="shared" si="63"/>
        <v>0</v>
      </c>
      <c r="CV259" s="48">
        <f t="shared" si="64"/>
        <v>0</v>
      </c>
      <c r="CW259" s="48">
        <f t="shared" si="65"/>
        <v>0</v>
      </c>
      <c r="CX259" s="48">
        <f t="shared" si="66"/>
        <v>0</v>
      </c>
      <c r="CZ259" s="1">
        <f t="shared" si="67"/>
        <v>0</v>
      </c>
      <c r="DD259" s="1">
        <f t="shared" si="80"/>
        <v>0</v>
      </c>
      <c r="DE259" s="1">
        <f t="shared" si="68"/>
        <v>0</v>
      </c>
      <c r="DF259" s="1">
        <f t="shared" si="69"/>
        <v>0</v>
      </c>
      <c r="DG259" s="1">
        <f t="shared" si="70"/>
        <v>0</v>
      </c>
      <c r="DH259" s="1">
        <f t="shared" si="71"/>
        <v>0</v>
      </c>
      <c r="DI259" s="1">
        <f t="shared" si="72"/>
        <v>0</v>
      </c>
      <c r="DJ259" s="1">
        <f t="shared" si="73"/>
        <v>0</v>
      </c>
      <c r="DK259" s="1">
        <f t="shared" si="74"/>
        <v>0</v>
      </c>
      <c r="DL259" s="1">
        <f t="shared" si="75"/>
        <v>0</v>
      </c>
      <c r="DM259" s="1">
        <f t="shared" si="76"/>
        <v>0</v>
      </c>
      <c r="DN259" s="1">
        <f t="shared" si="77"/>
        <v>0</v>
      </c>
      <c r="DO259" s="1">
        <f t="shared" si="78"/>
        <v>0</v>
      </c>
      <c r="DP259" s="1">
        <f t="shared" si="79"/>
        <v>0</v>
      </c>
      <c r="DR259" s="1">
        <f>IF(AND(CNGE_2024_M4_Secc1!$O84&lt;&gt;"",CNGE_2024_M4_Secc1!$O84=2,COUNTA(K260:AD260,O328:AD328,O396:AD396)&gt;0),1,0)</f>
        <v>0</v>
      </c>
      <c r="DS259"/>
      <c r="DT259"/>
      <c r="DU259"/>
      <c r="DV259"/>
      <c r="DW259"/>
      <c r="DX259"/>
      <c r="DY259"/>
      <c r="DZ259"/>
      <c r="EA259"/>
      <c r="EB259"/>
      <c r="EC259"/>
    </row>
    <row r="260" spans="1:133" ht="15" customHeight="1">
      <c r="A260" s="40"/>
      <c r="B260" s="91"/>
      <c r="C260" s="94" t="s">
        <v>5127</v>
      </c>
      <c r="D260" s="572" t="str">
        <f>IF(CNGE_2024_M4_Secc1!D84="","",CNGE_2024_M4_Secc1!D84)</f>
        <v/>
      </c>
      <c r="E260" s="573"/>
      <c r="F260" s="573"/>
      <c r="G260" s="573"/>
      <c r="H260" s="573"/>
      <c r="I260" s="573"/>
      <c r="J260" s="574"/>
      <c r="K260" s="483"/>
      <c r="L260" s="483"/>
      <c r="M260" s="483"/>
      <c r="N260" s="483"/>
      <c r="O260" s="483"/>
      <c r="P260" s="483"/>
      <c r="Q260" s="483"/>
      <c r="R260" s="483"/>
      <c r="S260" s="483"/>
      <c r="T260" s="483"/>
      <c r="U260" s="483"/>
      <c r="V260" s="483"/>
      <c r="W260" s="483"/>
      <c r="X260" s="483"/>
      <c r="Y260" s="483"/>
      <c r="Z260" s="483"/>
      <c r="AA260" s="483"/>
      <c r="AB260" s="483"/>
      <c r="AC260" s="483"/>
      <c r="AD260" s="483"/>
      <c r="AG260" s="1">
        <f>IF(AND(CNGE_2024_M4_Secc1!$O84&lt;&gt;"",CNGE_2024_M4_Secc1!$O84=2,COUNTBLANK(D260)=0,COUNTA(K260:AD260,O328:AD328,O396:AD396)=0),0,IF(AND(CNGE_2024_M4_Secc1!$O84&lt;&gt;"",CNGE_2024_M4_Secc1!$O84&lt;&gt;2,COUNTBLANK(D260)=0,DD260=0,DE260=0,DF260=0,DG260=0,DH260=0,DI260=0,DJ260=0,DK260=0,DL260=0,DM260=0,DN260=0,DO260=0,DP260=0),0,IF(AND(COUNTBLANK(D260)=1,COUNTA(K260:AD260,O328:AD328,O396:AD396)=0),0,1)))</f>
        <v>0</v>
      </c>
      <c r="AH260" s="89">
        <f t="shared" si="13"/>
        <v>0</v>
      </c>
      <c r="AI260" s="1">
        <f t="shared" si="14"/>
        <v>0</v>
      </c>
      <c r="AJ260"/>
      <c r="AK260"/>
      <c r="AL260"/>
      <c r="AM260"/>
      <c r="AN260"/>
      <c r="AO260"/>
      <c r="AP260"/>
      <c r="AQ260"/>
      <c r="AR260"/>
      <c r="AS260"/>
      <c r="AT260"/>
      <c r="AU260"/>
      <c r="AY260" s="48">
        <f t="shared" si="15"/>
        <v>0</v>
      </c>
      <c r="AZ260" s="48">
        <f t="shared" si="16"/>
        <v>0</v>
      </c>
      <c r="BA260" s="48">
        <f t="shared" si="17"/>
        <v>0</v>
      </c>
      <c r="BB260" s="48">
        <f t="shared" si="18"/>
        <v>0</v>
      </c>
      <c r="BC260" s="48">
        <f t="shared" si="19"/>
        <v>0</v>
      </c>
      <c r="BD260" s="48">
        <f t="shared" si="20"/>
        <v>0</v>
      </c>
      <c r="BE260" s="48">
        <f t="shared" si="21"/>
        <v>0</v>
      </c>
      <c r="BF260" s="48">
        <f t="shared" si="22"/>
        <v>0</v>
      </c>
      <c r="BG260" s="48">
        <f t="shared" si="23"/>
        <v>0</v>
      </c>
      <c r="BH260" s="48">
        <f t="shared" si="24"/>
        <v>0</v>
      </c>
      <c r="BI260" s="48">
        <f t="shared" si="25"/>
        <v>0</v>
      </c>
      <c r="BJ260" s="48">
        <f t="shared" si="26"/>
        <v>0</v>
      </c>
      <c r="BK260" s="48">
        <f t="shared" si="27"/>
        <v>0</v>
      </c>
      <c r="BL260" s="48">
        <f t="shared" si="28"/>
        <v>0</v>
      </c>
      <c r="BM260" s="48">
        <f t="shared" si="29"/>
        <v>0</v>
      </c>
      <c r="BN260" s="48">
        <f t="shared" si="30"/>
        <v>0</v>
      </c>
      <c r="BO260" s="48">
        <f t="shared" si="31"/>
        <v>0</v>
      </c>
      <c r="BP260" s="48">
        <f t="shared" si="32"/>
        <v>0</v>
      </c>
      <c r="BQ260" s="48">
        <f t="shared" si="33"/>
        <v>0</v>
      </c>
      <c r="BR260" s="48">
        <f t="shared" si="34"/>
        <v>0</v>
      </c>
      <c r="BS260" s="48">
        <f t="shared" si="35"/>
        <v>0</v>
      </c>
      <c r="BT260" s="48">
        <f t="shared" si="36"/>
        <v>0</v>
      </c>
      <c r="BU260" s="48">
        <f t="shared" si="37"/>
        <v>0</v>
      </c>
      <c r="BV260" s="48">
        <f t="shared" si="38"/>
        <v>0</v>
      </c>
      <c r="BW260" s="48">
        <f t="shared" si="39"/>
        <v>0</v>
      </c>
      <c r="BX260" s="48">
        <f t="shared" si="40"/>
        <v>0</v>
      </c>
      <c r="BY260" s="48">
        <f t="shared" si="41"/>
        <v>0</v>
      </c>
      <c r="BZ260" s="48">
        <f t="shared" si="42"/>
        <v>0</v>
      </c>
      <c r="CA260" s="48">
        <f t="shared" si="43"/>
        <v>0</v>
      </c>
      <c r="CB260" s="48">
        <f t="shared" si="44"/>
        <v>0</v>
      </c>
      <c r="CC260" s="48">
        <f t="shared" si="45"/>
        <v>0</v>
      </c>
      <c r="CD260" s="48">
        <f t="shared" si="46"/>
        <v>0</v>
      </c>
      <c r="CE260" s="48">
        <f t="shared" si="47"/>
        <v>0</v>
      </c>
      <c r="CF260" s="48">
        <f t="shared" si="48"/>
        <v>0</v>
      </c>
      <c r="CG260" s="48">
        <f t="shared" si="49"/>
        <v>0</v>
      </c>
      <c r="CH260" s="48">
        <f t="shared" si="50"/>
        <v>0</v>
      </c>
      <c r="CI260" s="48">
        <f t="shared" si="51"/>
        <v>0</v>
      </c>
      <c r="CJ260" s="48">
        <f t="shared" si="52"/>
        <v>0</v>
      </c>
      <c r="CK260" s="48">
        <f t="shared" si="53"/>
        <v>0</v>
      </c>
      <c r="CL260" s="48">
        <f t="shared" si="54"/>
        <v>0</v>
      </c>
      <c r="CM260" s="48">
        <f t="shared" si="55"/>
        <v>0</v>
      </c>
      <c r="CN260" s="48">
        <f t="shared" si="56"/>
        <v>0</v>
      </c>
      <c r="CO260" s="48">
        <f t="shared" si="57"/>
        <v>0</v>
      </c>
      <c r="CP260" s="48">
        <f t="shared" si="58"/>
        <v>0</v>
      </c>
      <c r="CQ260" s="48">
        <f t="shared" si="59"/>
        <v>0</v>
      </c>
      <c r="CR260" s="48">
        <f t="shared" si="60"/>
        <v>0</v>
      </c>
      <c r="CS260" s="48">
        <f t="shared" si="61"/>
        <v>0</v>
      </c>
      <c r="CT260" s="48">
        <f t="shared" si="62"/>
        <v>0</v>
      </c>
      <c r="CU260" s="48">
        <f t="shared" si="63"/>
        <v>0</v>
      </c>
      <c r="CV260" s="48">
        <f t="shared" si="64"/>
        <v>0</v>
      </c>
      <c r="CW260" s="48">
        <f t="shared" si="65"/>
        <v>0</v>
      </c>
      <c r="CX260" s="48">
        <f t="shared" si="66"/>
        <v>0</v>
      </c>
      <c r="CZ260" s="1">
        <f t="shared" si="67"/>
        <v>0</v>
      </c>
      <c r="DD260" s="1">
        <f t="shared" si="80"/>
        <v>0</v>
      </c>
      <c r="DE260" s="1">
        <f t="shared" si="68"/>
        <v>0</v>
      </c>
      <c r="DF260" s="1">
        <f t="shared" si="69"/>
        <v>0</v>
      </c>
      <c r="DG260" s="1">
        <f t="shared" si="70"/>
        <v>0</v>
      </c>
      <c r="DH260" s="1">
        <f t="shared" si="71"/>
        <v>0</v>
      </c>
      <c r="DI260" s="1">
        <f t="shared" si="72"/>
        <v>0</v>
      </c>
      <c r="DJ260" s="1">
        <f t="shared" si="73"/>
        <v>0</v>
      </c>
      <c r="DK260" s="1">
        <f t="shared" si="74"/>
        <v>0</v>
      </c>
      <c r="DL260" s="1">
        <f t="shared" si="75"/>
        <v>0</v>
      </c>
      <c r="DM260" s="1">
        <f t="shared" si="76"/>
        <v>0</v>
      </c>
      <c r="DN260" s="1">
        <f t="shared" si="77"/>
        <v>0</v>
      </c>
      <c r="DO260" s="1">
        <f t="shared" si="78"/>
        <v>0</v>
      </c>
      <c r="DP260" s="1">
        <f t="shared" si="79"/>
        <v>0</v>
      </c>
      <c r="DR260" s="1">
        <f>IF(AND(CNGE_2024_M4_Secc1!$O85&lt;&gt;"",CNGE_2024_M4_Secc1!$O85=2,COUNTA(K261:AD261,O329:AD329,O397:AD397)&gt;0),1,0)</f>
        <v>0</v>
      </c>
      <c r="DS260"/>
      <c r="DT260"/>
      <c r="DU260"/>
      <c r="DV260"/>
      <c r="DW260"/>
      <c r="DX260"/>
      <c r="DY260"/>
      <c r="DZ260"/>
      <c r="EA260"/>
      <c r="EB260"/>
      <c r="EC260"/>
    </row>
    <row r="261" spans="1:133" ht="15" customHeight="1">
      <c r="A261" s="40"/>
      <c r="B261" s="91"/>
      <c r="C261" s="94" t="s">
        <v>5128</v>
      </c>
      <c r="D261" s="572" t="str">
        <f>IF(CNGE_2024_M4_Secc1!D85="","",CNGE_2024_M4_Secc1!D85)</f>
        <v/>
      </c>
      <c r="E261" s="573"/>
      <c r="F261" s="573"/>
      <c r="G261" s="573"/>
      <c r="H261" s="573"/>
      <c r="I261" s="573"/>
      <c r="J261" s="574"/>
      <c r="K261" s="483"/>
      <c r="L261" s="483"/>
      <c r="M261" s="483"/>
      <c r="N261" s="483"/>
      <c r="O261" s="483"/>
      <c r="P261" s="483"/>
      <c r="Q261" s="483"/>
      <c r="R261" s="483"/>
      <c r="S261" s="483"/>
      <c r="T261" s="483"/>
      <c r="U261" s="483"/>
      <c r="V261" s="483"/>
      <c r="W261" s="483"/>
      <c r="X261" s="483"/>
      <c r="Y261" s="483"/>
      <c r="Z261" s="483"/>
      <c r="AA261" s="483"/>
      <c r="AB261" s="483"/>
      <c r="AC261" s="483"/>
      <c r="AD261" s="483"/>
      <c r="AG261" s="1">
        <f>IF(AND(CNGE_2024_M4_Secc1!$O85&lt;&gt;"",CNGE_2024_M4_Secc1!$O85=2,COUNTBLANK(D261)=0,COUNTA(K261:AD261,O329:AD329,O397:AD397)=0),0,IF(AND(CNGE_2024_M4_Secc1!$O85&lt;&gt;"",CNGE_2024_M4_Secc1!$O85&lt;&gt;2,COUNTBLANK(D261)=0,DD261=0,DE261=0,DF261=0,DG261=0,DH261=0,DI261=0,DJ261=0,DK261=0,DL261=0,DM261=0,DN261=0,DO261=0,DP261=0),0,IF(AND(COUNTBLANK(D261)=1,COUNTA(K261:AD261,O329:AD329,O397:AD397)=0),0,1)))</f>
        <v>0</v>
      </c>
      <c r="AH261" s="89">
        <f t="shared" si="13"/>
        <v>0</v>
      </c>
      <c r="AI261" s="1">
        <f t="shared" si="14"/>
        <v>0</v>
      </c>
      <c r="AJ261"/>
      <c r="AK261"/>
      <c r="AL261"/>
      <c r="AM261"/>
      <c r="AN261"/>
      <c r="AO261"/>
      <c r="AP261"/>
      <c r="AQ261"/>
      <c r="AR261"/>
      <c r="AS261"/>
      <c r="AT261"/>
      <c r="AU261"/>
      <c r="AY261" s="48">
        <f t="shared" si="15"/>
        <v>0</v>
      </c>
      <c r="AZ261" s="48">
        <f t="shared" si="16"/>
        <v>0</v>
      </c>
      <c r="BA261" s="48">
        <f t="shared" si="17"/>
        <v>0</v>
      </c>
      <c r="BB261" s="48">
        <f t="shared" si="18"/>
        <v>0</v>
      </c>
      <c r="BC261" s="48">
        <f t="shared" si="19"/>
        <v>0</v>
      </c>
      <c r="BD261" s="48">
        <f t="shared" si="20"/>
        <v>0</v>
      </c>
      <c r="BE261" s="48">
        <f t="shared" si="21"/>
        <v>0</v>
      </c>
      <c r="BF261" s="48">
        <f t="shared" si="22"/>
        <v>0</v>
      </c>
      <c r="BG261" s="48">
        <f t="shared" si="23"/>
        <v>0</v>
      </c>
      <c r="BH261" s="48">
        <f t="shared" si="24"/>
        <v>0</v>
      </c>
      <c r="BI261" s="48">
        <f t="shared" si="25"/>
        <v>0</v>
      </c>
      <c r="BJ261" s="48">
        <f t="shared" si="26"/>
        <v>0</v>
      </c>
      <c r="BK261" s="48">
        <f t="shared" si="27"/>
        <v>0</v>
      </c>
      <c r="BL261" s="48">
        <f t="shared" si="28"/>
        <v>0</v>
      </c>
      <c r="BM261" s="48">
        <f t="shared" si="29"/>
        <v>0</v>
      </c>
      <c r="BN261" s="48">
        <f t="shared" si="30"/>
        <v>0</v>
      </c>
      <c r="BO261" s="48">
        <f t="shared" si="31"/>
        <v>0</v>
      </c>
      <c r="BP261" s="48">
        <f t="shared" si="32"/>
        <v>0</v>
      </c>
      <c r="BQ261" s="48">
        <f t="shared" si="33"/>
        <v>0</v>
      </c>
      <c r="BR261" s="48">
        <f t="shared" si="34"/>
        <v>0</v>
      </c>
      <c r="BS261" s="48">
        <f t="shared" si="35"/>
        <v>0</v>
      </c>
      <c r="BT261" s="48">
        <f t="shared" si="36"/>
        <v>0</v>
      </c>
      <c r="BU261" s="48">
        <f t="shared" si="37"/>
        <v>0</v>
      </c>
      <c r="BV261" s="48">
        <f t="shared" si="38"/>
        <v>0</v>
      </c>
      <c r="BW261" s="48">
        <f t="shared" si="39"/>
        <v>0</v>
      </c>
      <c r="BX261" s="48">
        <f t="shared" si="40"/>
        <v>0</v>
      </c>
      <c r="BY261" s="48">
        <f t="shared" si="41"/>
        <v>0</v>
      </c>
      <c r="BZ261" s="48">
        <f t="shared" si="42"/>
        <v>0</v>
      </c>
      <c r="CA261" s="48">
        <f t="shared" si="43"/>
        <v>0</v>
      </c>
      <c r="CB261" s="48">
        <f t="shared" si="44"/>
        <v>0</v>
      </c>
      <c r="CC261" s="48">
        <f t="shared" si="45"/>
        <v>0</v>
      </c>
      <c r="CD261" s="48">
        <f t="shared" si="46"/>
        <v>0</v>
      </c>
      <c r="CE261" s="48">
        <f t="shared" si="47"/>
        <v>0</v>
      </c>
      <c r="CF261" s="48">
        <f t="shared" si="48"/>
        <v>0</v>
      </c>
      <c r="CG261" s="48">
        <f t="shared" si="49"/>
        <v>0</v>
      </c>
      <c r="CH261" s="48">
        <f t="shared" si="50"/>
        <v>0</v>
      </c>
      <c r="CI261" s="48">
        <f t="shared" si="51"/>
        <v>0</v>
      </c>
      <c r="CJ261" s="48">
        <f t="shared" si="52"/>
        <v>0</v>
      </c>
      <c r="CK261" s="48">
        <f t="shared" si="53"/>
        <v>0</v>
      </c>
      <c r="CL261" s="48">
        <f t="shared" si="54"/>
        <v>0</v>
      </c>
      <c r="CM261" s="48">
        <f t="shared" si="55"/>
        <v>0</v>
      </c>
      <c r="CN261" s="48">
        <f t="shared" si="56"/>
        <v>0</v>
      </c>
      <c r="CO261" s="48">
        <f t="shared" si="57"/>
        <v>0</v>
      </c>
      <c r="CP261" s="48">
        <f t="shared" si="58"/>
        <v>0</v>
      </c>
      <c r="CQ261" s="48">
        <f t="shared" si="59"/>
        <v>0</v>
      </c>
      <c r="CR261" s="48">
        <f t="shared" si="60"/>
        <v>0</v>
      </c>
      <c r="CS261" s="48">
        <f t="shared" si="61"/>
        <v>0</v>
      </c>
      <c r="CT261" s="48">
        <f t="shared" si="62"/>
        <v>0</v>
      </c>
      <c r="CU261" s="48">
        <f t="shared" si="63"/>
        <v>0</v>
      </c>
      <c r="CV261" s="48">
        <f t="shared" si="64"/>
        <v>0</v>
      </c>
      <c r="CW261" s="48">
        <f t="shared" si="65"/>
        <v>0</v>
      </c>
      <c r="CX261" s="48">
        <f t="shared" si="66"/>
        <v>0</v>
      </c>
      <c r="CZ261" s="1">
        <f t="shared" si="67"/>
        <v>0</v>
      </c>
      <c r="DD261" s="1">
        <f t="shared" si="80"/>
        <v>0</v>
      </c>
      <c r="DE261" s="1">
        <f t="shared" si="68"/>
        <v>0</v>
      </c>
      <c r="DF261" s="1">
        <f t="shared" si="69"/>
        <v>0</v>
      </c>
      <c r="DG261" s="1">
        <f t="shared" si="70"/>
        <v>0</v>
      </c>
      <c r="DH261" s="1">
        <f t="shared" si="71"/>
        <v>0</v>
      </c>
      <c r="DI261" s="1">
        <f t="shared" si="72"/>
        <v>0</v>
      </c>
      <c r="DJ261" s="1">
        <f t="shared" si="73"/>
        <v>0</v>
      </c>
      <c r="DK261" s="1">
        <f t="shared" si="74"/>
        <v>0</v>
      </c>
      <c r="DL261" s="1">
        <f t="shared" si="75"/>
        <v>0</v>
      </c>
      <c r="DM261" s="1">
        <f t="shared" si="76"/>
        <v>0</v>
      </c>
      <c r="DN261" s="1">
        <f t="shared" si="77"/>
        <v>0</v>
      </c>
      <c r="DO261" s="1">
        <f t="shared" si="78"/>
        <v>0</v>
      </c>
      <c r="DP261" s="1">
        <f t="shared" si="79"/>
        <v>0</v>
      </c>
      <c r="DR261" s="1">
        <f>IF(AND(CNGE_2024_M4_Secc1!$O86&lt;&gt;"",CNGE_2024_M4_Secc1!$O86=2,COUNTA(K262:AD262,O330:AD330,O398:AD398)&gt;0),1,0)</f>
        <v>0</v>
      </c>
      <c r="DS261"/>
      <c r="DT261"/>
      <c r="DU261"/>
      <c r="DV261"/>
      <c r="DW261"/>
      <c r="DX261"/>
      <c r="DY261"/>
      <c r="DZ261"/>
      <c r="EA261"/>
      <c r="EB261"/>
      <c r="EC261"/>
    </row>
    <row r="262" spans="1:133" ht="15" customHeight="1">
      <c r="A262" s="40"/>
      <c r="B262" s="91"/>
      <c r="C262" s="94" t="s">
        <v>5129</v>
      </c>
      <c r="D262" s="572" t="str">
        <f>IF(CNGE_2024_M4_Secc1!D86="","",CNGE_2024_M4_Secc1!D86)</f>
        <v/>
      </c>
      <c r="E262" s="573"/>
      <c r="F262" s="573"/>
      <c r="G262" s="573"/>
      <c r="H262" s="573"/>
      <c r="I262" s="573"/>
      <c r="J262" s="574"/>
      <c r="K262" s="483"/>
      <c r="L262" s="483"/>
      <c r="M262" s="483"/>
      <c r="N262" s="483"/>
      <c r="O262" s="483"/>
      <c r="P262" s="483"/>
      <c r="Q262" s="483"/>
      <c r="R262" s="483"/>
      <c r="S262" s="483"/>
      <c r="T262" s="483"/>
      <c r="U262" s="483"/>
      <c r="V262" s="483"/>
      <c r="W262" s="483"/>
      <c r="X262" s="483"/>
      <c r="Y262" s="483"/>
      <c r="Z262" s="483"/>
      <c r="AA262" s="483"/>
      <c r="AB262" s="483"/>
      <c r="AC262" s="483"/>
      <c r="AD262" s="483"/>
      <c r="AG262" s="1">
        <f>IF(AND(CNGE_2024_M4_Secc1!$O86&lt;&gt;"",CNGE_2024_M4_Secc1!$O86=2,COUNTBLANK(D262)=0,COUNTA(K262:AD262,O330:AD330,O398:AD398)=0),0,IF(AND(CNGE_2024_M4_Secc1!$O86&lt;&gt;"",CNGE_2024_M4_Secc1!$O86&lt;&gt;2,COUNTBLANK(D262)=0,DD262=0,DE262=0,DF262=0,DG262=0,DH262=0,DI262=0,DJ262=0,DK262=0,DL262=0,DM262=0,DN262=0,DO262=0,DP262=0),0,IF(AND(COUNTBLANK(D262)=1,COUNTA(K262:AD262,O330:AD330,O398:AD398)=0),0,1)))</f>
        <v>0</v>
      </c>
      <c r="AH262" s="89">
        <f t="shared" si="13"/>
        <v>0</v>
      </c>
      <c r="AI262" s="1">
        <f t="shared" si="14"/>
        <v>0</v>
      </c>
      <c r="AJ262"/>
      <c r="AK262"/>
      <c r="AL262"/>
      <c r="AM262"/>
      <c r="AN262"/>
      <c r="AO262"/>
      <c r="AP262"/>
      <c r="AQ262"/>
      <c r="AR262"/>
      <c r="AS262"/>
      <c r="AT262"/>
      <c r="AU262"/>
      <c r="AY262" s="48">
        <f t="shared" si="15"/>
        <v>0</v>
      </c>
      <c r="AZ262" s="48">
        <f t="shared" si="16"/>
        <v>0</v>
      </c>
      <c r="BA262" s="48">
        <f t="shared" si="17"/>
        <v>0</v>
      </c>
      <c r="BB262" s="48">
        <f t="shared" si="18"/>
        <v>0</v>
      </c>
      <c r="BC262" s="48">
        <f t="shared" si="19"/>
        <v>0</v>
      </c>
      <c r="BD262" s="48">
        <f t="shared" si="20"/>
        <v>0</v>
      </c>
      <c r="BE262" s="48">
        <f t="shared" si="21"/>
        <v>0</v>
      </c>
      <c r="BF262" s="48">
        <f t="shared" si="22"/>
        <v>0</v>
      </c>
      <c r="BG262" s="48">
        <f t="shared" si="23"/>
        <v>0</v>
      </c>
      <c r="BH262" s="48">
        <f t="shared" si="24"/>
        <v>0</v>
      </c>
      <c r="BI262" s="48">
        <f t="shared" si="25"/>
        <v>0</v>
      </c>
      <c r="BJ262" s="48">
        <f t="shared" si="26"/>
        <v>0</v>
      </c>
      <c r="BK262" s="48">
        <f t="shared" si="27"/>
        <v>0</v>
      </c>
      <c r="BL262" s="48">
        <f t="shared" si="28"/>
        <v>0</v>
      </c>
      <c r="BM262" s="48">
        <f t="shared" si="29"/>
        <v>0</v>
      </c>
      <c r="BN262" s="48">
        <f t="shared" si="30"/>
        <v>0</v>
      </c>
      <c r="BO262" s="48">
        <f t="shared" si="31"/>
        <v>0</v>
      </c>
      <c r="BP262" s="48">
        <f t="shared" si="32"/>
        <v>0</v>
      </c>
      <c r="BQ262" s="48">
        <f t="shared" si="33"/>
        <v>0</v>
      </c>
      <c r="BR262" s="48">
        <f t="shared" si="34"/>
        <v>0</v>
      </c>
      <c r="BS262" s="48">
        <f t="shared" si="35"/>
        <v>0</v>
      </c>
      <c r="BT262" s="48">
        <f t="shared" si="36"/>
        <v>0</v>
      </c>
      <c r="BU262" s="48">
        <f t="shared" si="37"/>
        <v>0</v>
      </c>
      <c r="BV262" s="48">
        <f t="shared" si="38"/>
        <v>0</v>
      </c>
      <c r="BW262" s="48">
        <f t="shared" si="39"/>
        <v>0</v>
      </c>
      <c r="BX262" s="48">
        <f t="shared" si="40"/>
        <v>0</v>
      </c>
      <c r="BY262" s="48">
        <f t="shared" si="41"/>
        <v>0</v>
      </c>
      <c r="BZ262" s="48">
        <f t="shared" si="42"/>
        <v>0</v>
      </c>
      <c r="CA262" s="48">
        <f t="shared" si="43"/>
        <v>0</v>
      </c>
      <c r="CB262" s="48">
        <f t="shared" si="44"/>
        <v>0</v>
      </c>
      <c r="CC262" s="48">
        <f t="shared" si="45"/>
        <v>0</v>
      </c>
      <c r="CD262" s="48">
        <f t="shared" si="46"/>
        <v>0</v>
      </c>
      <c r="CE262" s="48">
        <f t="shared" si="47"/>
        <v>0</v>
      </c>
      <c r="CF262" s="48">
        <f t="shared" si="48"/>
        <v>0</v>
      </c>
      <c r="CG262" s="48">
        <f t="shared" si="49"/>
        <v>0</v>
      </c>
      <c r="CH262" s="48">
        <f t="shared" si="50"/>
        <v>0</v>
      </c>
      <c r="CI262" s="48">
        <f t="shared" si="51"/>
        <v>0</v>
      </c>
      <c r="CJ262" s="48">
        <f t="shared" si="52"/>
        <v>0</v>
      </c>
      <c r="CK262" s="48">
        <f t="shared" si="53"/>
        <v>0</v>
      </c>
      <c r="CL262" s="48">
        <f t="shared" si="54"/>
        <v>0</v>
      </c>
      <c r="CM262" s="48">
        <f t="shared" si="55"/>
        <v>0</v>
      </c>
      <c r="CN262" s="48">
        <f t="shared" si="56"/>
        <v>0</v>
      </c>
      <c r="CO262" s="48">
        <f t="shared" si="57"/>
        <v>0</v>
      </c>
      <c r="CP262" s="48">
        <f t="shared" si="58"/>
        <v>0</v>
      </c>
      <c r="CQ262" s="48">
        <f t="shared" si="59"/>
        <v>0</v>
      </c>
      <c r="CR262" s="48">
        <f t="shared" si="60"/>
        <v>0</v>
      </c>
      <c r="CS262" s="48">
        <f t="shared" si="61"/>
        <v>0</v>
      </c>
      <c r="CT262" s="48">
        <f t="shared" si="62"/>
        <v>0</v>
      </c>
      <c r="CU262" s="48">
        <f t="shared" si="63"/>
        <v>0</v>
      </c>
      <c r="CV262" s="48">
        <f t="shared" si="64"/>
        <v>0</v>
      </c>
      <c r="CW262" s="48">
        <f t="shared" si="65"/>
        <v>0</v>
      </c>
      <c r="CX262" s="48">
        <f t="shared" si="66"/>
        <v>0</v>
      </c>
      <c r="CZ262" s="1">
        <f t="shared" si="67"/>
        <v>0</v>
      </c>
      <c r="DD262" s="1">
        <f t="shared" si="80"/>
        <v>0</v>
      </c>
      <c r="DE262" s="1">
        <f t="shared" si="68"/>
        <v>0</v>
      </c>
      <c r="DF262" s="1">
        <f t="shared" si="69"/>
        <v>0</v>
      </c>
      <c r="DG262" s="1">
        <f t="shared" si="70"/>
        <v>0</v>
      </c>
      <c r="DH262" s="1">
        <f t="shared" si="71"/>
        <v>0</v>
      </c>
      <c r="DI262" s="1">
        <f t="shared" si="72"/>
        <v>0</v>
      </c>
      <c r="DJ262" s="1">
        <f t="shared" si="73"/>
        <v>0</v>
      </c>
      <c r="DK262" s="1">
        <f t="shared" si="74"/>
        <v>0</v>
      </c>
      <c r="DL262" s="1">
        <f t="shared" si="75"/>
        <v>0</v>
      </c>
      <c r="DM262" s="1">
        <f t="shared" si="76"/>
        <v>0</v>
      </c>
      <c r="DN262" s="1">
        <f t="shared" si="77"/>
        <v>0</v>
      </c>
      <c r="DO262" s="1">
        <f t="shared" si="78"/>
        <v>0</v>
      </c>
      <c r="DP262" s="1">
        <f t="shared" si="79"/>
        <v>0</v>
      </c>
      <c r="DR262" s="1">
        <f>IF(AND(CNGE_2024_M4_Secc1!$O87&lt;&gt;"",CNGE_2024_M4_Secc1!$O87=2,COUNTA(K263:AD263,O331:AD331,O399:AD399)&gt;0),1,0)</f>
        <v>0</v>
      </c>
      <c r="DS262"/>
      <c r="DT262"/>
      <c r="DU262"/>
      <c r="DV262"/>
      <c r="DW262"/>
      <c r="DX262"/>
      <c r="DY262"/>
      <c r="DZ262"/>
      <c r="EA262"/>
      <c r="EB262"/>
      <c r="EC262"/>
    </row>
    <row r="263" spans="1:133" ht="15" customHeight="1">
      <c r="A263" s="40"/>
      <c r="B263" s="91"/>
      <c r="C263" s="94" t="s">
        <v>5130</v>
      </c>
      <c r="D263" s="572" t="str">
        <f>IF(CNGE_2024_M4_Secc1!D87="","",CNGE_2024_M4_Secc1!D87)</f>
        <v/>
      </c>
      <c r="E263" s="573"/>
      <c r="F263" s="573"/>
      <c r="G263" s="573"/>
      <c r="H263" s="573"/>
      <c r="I263" s="573"/>
      <c r="J263" s="574"/>
      <c r="K263" s="483"/>
      <c r="L263" s="483"/>
      <c r="M263" s="483"/>
      <c r="N263" s="483"/>
      <c r="O263" s="483"/>
      <c r="P263" s="483"/>
      <c r="Q263" s="483"/>
      <c r="R263" s="483"/>
      <c r="S263" s="483"/>
      <c r="T263" s="483"/>
      <c r="U263" s="483"/>
      <c r="V263" s="483"/>
      <c r="W263" s="483"/>
      <c r="X263" s="483"/>
      <c r="Y263" s="483"/>
      <c r="Z263" s="483"/>
      <c r="AA263" s="483"/>
      <c r="AB263" s="483"/>
      <c r="AC263" s="483"/>
      <c r="AD263" s="483"/>
      <c r="AG263" s="1">
        <f>IF(AND(CNGE_2024_M4_Secc1!$O87&lt;&gt;"",CNGE_2024_M4_Secc1!$O87=2,COUNTBLANK(D263)=0,COUNTA(K263:AD263,O331:AD331,O399:AD399)=0),0,IF(AND(CNGE_2024_M4_Secc1!$O87&lt;&gt;"",CNGE_2024_M4_Secc1!$O87&lt;&gt;2,COUNTBLANK(D263)=0,DD263=0,DE263=0,DF263=0,DG263=0,DH263=0,DI263=0,DJ263=0,DK263=0,DL263=0,DM263=0,DN263=0,DO263=0,DP263=0),0,IF(AND(COUNTBLANK(D263)=1,COUNTA(K263:AD263,O331:AD331,O399:AD399)=0),0,1)))</f>
        <v>0</v>
      </c>
      <c r="AH263" s="89">
        <f t="shared" si="13"/>
        <v>0</v>
      </c>
      <c r="AI263" s="1">
        <f t="shared" si="14"/>
        <v>0</v>
      </c>
      <c r="AJ263"/>
      <c r="AK263"/>
      <c r="AL263"/>
      <c r="AM263"/>
      <c r="AN263"/>
      <c r="AO263"/>
      <c r="AP263"/>
      <c r="AQ263"/>
      <c r="AR263"/>
      <c r="AS263"/>
      <c r="AT263"/>
      <c r="AU263"/>
      <c r="AY263" s="48">
        <f t="shared" si="15"/>
        <v>0</v>
      </c>
      <c r="AZ263" s="48">
        <f t="shared" si="16"/>
        <v>0</v>
      </c>
      <c r="BA263" s="48">
        <f t="shared" si="17"/>
        <v>0</v>
      </c>
      <c r="BB263" s="48">
        <f t="shared" si="18"/>
        <v>0</v>
      </c>
      <c r="BC263" s="48">
        <f t="shared" si="19"/>
        <v>0</v>
      </c>
      <c r="BD263" s="48">
        <f t="shared" si="20"/>
        <v>0</v>
      </c>
      <c r="BE263" s="48">
        <f t="shared" si="21"/>
        <v>0</v>
      </c>
      <c r="BF263" s="48">
        <f t="shared" si="22"/>
        <v>0</v>
      </c>
      <c r="BG263" s="48">
        <f t="shared" si="23"/>
        <v>0</v>
      </c>
      <c r="BH263" s="48">
        <f t="shared" si="24"/>
        <v>0</v>
      </c>
      <c r="BI263" s="48">
        <f t="shared" si="25"/>
        <v>0</v>
      </c>
      <c r="BJ263" s="48">
        <f t="shared" si="26"/>
        <v>0</v>
      </c>
      <c r="BK263" s="48">
        <f t="shared" si="27"/>
        <v>0</v>
      </c>
      <c r="BL263" s="48">
        <f t="shared" si="28"/>
        <v>0</v>
      </c>
      <c r="BM263" s="48">
        <f t="shared" si="29"/>
        <v>0</v>
      </c>
      <c r="BN263" s="48">
        <f t="shared" si="30"/>
        <v>0</v>
      </c>
      <c r="BO263" s="48">
        <f t="shared" si="31"/>
        <v>0</v>
      </c>
      <c r="BP263" s="48">
        <f t="shared" si="32"/>
        <v>0</v>
      </c>
      <c r="BQ263" s="48">
        <f t="shared" si="33"/>
        <v>0</v>
      </c>
      <c r="BR263" s="48">
        <f t="shared" si="34"/>
        <v>0</v>
      </c>
      <c r="BS263" s="48">
        <f t="shared" si="35"/>
        <v>0</v>
      </c>
      <c r="BT263" s="48">
        <f t="shared" si="36"/>
        <v>0</v>
      </c>
      <c r="BU263" s="48">
        <f t="shared" si="37"/>
        <v>0</v>
      </c>
      <c r="BV263" s="48">
        <f t="shared" si="38"/>
        <v>0</v>
      </c>
      <c r="BW263" s="48">
        <f t="shared" si="39"/>
        <v>0</v>
      </c>
      <c r="BX263" s="48">
        <f t="shared" si="40"/>
        <v>0</v>
      </c>
      <c r="BY263" s="48">
        <f t="shared" si="41"/>
        <v>0</v>
      </c>
      <c r="BZ263" s="48">
        <f t="shared" si="42"/>
        <v>0</v>
      </c>
      <c r="CA263" s="48">
        <f t="shared" si="43"/>
        <v>0</v>
      </c>
      <c r="CB263" s="48">
        <f t="shared" si="44"/>
        <v>0</v>
      </c>
      <c r="CC263" s="48">
        <f t="shared" si="45"/>
        <v>0</v>
      </c>
      <c r="CD263" s="48">
        <f t="shared" si="46"/>
        <v>0</v>
      </c>
      <c r="CE263" s="48">
        <f t="shared" si="47"/>
        <v>0</v>
      </c>
      <c r="CF263" s="48">
        <f t="shared" si="48"/>
        <v>0</v>
      </c>
      <c r="CG263" s="48">
        <f t="shared" si="49"/>
        <v>0</v>
      </c>
      <c r="CH263" s="48">
        <f t="shared" si="50"/>
        <v>0</v>
      </c>
      <c r="CI263" s="48">
        <f t="shared" si="51"/>
        <v>0</v>
      </c>
      <c r="CJ263" s="48">
        <f t="shared" si="52"/>
        <v>0</v>
      </c>
      <c r="CK263" s="48">
        <f t="shared" si="53"/>
        <v>0</v>
      </c>
      <c r="CL263" s="48">
        <f t="shared" si="54"/>
        <v>0</v>
      </c>
      <c r="CM263" s="48">
        <f t="shared" si="55"/>
        <v>0</v>
      </c>
      <c r="CN263" s="48">
        <f t="shared" si="56"/>
        <v>0</v>
      </c>
      <c r="CO263" s="48">
        <f t="shared" si="57"/>
        <v>0</v>
      </c>
      <c r="CP263" s="48">
        <f t="shared" si="58"/>
        <v>0</v>
      </c>
      <c r="CQ263" s="48">
        <f t="shared" si="59"/>
        <v>0</v>
      </c>
      <c r="CR263" s="48">
        <f t="shared" si="60"/>
        <v>0</v>
      </c>
      <c r="CS263" s="48">
        <f t="shared" si="61"/>
        <v>0</v>
      </c>
      <c r="CT263" s="48">
        <f t="shared" si="62"/>
        <v>0</v>
      </c>
      <c r="CU263" s="48">
        <f t="shared" si="63"/>
        <v>0</v>
      </c>
      <c r="CV263" s="48">
        <f t="shared" si="64"/>
        <v>0</v>
      </c>
      <c r="CW263" s="48">
        <f t="shared" si="65"/>
        <v>0</v>
      </c>
      <c r="CX263" s="48">
        <f t="shared" si="66"/>
        <v>0</v>
      </c>
      <c r="CZ263" s="1">
        <f t="shared" si="67"/>
        <v>0</v>
      </c>
      <c r="DD263" s="1">
        <f t="shared" si="80"/>
        <v>0</v>
      </c>
      <c r="DE263" s="1">
        <f t="shared" si="68"/>
        <v>0</v>
      </c>
      <c r="DF263" s="1">
        <f t="shared" si="69"/>
        <v>0</v>
      </c>
      <c r="DG263" s="1">
        <f t="shared" si="70"/>
        <v>0</v>
      </c>
      <c r="DH263" s="1">
        <f t="shared" si="71"/>
        <v>0</v>
      </c>
      <c r="DI263" s="1">
        <f t="shared" si="72"/>
        <v>0</v>
      </c>
      <c r="DJ263" s="1">
        <f t="shared" si="73"/>
        <v>0</v>
      </c>
      <c r="DK263" s="1">
        <f t="shared" si="74"/>
        <v>0</v>
      </c>
      <c r="DL263" s="1">
        <f t="shared" si="75"/>
        <v>0</v>
      </c>
      <c r="DM263" s="1">
        <f t="shared" si="76"/>
        <v>0</v>
      </c>
      <c r="DN263" s="1">
        <f t="shared" si="77"/>
        <v>0</v>
      </c>
      <c r="DO263" s="1">
        <f t="shared" si="78"/>
        <v>0</v>
      </c>
      <c r="DP263" s="1">
        <f t="shared" si="79"/>
        <v>0</v>
      </c>
      <c r="DR263" s="1">
        <f>IF(AND(CNGE_2024_M4_Secc1!$O88&lt;&gt;"",CNGE_2024_M4_Secc1!$O88=2,COUNTA(K264:AD264,O332:AD332,O400:AD400)&gt;0),1,0)</f>
        <v>0</v>
      </c>
      <c r="DS263"/>
      <c r="DT263"/>
      <c r="DU263"/>
      <c r="DV263"/>
      <c r="DW263"/>
      <c r="DX263"/>
      <c r="DY263"/>
      <c r="DZ263"/>
      <c r="EA263"/>
      <c r="EB263"/>
      <c r="EC263"/>
    </row>
    <row r="264" spans="1:133" ht="15" customHeight="1">
      <c r="A264" s="40"/>
      <c r="B264" s="91"/>
      <c r="C264" s="94" t="s">
        <v>5131</v>
      </c>
      <c r="D264" s="572" t="str">
        <f>IF(CNGE_2024_M4_Secc1!D88="","",CNGE_2024_M4_Secc1!D88)</f>
        <v/>
      </c>
      <c r="E264" s="573"/>
      <c r="F264" s="573"/>
      <c r="G264" s="573"/>
      <c r="H264" s="573"/>
      <c r="I264" s="573"/>
      <c r="J264" s="574"/>
      <c r="K264" s="483"/>
      <c r="L264" s="483"/>
      <c r="M264" s="483"/>
      <c r="N264" s="483"/>
      <c r="O264" s="483"/>
      <c r="P264" s="483"/>
      <c r="Q264" s="483"/>
      <c r="R264" s="483"/>
      <c r="S264" s="483"/>
      <c r="T264" s="483"/>
      <c r="U264" s="483"/>
      <c r="V264" s="483"/>
      <c r="W264" s="483"/>
      <c r="X264" s="483"/>
      <c r="Y264" s="483"/>
      <c r="Z264" s="483"/>
      <c r="AA264" s="483"/>
      <c r="AB264" s="483"/>
      <c r="AC264" s="483"/>
      <c r="AD264" s="483"/>
      <c r="AG264" s="1">
        <f>IF(AND(CNGE_2024_M4_Secc1!$O88&lt;&gt;"",CNGE_2024_M4_Secc1!$O88=2,COUNTBLANK(D264)=0,COUNTA(K264:AD264,O332:AD332,O400:AD400)=0),0,IF(AND(CNGE_2024_M4_Secc1!$O88&lt;&gt;"",CNGE_2024_M4_Secc1!$O88&lt;&gt;2,COUNTBLANK(D264)=0,DD264=0,DE264=0,DF264=0,DG264=0,DH264=0,DI264=0,DJ264=0,DK264=0,DL264=0,DM264=0,DN264=0,DO264=0,DP264=0),0,IF(AND(COUNTBLANK(D264)=1,COUNTA(K264:AD264,O332:AD332,O400:AD400)=0),0,1)))</f>
        <v>0</v>
      </c>
      <c r="AH264" s="89">
        <f t="shared" si="13"/>
        <v>0</v>
      </c>
      <c r="AI264" s="1">
        <f t="shared" si="14"/>
        <v>0</v>
      </c>
      <c r="AJ264"/>
      <c r="AK264"/>
      <c r="AL264"/>
      <c r="AM264"/>
      <c r="AN264"/>
      <c r="AO264"/>
      <c r="AP264"/>
      <c r="AQ264"/>
      <c r="AR264"/>
      <c r="AS264"/>
      <c r="AT264"/>
      <c r="AU264"/>
      <c r="AY264" s="48">
        <f t="shared" si="15"/>
        <v>0</v>
      </c>
      <c r="AZ264" s="48">
        <f t="shared" si="16"/>
        <v>0</v>
      </c>
      <c r="BA264" s="48">
        <f t="shared" si="17"/>
        <v>0</v>
      </c>
      <c r="BB264" s="48">
        <f t="shared" si="18"/>
        <v>0</v>
      </c>
      <c r="BC264" s="48">
        <f t="shared" si="19"/>
        <v>0</v>
      </c>
      <c r="BD264" s="48">
        <f t="shared" si="20"/>
        <v>0</v>
      </c>
      <c r="BE264" s="48">
        <f t="shared" si="21"/>
        <v>0</v>
      </c>
      <c r="BF264" s="48">
        <f t="shared" si="22"/>
        <v>0</v>
      </c>
      <c r="BG264" s="48">
        <f t="shared" si="23"/>
        <v>0</v>
      </c>
      <c r="BH264" s="48">
        <f t="shared" si="24"/>
        <v>0</v>
      </c>
      <c r="BI264" s="48">
        <f t="shared" si="25"/>
        <v>0</v>
      </c>
      <c r="BJ264" s="48">
        <f t="shared" si="26"/>
        <v>0</v>
      </c>
      <c r="BK264" s="48">
        <f t="shared" si="27"/>
        <v>0</v>
      </c>
      <c r="BL264" s="48">
        <f t="shared" si="28"/>
        <v>0</v>
      </c>
      <c r="BM264" s="48">
        <f t="shared" si="29"/>
        <v>0</v>
      </c>
      <c r="BN264" s="48">
        <f t="shared" si="30"/>
        <v>0</v>
      </c>
      <c r="BO264" s="48">
        <f t="shared" si="31"/>
        <v>0</v>
      </c>
      <c r="BP264" s="48">
        <f t="shared" si="32"/>
        <v>0</v>
      </c>
      <c r="BQ264" s="48">
        <f t="shared" si="33"/>
        <v>0</v>
      </c>
      <c r="BR264" s="48">
        <f t="shared" si="34"/>
        <v>0</v>
      </c>
      <c r="BS264" s="48">
        <f t="shared" si="35"/>
        <v>0</v>
      </c>
      <c r="BT264" s="48">
        <f t="shared" si="36"/>
        <v>0</v>
      </c>
      <c r="BU264" s="48">
        <f t="shared" si="37"/>
        <v>0</v>
      </c>
      <c r="BV264" s="48">
        <f t="shared" si="38"/>
        <v>0</v>
      </c>
      <c r="BW264" s="48">
        <f t="shared" si="39"/>
        <v>0</v>
      </c>
      <c r="BX264" s="48">
        <f t="shared" si="40"/>
        <v>0</v>
      </c>
      <c r="BY264" s="48">
        <f t="shared" si="41"/>
        <v>0</v>
      </c>
      <c r="BZ264" s="48">
        <f t="shared" si="42"/>
        <v>0</v>
      </c>
      <c r="CA264" s="48">
        <f t="shared" si="43"/>
        <v>0</v>
      </c>
      <c r="CB264" s="48">
        <f t="shared" si="44"/>
        <v>0</v>
      </c>
      <c r="CC264" s="48">
        <f t="shared" si="45"/>
        <v>0</v>
      </c>
      <c r="CD264" s="48">
        <f t="shared" si="46"/>
        <v>0</v>
      </c>
      <c r="CE264" s="48">
        <f t="shared" si="47"/>
        <v>0</v>
      </c>
      <c r="CF264" s="48">
        <f t="shared" si="48"/>
        <v>0</v>
      </c>
      <c r="CG264" s="48">
        <f t="shared" si="49"/>
        <v>0</v>
      </c>
      <c r="CH264" s="48">
        <f t="shared" si="50"/>
        <v>0</v>
      </c>
      <c r="CI264" s="48">
        <f t="shared" si="51"/>
        <v>0</v>
      </c>
      <c r="CJ264" s="48">
        <f t="shared" si="52"/>
        <v>0</v>
      </c>
      <c r="CK264" s="48">
        <f t="shared" si="53"/>
        <v>0</v>
      </c>
      <c r="CL264" s="48">
        <f t="shared" si="54"/>
        <v>0</v>
      </c>
      <c r="CM264" s="48">
        <f t="shared" si="55"/>
        <v>0</v>
      </c>
      <c r="CN264" s="48">
        <f t="shared" si="56"/>
        <v>0</v>
      </c>
      <c r="CO264" s="48">
        <f t="shared" si="57"/>
        <v>0</v>
      </c>
      <c r="CP264" s="48">
        <f t="shared" si="58"/>
        <v>0</v>
      </c>
      <c r="CQ264" s="48">
        <f t="shared" si="59"/>
        <v>0</v>
      </c>
      <c r="CR264" s="48">
        <f t="shared" si="60"/>
        <v>0</v>
      </c>
      <c r="CS264" s="48">
        <f t="shared" si="61"/>
        <v>0</v>
      </c>
      <c r="CT264" s="48">
        <f t="shared" si="62"/>
        <v>0</v>
      </c>
      <c r="CU264" s="48">
        <f t="shared" si="63"/>
        <v>0</v>
      </c>
      <c r="CV264" s="48">
        <f t="shared" si="64"/>
        <v>0</v>
      </c>
      <c r="CW264" s="48">
        <f t="shared" si="65"/>
        <v>0</v>
      </c>
      <c r="CX264" s="48">
        <f t="shared" si="66"/>
        <v>0</v>
      </c>
      <c r="CZ264" s="1">
        <f t="shared" si="67"/>
        <v>0</v>
      </c>
      <c r="DD264" s="1">
        <f t="shared" si="80"/>
        <v>0</v>
      </c>
      <c r="DE264" s="1">
        <f t="shared" si="68"/>
        <v>0</v>
      </c>
      <c r="DF264" s="1">
        <f t="shared" si="69"/>
        <v>0</v>
      </c>
      <c r="DG264" s="1">
        <f t="shared" si="70"/>
        <v>0</v>
      </c>
      <c r="DH264" s="1">
        <f t="shared" si="71"/>
        <v>0</v>
      </c>
      <c r="DI264" s="1">
        <f t="shared" si="72"/>
        <v>0</v>
      </c>
      <c r="DJ264" s="1">
        <f t="shared" si="73"/>
        <v>0</v>
      </c>
      <c r="DK264" s="1">
        <f t="shared" si="74"/>
        <v>0</v>
      </c>
      <c r="DL264" s="1">
        <f t="shared" si="75"/>
        <v>0</v>
      </c>
      <c r="DM264" s="1">
        <f t="shared" si="76"/>
        <v>0</v>
      </c>
      <c r="DN264" s="1">
        <f t="shared" si="77"/>
        <v>0</v>
      </c>
      <c r="DO264" s="1">
        <f t="shared" si="78"/>
        <v>0</v>
      </c>
      <c r="DP264" s="1">
        <f t="shared" si="79"/>
        <v>0</v>
      </c>
      <c r="DR264" s="1">
        <f>IF(AND(CNGE_2024_M4_Secc1!$O89&lt;&gt;"",CNGE_2024_M4_Secc1!$O89=2,COUNTA(K265:AD265,O333:AD333,O401:AD401)&gt;0),1,0)</f>
        <v>0</v>
      </c>
      <c r="DS264"/>
      <c r="DT264"/>
      <c r="DU264"/>
      <c r="DV264"/>
      <c r="DW264"/>
      <c r="DX264"/>
      <c r="DY264"/>
      <c r="DZ264"/>
      <c r="EA264"/>
      <c r="EB264"/>
      <c r="EC264"/>
    </row>
    <row r="265" spans="1:133" ht="15" customHeight="1">
      <c r="A265" s="40"/>
      <c r="B265" s="91"/>
      <c r="C265" s="94" t="s">
        <v>5132</v>
      </c>
      <c r="D265" s="572" t="str">
        <f>IF(CNGE_2024_M4_Secc1!D89="","",CNGE_2024_M4_Secc1!D89)</f>
        <v/>
      </c>
      <c r="E265" s="573"/>
      <c r="F265" s="573"/>
      <c r="G265" s="573"/>
      <c r="H265" s="573"/>
      <c r="I265" s="573"/>
      <c r="J265" s="574"/>
      <c r="K265" s="483"/>
      <c r="L265" s="483"/>
      <c r="M265" s="483"/>
      <c r="N265" s="483"/>
      <c r="O265" s="483"/>
      <c r="P265" s="483"/>
      <c r="Q265" s="483"/>
      <c r="R265" s="483"/>
      <c r="S265" s="483"/>
      <c r="T265" s="483"/>
      <c r="U265" s="483"/>
      <c r="V265" s="483"/>
      <c r="W265" s="483"/>
      <c r="X265" s="483"/>
      <c r="Y265" s="483"/>
      <c r="Z265" s="483"/>
      <c r="AA265" s="483"/>
      <c r="AB265" s="483"/>
      <c r="AC265" s="483"/>
      <c r="AD265" s="483"/>
      <c r="AG265" s="1">
        <f>IF(AND(CNGE_2024_M4_Secc1!$O89&lt;&gt;"",CNGE_2024_M4_Secc1!$O89=2,COUNTBLANK(D265)=0,COUNTA(K265:AD265,O333:AD333,O401:AD401)=0),0,IF(AND(CNGE_2024_M4_Secc1!$O89&lt;&gt;"",CNGE_2024_M4_Secc1!$O89&lt;&gt;2,COUNTBLANK(D265)=0,DD265=0,DE265=0,DF265=0,DG265=0,DH265=0,DI265=0,DJ265=0,DK265=0,DL265=0,DM265=0,DN265=0,DO265=0,DP265=0),0,IF(AND(COUNTBLANK(D265)=1,COUNTA(K265:AD265,O333:AD333,O401:AD401)=0),0,1)))</f>
        <v>0</v>
      </c>
      <c r="AH265" s="89">
        <f t="shared" si="13"/>
        <v>0</v>
      </c>
      <c r="AI265" s="1">
        <f t="shared" si="14"/>
        <v>0</v>
      </c>
      <c r="AJ265"/>
      <c r="AK265"/>
      <c r="AL265"/>
      <c r="AM265"/>
      <c r="AN265"/>
      <c r="AO265"/>
      <c r="AP265"/>
      <c r="AQ265"/>
      <c r="AR265"/>
      <c r="AS265"/>
      <c r="AT265"/>
      <c r="AU265"/>
      <c r="AY265" s="48">
        <f t="shared" si="15"/>
        <v>0</v>
      </c>
      <c r="AZ265" s="48">
        <f t="shared" si="16"/>
        <v>0</v>
      </c>
      <c r="BA265" s="48">
        <f t="shared" si="17"/>
        <v>0</v>
      </c>
      <c r="BB265" s="48">
        <f t="shared" si="18"/>
        <v>0</v>
      </c>
      <c r="BC265" s="48">
        <f t="shared" si="19"/>
        <v>0</v>
      </c>
      <c r="BD265" s="48">
        <f t="shared" si="20"/>
        <v>0</v>
      </c>
      <c r="BE265" s="48">
        <f t="shared" si="21"/>
        <v>0</v>
      </c>
      <c r="BF265" s="48">
        <f t="shared" si="22"/>
        <v>0</v>
      </c>
      <c r="BG265" s="48">
        <f t="shared" si="23"/>
        <v>0</v>
      </c>
      <c r="BH265" s="48">
        <f t="shared" si="24"/>
        <v>0</v>
      </c>
      <c r="BI265" s="48">
        <f t="shared" si="25"/>
        <v>0</v>
      </c>
      <c r="BJ265" s="48">
        <f t="shared" si="26"/>
        <v>0</v>
      </c>
      <c r="BK265" s="48">
        <f t="shared" si="27"/>
        <v>0</v>
      </c>
      <c r="BL265" s="48">
        <f t="shared" si="28"/>
        <v>0</v>
      </c>
      <c r="BM265" s="48">
        <f t="shared" si="29"/>
        <v>0</v>
      </c>
      <c r="BN265" s="48">
        <f t="shared" si="30"/>
        <v>0</v>
      </c>
      <c r="BO265" s="48">
        <f t="shared" si="31"/>
        <v>0</v>
      </c>
      <c r="BP265" s="48">
        <f t="shared" si="32"/>
        <v>0</v>
      </c>
      <c r="BQ265" s="48">
        <f t="shared" si="33"/>
        <v>0</v>
      </c>
      <c r="BR265" s="48">
        <f t="shared" si="34"/>
        <v>0</v>
      </c>
      <c r="BS265" s="48">
        <f t="shared" si="35"/>
        <v>0</v>
      </c>
      <c r="BT265" s="48">
        <f t="shared" si="36"/>
        <v>0</v>
      </c>
      <c r="BU265" s="48">
        <f t="shared" si="37"/>
        <v>0</v>
      </c>
      <c r="BV265" s="48">
        <f t="shared" si="38"/>
        <v>0</v>
      </c>
      <c r="BW265" s="48">
        <f t="shared" si="39"/>
        <v>0</v>
      </c>
      <c r="BX265" s="48">
        <f t="shared" si="40"/>
        <v>0</v>
      </c>
      <c r="BY265" s="48">
        <f t="shared" si="41"/>
        <v>0</v>
      </c>
      <c r="BZ265" s="48">
        <f t="shared" si="42"/>
        <v>0</v>
      </c>
      <c r="CA265" s="48">
        <f t="shared" si="43"/>
        <v>0</v>
      </c>
      <c r="CB265" s="48">
        <f t="shared" si="44"/>
        <v>0</v>
      </c>
      <c r="CC265" s="48">
        <f t="shared" si="45"/>
        <v>0</v>
      </c>
      <c r="CD265" s="48">
        <f t="shared" si="46"/>
        <v>0</v>
      </c>
      <c r="CE265" s="48">
        <f t="shared" si="47"/>
        <v>0</v>
      </c>
      <c r="CF265" s="48">
        <f t="shared" si="48"/>
        <v>0</v>
      </c>
      <c r="CG265" s="48">
        <f t="shared" si="49"/>
        <v>0</v>
      </c>
      <c r="CH265" s="48">
        <f t="shared" si="50"/>
        <v>0</v>
      </c>
      <c r="CI265" s="48">
        <f t="shared" si="51"/>
        <v>0</v>
      </c>
      <c r="CJ265" s="48">
        <f t="shared" si="52"/>
        <v>0</v>
      </c>
      <c r="CK265" s="48">
        <f t="shared" si="53"/>
        <v>0</v>
      </c>
      <c r="CL265" s="48">
        <f t="shared" si="54"/>
        <v>0</v>
      </c>
      <c r="CM265" s="48">
        <f t="shared" si="55"/>
        <v>0</v>
      </c>
      <c r="CN265" s="48">
        <f t="shared" si="56"/>
        <v>0</v>
      </c>
      <c r="CO265" s="48">
        <f t="shared" si="57"/>
        <v>0</v>
      </c>
      <c r="CP265" s="48">
        <f t="shared" si="58"/>
        <v>0</v>
      </c>
      <c r="CQ265" s="48">
        <f t="shared" si="59"/>
        <v>0</v>
      </c>
      <c r="CR265" s="48">
        <f t="shared" si="60"/>
        <v>0</v>
      </c>
      <c r="CS265" s="48">
        <f t="shared" si="61"/>
        <v>0</v>
      </c>
      <c r="CT265" s="48">
        <f t="shared" si="62"/>
        <v>0</v>
      </c>
      <c r="CU265" s="48">
        <f t="shared" si="63"/>
        <v>0</v>
      </c>
      <c r="CV265" s="48">
        <f t="shared" si="64"/>
        <v>0</v>
      </c>
      <c r="CW265" s="48">
        <f t="shared" si="65"/>
        <v>0</v>
      </c>
      <c r="CX265" s="48">
        <f t="shared" si="66"/>
        <v>0</v>
      </c>
      <c r="CZ265" s="1">
        <f t="shared" si="67"/>
        <v>0</v>
      </c>
      <c r="DD265" s="1">
        <f t="shared" si="80"/>
        <v>0</v>
      </c>
      <c r="DE265" s="1">
        <f t="shared" si="68"/>
        <v>0</v>
      </c>
      <c r="DF265" s="1">
        <f t="shared" si="69"/>
        <v>0</v>
      </c>
      <c r="DG265" s="1">
        <f t="shared" si="70"/>
        <v>0</v>
      </c>
      <c r="DH265" s="1">
        <f t="shared" si="71"/>
        <v>0</v>
      </c>
      <c r="DI265" s="1">
        <f t="shared" si="72"/>
        <v>0</v>
      </c>
      <c r="DJ265" s="1">
        <f t="shared" si="73"/>
        <v>0</v>
      </c>
      <c r="DK265" s="1">
        <f t="shared" si="74"/>
        <v>0</v>
      </c>
      <c r="DL265" s="1">
        <f t="shared" si="75"/>
        <v>0</v>
      </c>
      <c r="DM265" s="1">
        <f t="shared" si="76"/>
        <v>0</v>
      </c>
      <c r="DN265" s="1">
        <f t="shared" si="77"/>
        <v>0</v>
      </c>
      <c r="DO265" s="1">
        <f t="shared" si="78"/>
        <v>0</v>
      </c>
      <c r="DP265" s="1">
        <f t="shared" si="79"/>
        <v>0</v>
      </c>
      <c r="DR265" s="1">
        <f>IF(AND(CNGE_2024_M4_Secc1!$O90&lt;&gt;"",CNGE_2024_M4_Secc1!$O90=2,COUNTA(K266:AD266,O334:AD334,O402:AD402)&gt;0),1,0)</f>
        <v>0</v>
      </c>
      <c r="DS265"/>
      <c r="DT265"/>
      <c r="DU265"/>
      <c r="DV265"/>
      <c r="DW265"/>
      <c r="DX265"/>
      <c r="DY265"/>
      <c r="DZ265"/>
      <c r="EA265"/>
      <c r="EB265"/>
      <c r="EC265"/>
    </row>
    <row r="266" spans="1:133" ht="15" customHeight="1">
      <c r="A266" s="40"/>
      <c r="B266" s="91"/>
      <c r="C266" s="94" t="s">
        <v>5133</v>
      </c>
      <c r="D266" s="572" t="str">
        <f>IF(CNGE_2024_M4_Secc1!D90="","",CNGE_2024_M4_Secc1!D90)</f>
        <v/>
      </c>
      <c r="E266" s="573"/>
      <c r="F266" s="573"/>
      <c r="G266" s="573"/>
      <c r="H266" s="573"/>
      <c r="I266" s="573"/>
      <c r="J266" s="574"/>
      <c r="K266" s="483"/>
      <c r="L266" s="483"/>
      <c r="M266" s="483"/>
      <c r="N266" s="483"/>
      <c r="O266" s="483"/>
      <c r="P266" s="483"/>
      <c r="Q266" s="483"/>
      <c r="R266" s="483"/>
      <c r="S266" s="483"/>
      <c r="T266" s="483"/>
      <c r="U266" s="483"/>
      <c r="V266" s="483"/>
      <c r="W266" s="483"/>
      <c r="X266" s="483"/>
      <c r="Y266" s="483"/>
      <c r="Z266" s="483"/>
      <c r="AA266" s="483"/>
      <c r="AB266" s="483"/>
      <c r="AC266" s="483"/>
      <c r="AD266" s="483"/>
      <c r="AG266" s="1">
        <f>IF(AND(CNGE_2024_M4_Secc1!$O90&lt;&gt;"",CNGE_2024_M4_Secc1!$O90=2,COUNTBLANK(D266)=0,COUNTA(K266:AD266,O334:AD334,O402:AD402)=0),0,IF(AND(CNGE_2024_M4_Secc1!$O90&lt;&gt;"",CNGE_2024_M4_Secc1!$O90&lt;&gt;2,COUNTBLANK(D266)=0,DD266=0,DE266=0,DF266=0,DG266=0,DH266=0,DI266=0,DJ266=0,DK266=0,DL266=0,DM266=0,DN266=0,DO266=0,DP266=0),0,IF(AND(COUNTBLANK(D266)=1,COUNTA(K266:AD266,O334:AD334,O402:AD402)=0),0,1)))</f>
        <v>0</v>
      </c>
      <c r="AH266" s="89">
        <f t="shared" si="13"/>
        <v>0</v>
      </c>
      <c r="AI266" s="1">
        <f t="shared" si="14"/>
        <v>0</v>
      </c>
      <c r="AJ266"/>
      <c r="AK266"/>
      <c r="AL266"/>
      <c r="AM266"/>
      <c r="AN266"/>
      <c r="AO266"/>
      <c r="AP266"/>
      <c r="AQ266"/>
      <c r="AR266"/>
      <c r="AS266"/>
      <c r="AT266"/>
      <c r="AU266"/>
      <c r="AY266" s="48">
        <f t="shared" si="15"/>
        <v>0</v>
      </c>
      <c r="AZ266" s="48">
        <f t="shared" si="16"/>
        <v>0</v>
      </c>
      <c r="BA266" s="48">
        <f t="shared" si="17"/>
        <v>0</v>
      </c>
      <c r="BB266" s="48">
        <f t="shared" si="18"/>
        <v>0</v>
      </c>
      <c r="BC266" s="48">
        <f t="shared" si="19"/>
        <v>0</v>
      </c>
      <c r="BD266" s="48">
        <f t="shared" si="20"/>
        <v>0</v>
      </c>
      <c r="BE266" s="48">
        <f t="shared" si="21"/>
        <v>0</v>
      </c>
      <c r="BF266" s="48">
        <f t="shared" si="22"/>
        <v>0</v>
      </c>
      <c r="BG266" s="48">
        <f t="shared" si="23"/>
        <v>0</v>
      </c>
      <c r="BH266" s="48">
        <f t="shared" si="24"/>
        <v>0</v>
      </c>
      <c r="BI266" s="48">
        <f t="shared" si="25"/>
        <v>0</v>
      </c>
      <c r="BJ266" s="48">
        <f t="shared" si="26"/>
        <v>0</v>
      </c>
      <c r="BK266" s="48">
        <f t="shared" si="27"/>
        <v>0</v>
      </c>
      <c r="BL266" s="48">
        <f t="shared" si="28"/>
        <v>0</v>
      </c>
      <c r="BM266" s="48">
        <f t="shared" si="29"/>
        <v>0</v>
      </c>
      <c r="BN266" s="48">
        <f t="shared" si="30"/>
        <v>0</v>
      </c>
      <c r="BO266" s="48">
        <f t="shared" si="31"/>
        <v>0</v>
      </c>
      <c r="BP266" s="48">
        <f t="shared" si="32"/>
        <v>0</v>
      </c>
      <c r="BQ266" s="48">
        <f t="shared" si="33"/>
        <v>0</v>
      </c>
      <c r="BR266" s="48">
        <f t="shared" si="34"/>
        <v>0</v>
      </c>
      <c r="BS266" s="48">
        <f t="shared" si="35"/>
        <v>0</v>
      </c>
      <c r="BT266" s="48">
        <f t="shared" si="36"/>
        <v>0</v>
      </c>
      <c r="BU266" s="48">
        <f t="shared" si="37"/>
        <v>0</v>
      </c>
      <c r="BV266" s="48">
        <f t="shared" si="38"/>
        <v>0</v>
      </c>
      <c r="BW266" s="48">
        <f t="shared" si="39"/>
        <v>0</v>
      </c>
      <c r="BX266" s="48">
        <f t="shared" si="40"/>
        <v>0</v>
      </c>
      <c r="BY266" s="48">
        <f t="shared" si="41"/>
        <v>0</v>
      </c>
      <c r="BZ266" s="48">
        <f t="shared" si="42"/>
        <v>0</v>
      </c>
      <c r="CA266" s="48">
        <f t="shared" si="43"/>
        <v>0</v>
      </c>
      <c r="CB266" s="48">
        <f t="shared" si="44"/>
        <v>0</v>
      </c>
      <c r="CC266" s="48">
        <f t="shared" si="45"/>
        <v>0</v>
      </c>
      <c r="CD266" s="48">
        <f t="shared" si="46"/>
        <v>0</v>
      </c>
      <c r="CE266" s="48">
        <f t="shared" si="47"/>
        <v>0</v>
      </c>
      <c r="CF266" s="48">
        <f t="shared" si="48"/>
        <v>0</v>
      </c>
      <c r="CG266" s="48">
        <f t="shared" si="49"/>
        <v>0</v>
      </c>
      <c r="CH266" s="48">
        <f t="shared" si="50"/>
        <v>0</v>
      </c>
      <c r="CI266" s="48">
        <f t="shared" si="51"/>
        <v>0</v>
      </c>
      <c r="CJ266" s="48">
        <f t="shared" si="52"/>
        <v>0</v>
      </c>
      <c r="CK266" s="48">
        <f t="shared" si="53"/>
        <v>0</v>
      </c>
      <c r="CL266" s="48">
        <f t="shared" si="54"/>
        <v>0</v>
      </c>
      <c r="CM266" s="48">
        <f t="shared" si="55"/>
        <v>0</v>
      </c>
      <c r="CN266" s="48">
        <f t="shared" si="56"/>
        <v>0</v>
      </c>
      <c r="CO266" s="48">
        <f t="shared" si="57"/>
        <v>0</v>
      </c>
      <c r="CP266" s="48">
        <f t="shared" si="58"/>
        <v>0</v>
      </c>
      <c r="CQ266" s="48">
        <f t="shared" si="59"/>
        <v>0</v>
      </c>
      <c r="CR266" s="48">
        <f t="shared" si="60"/>
        <v>0</v>
      </c>
      <c r="CS266" s="48">
        <f t="shared" si="61"/>
        <v>0</v>
      </c>
      <c r="CT266" s="48">
        <f t="shared" si="62"/>
        <v>0</v>
      </c>
      <c r="CU266" s="48">
        <f t="shared" si="63"/>
        <v>0</v>
      </c>
      <c r="CV266" s="48">
        <f t="shared" si="64"/>
        <v>0</v>
      </c>
      <c r="CW266" s="48">
        <f t="shared" si="65"/>
        <v>0</v>
      </c>
      <c r="CX266" s="48">
        <f t="shared" si="66"/>
        <v>0</v>
      </c>
      <c r="CZ266" s="1">
        <f t="shared" si="67"/>
        <v>0</v>
      </c>
      <c r="DD266" s="1">
        <f t="shared" si="80"/>
        <v>0</v>
      </c>
      <c r="DE266" s="1">
        <f t="shared" si="68"/>
        <v>0</v>
      </c>
      <c r="DF266" s="1">
        <f t="shared" si="69"/>
        <v>0</v>
      </c>
      <c r="DG266" s="1">
        <f t="shared" si="70"/>
        <v>0</v>
      </c>
      <c r="DH266" s="1">
        <f t="shared" si="71"/>
        <v>0</v>
      </c>
      <c r="DI266" s="1">
        <f t="shared" si="72"/>
        <v>0</v>
      </c>
      <c r="DJ266" s="1">
        <f t="shared" si="73"/>
        <v>0</v>
      </c>
      <c r="DK266" s="1">
        <f t="shared" si="74"/>
        <v>0</v>
      </c>
      <c r="DL266" s="1">
        <f t="shared" si="75"/>
        <v>0</v>
      </c>
      <c r="DM266" s="1">
        <f t="shared" si="76"/>
        <v>0</v>
      </c>
      <c r="DN266" s="1">
        <f t="shared" si="77"/>
        <v>0</v>
      </c>
      <c r="DO266" s="1">
        <f t="shared" si="78"/>
        <v>0</v>
      </c>
      <c r="DP266" s="1">
        <f t="shared" si="79"/>
        <v>0</v>
      </c>
      <c r="DR266" s="1">
        <f>IF(AND(CNGE_2024_M4_Secc1!$O91&lt;&gt;"",CNGE_2024_M4_Secc1!$O91=2,COUNTA(K267:AD267,O335:AD335,O403:AD403)&gt;0),1,0)</f>
        <v>0</v>
      </c>
      <c r="DS266"/>
      <c r="DT266"/>
      <c r="DU266"/>
      <c r="DV266"/>
      <c r="DW266"/>
      <c r="DX266"/>
      <c r="DY266"/>
      <c r="DZ266"/>
      <c r="EA266"/>
      <c r="EB266"/>
      <c r="EC266"/>
    </row>
    <row r="267" spans="1:133" ht="15" customHeight="1">
      <c r="A267" s="40"/>
      <c r="B267" s="91"/>
      <c r="C267" s="94" t="s">
        <v>5134</v>
      </c>
      <c r="D267" s="572" t="str">
        <f>IF(CNGE_2024_M4_Secc1!D91="","",CNGE_2024_M4_Secc1!D91)</f>
        <v/>
      </c>
      <c r="E267" s="573"/>
      <c r="F267" s="573"/>
      <c r="G267" s="573"/>
      <c r="H267" s="573"/>
      <c r="I267" s="573"/>
      <c r="J267" s="574"/>
      <c r="K267" s="483"/>
      <c r="L267" s="483"/>
      <c r="M267" s="483"/>
      <c r="N267" s="483"/>
      <c r="O267" s="483"/>
      <c r="P267" s="483"/>
      <c r="Q267" s="483"/>
      <c r="R267" s="483"/>
      <c r="S267" s="483"/>
      <c r="T267" s="483"/>
      <c r="U267" s="483"/>
      <c r="V267" s="483"/>
      <c r="W267" s="483"/>
      <c r="X267" s="483"/>
      <c r="Y267" s="483"/>
      <c r="Z267" s="483"/>
      <c r="AA267" s="483"/>
      <c r="AB267" s="483"/>
      <c r="AC267" s="483"/>
      <c r="AD267" s="483"/>
      <c r="AG267" s="1">
        <f>IF(AND(CNGE_2024_M4_Secc1!$O91&lt;&gt;"",CNGE_2024_M4_Secc1!$O91=2,COUNTBLANK(D267)=0,COUNTA(K267:AD267,O335:AD335,O403:AD403)=0),0,IF(AND(CNGE_2024_M4_Secc1!$O91&lt;&gt;"",CNGE_2024_M4_Secc1!$O91&lt;&gt;2,COUNTBLANK(D267)=0,DD267=0,DE267=0,DF267=0,DG267=0,DH267=0,DI267=0,DJ267=0,DK267=0,DL267=0,DM267=0,DN267=0,DO267=0,DP267=0),0,IF(AND(COUNTBLANK(D267)=1,COUNTA(K267:AD267,O335:AD335,O403:AD403)=0),0,1)))</f>
        <v>0</v>
      </c>
      <c r="AH267" s="89">
        <f t="shared" si="13"/>
        <v>0</v>
      </c>
      <c r="AI267" s="1">
        <f t="shared" si="14"/>
        <v>0</v>
      </c>
      <c r="AJ267"/>
      <c r="AK267"/>
      <c r="AL267"/>
      <c r="AM267"/>
      <c r="AN267"/>
      <c r="AO267"/>
      <c r="AP267"/>
      <c r="AQ267"/>
      <c r="AR267"/>
      <c r="AS267"/>
      <c r="AT267"/>
      <c r="AU267"/>
      <c r="AY267" s="48">
        <f t="shared" si="15"/>
        <v>0</v>
      </c>
      <c r="AZ267" s="48">
        <f t="shared" si="16"/>
        <v>0</v>
      </c>
      <c r="BA267" s="48">
        <f t="shared" si="17"/>
        <v>0</v>
      </c>
      <c r="BB267" s="48">
        <f t="shared" si="18"/>
        <v>0</v>
      </c>
      <c r="BC267" s="48">
        <f t="shared" si="19"/>
        <v>0</v>
      </c>
      <c r="BD267" s="48">
        <f t="shared" si="20"/>
        <v>0</v>
      </c>
      <c r="BE267" s="48">
        <f t="shared" si="21"/>
        <v>0</v>
      </c>
      <c r="BF267" s="48">
        <f t="shared" si="22"/>
        <v>0</v>
      </c>
      <c r="BG267" s="48">
        <f t="shared" si="23"/>
        <v>0</v>
      </c>
      <c r="BH267" s="48">
        <f t="shared" si="24"/>
        <v>0</v>
      </c>
      <c r="BI267" s="48">
        <f t="shared" si="25"/>
        <v>0</v>
      </c>
      <c r="BJ267" s="48">
        <f t="shared" si="26"/>
        <v>0</v>
      </c>
      <c r="BK267" s="48">
        <f t="shared" si="27"/>
        <v>0</v>
      </c>
      <c r="BL267" s="48">
        <f t="shared" si="28"/>
        <v>0</v>
      </c>
      <c r="BM267" s="48">
        <f t="shared" si="29"/>
        <v>0</v>
      </c>
      <c r="BN267" s="48">
        <f t="shared" si="30"/>
        <v>0</v>
      </c>
      <c r="BO267" s="48">
        <f t="shared" si="31"/>
        <v>0</v>
      </c>
      <c r="BP267" s="48">
        <f t="shared" si="32"/>
        <v>0</v>
      </c>
      <c r="BQ267" s="48">
        <f t="shared" si="33"/>
        <v>0</v>
      </c>
      <c r="BR267" s="48">
        <f t="shared" si="34"/>
        <v>0</v>
      </c>
      <c r="BS267" s="48">
        <f t="shared" si="35"/>
        <v>0</v>
      </c>
      <c r="BT267" s="48">
        <f t="shared" si="36"/>
        <v>0</v>
      </c>
      <c r="BU267" s="48">
        <f t="shared" si="37"/>
        <v>0</v>
      </c>
      <c r="BV267" s="48">
        <f t="shared" si="38"/>
        <v>0</v>
      </c>
      <c r="BW267" s="48">
        <f t="shared" si="39"/>
        <v>0</v>
      </c>
      <c r="BX267" s="48">
        <f t="shared" si="40"/>
        <v>0</v>
      </c>
      <c r="BY267" s="48">
        <f t="shared" si="41"/>
        <v>0</v>
      </c>
      <c r="BZ267" s="48">
        <f t="shared" si="42"/>
        <v>0</v>
      </c>
      <c r="CA267" s="48">
        <f t="shared" si="43"/>
        <v>0</v>
      </c>
      <c r="CB267" s="48">
        <f t="shared" si="44"/>
        <v>0</v>
      </c>
      <c r="CC267" s="48">
        <f t="shared" si="45"/>
        <v>0</v>
      </c>
      <c r="CD267" s="48">
        <f t="shared" si="46"/>
        <v>0</v>
      </c>
      <c r="CE267" s="48">
        <f t="shared" si="47"/>
        <v>0</v>
      </c>
      <c r="CF267" s="48">
        <f t="shared" si="48"/>
        <v>0</v>
      </c>
      <c r="CG267" s="48">
        <f t="shared" si="49"/>
        <v>0</v>
      </c>
      <c r="CH267" s="48">
        <f t="shared" si="50"/>
        <v>0</v>
      </c>
      <c r="CI267" s="48">
        <f t="shared" si="51"/>
        <v>0</v>
      </c>
      <c r="CJ267" s="48">
        <f t="shared" si="52"/>
        <v>0</v>
      </c>
      <c r="CK267" s="48">
        <f t="shared" si="53"/>
        <v>0</v>
      </c>
      <c r="CL267" s="48">
        <f t="shared" si="54"/>
        <v>0</v>
      </c>
      <c r="CM267" s="48">
        <f t="shared" si="55"/>
        <v>0</v>
      </c>
      <c r="CN267" s="48">
        <f t="shared" si="56"/>
        <v>0</v>
      </c>
      <c r="CO267" s="48">
        <f t="shared" si="57"/>
        <v>0</v>
      </c>
      <c r="CP267" s="48">
        <f t="shared" si="58"/>
        <v>0</v>
      </c>
      <c r="CQ267" s="48">
        <f t="shared" si="59"/>
        <v>0</v>
      </c>
      <c r="CR267" s="48">
        <f t="shared" si="60"/>
        <v>0</v>
      </c>
      <c r="CS267" s="48">
        <f t="shared" si="61"/>
        <v>0</v>
      </c>
      <c r="CT267" s="48">
        <f t="shared" si="62"/>
        <v>0</v>
      </c>
      <c r="CU267" s="48">
        <f t="shared" si="63"/>
        <v>0</v>
      </c>
      <c r="CV267" s="48">
        <f t="shared" si="64"/>
        <v>0</v>
      </c>
      <c r="CW267" s="48">
        <f t="shared" si="65"/>
        <v>0</v>
      </c>
      <c r="CX267" s="48">
        <f t="shared" si="66"/>
        <v>0</v>
      </c>
      <c r="CZ267" s="1">
        <f t="shared" si="67"/>
        <v>0</v>
      </c>
      <c r="DD267" s="1">
        <f t="shared" si="80"/>
        <v>0</v>
      </c>
      <c r="DE267" s="1">
        <f t="shared" si="68"/>
        <v>0</v>
      </c>
      <c r="DF267" s="1">
        <f t="shared" si="69"/>
        <v>0</v>
      </c>
      <c r="DG267" s="1">
        <f t="shared" si="70"/>
        <v>0</v>
      </c>
      <c r="DH267" s="1">
        <f t="shared" si="71"/>
        <v>0</v>
      </c>
      <c r="DI267" s="1">
        <f t="shared" si="72"/>
        <v>0</v>
      </c>
      <c r="DJ267" s="1">
        <f t="shared" si="73"/>
        <v>0</v>
      </c>
      <c r="DK267" s="1">
        <f t="shared" si="74"/>
        <v>0</v>
      </c>
      <c r="DL267" s="1">
        <f t="shared" si="75"/>
        <v>0</v>
      </c>
      <c r="DM267" s="1">
        <f t="shared" si="76"/>
        <v>0</v>
      </c>
      <c r="DN267" s="1">
        <f t="shared" si="77"/>
        <v>0</v>
      </c>
      <c r="DO267" s="1">
        <f t="shared" si="78"/>
        <v>0</v>
      </c>
      <c r="DP267" s="1">
        <f t="shared" si="79"/>
        <v>0</v>
      </c>
      <c r="DR267" s="1">
        <f>IF(AND(CNGE_2024_M4_Secc1!$O92&lt;&gt;"",CNGE_2024_M4_Secc1!$O92=2,COUNTA(K268:AD268,O336:AD336,O404:AD404)&gt;0),1,0)</f>
        <v>0</v>
      </c>
      <c r="DS267"/>
      <c r="DT267"/>
      <c r="DU267"/>
      <c r="DV267"/>
      <c r="DW267"/>
      <c r="DX267"/>
      <c r="DY267"/>
      <c r="DZ267"/>
      <c r="EA267"/>
      <c r="EB267"/>
      <c r="EC267"/>
    </row>
    <row r="268" spans="1:133" ht="15" customHeight="1">
      <c r="A268" s="40"/>
      <c r="B268" s="91"/>
      <c r="C268" s="94" t="s">
        <v>5135</v>
      </c>
      <c r="D268" s="572" t="str">
        <f>IF(CNGE_2024_M4_Secc1!D92="","",CNGE_2024_M4_Secc1!D92)</f>
        <v/>
      </c>
      <c r="E268" s="573"/>
      <c r="F268" s="573"/>
      <c r="G268" s="573"/>
      <c r="H268" s="573"/>
      <c r="I268" s="573"/>
      <c r="J268" s="574"/>
      <c r="K268" s="483"/>
      <c r="L268" s="483"/>
      <c r="M268" s="483"/>
      <c r="N268" s="483"/>
      <c r="O268" s="483"/>
      <c r="P268" s="483"/>
      <c r="Q268" s="483"/>
      <c r="R268" s="483"/>
      <c r="S268" s="483"/>
      <c r="T268" s="483"/>
      <c r="U268" s="483"/>
      <c r="V268" s="483"/>
      <c r="W268" s="483"/>
      <c r="X268" s="483"/>
      <c r="Y268" s="483"/>
      <c r="Z268" s="483"/>
      <c r="AA268" s="483"/>
      <c r="AB268" s="483"/>
      <c r="AC268" s="483"/>
      <c r="AD268" s="483"/>
      <c r="AG268" s="1">
        <f>IF(AND(CNGE_2024_M4_Secc1!$O92&lt;&gt;"",CNGE_2024_M4_Secc1!$O92=2,COUNTBLANK(D268)=0,COUNTA(K268:AD268,O336:AD336,O404:AD404)=0),0,IF(AND(CNGE_2024_M4_Secc1!$O92&lt;&gt;"",CNGE_2024_M4_Secc1!$O92&lt;&gt;2,COUNTBLANK(D268)=0,DD268=0,DE268=0,DF268=0,DG268=0,DH268=0,DI268=0,DJ268=0,DK268=0,DL268=0,DM268=0,DN268=0,DO268=0,DP268=0),0,IF(AND(COUNTBLANK(D268)=1,COUNTA(K268:AD268,O336:AD336,O404:AD404)=0),0,1)))</f>
        <v>0</v>
      </c>
      <c r="AH268" s="89">
        <f t="shared" si="13"/>
        <v>0</v>
      </c>
      <c r="AI268" s="1">
        <f t="shared" si="14"/>
        <v>0</v>
      </c>
      <c r="AJ268"/>
      <c r="AK268"/>
      <c r="AL268"/>
      <c r="AM268"/>
      <c r="AN268"/>
      <c r="AO268"/>
      <c r="AP268"/>
      <c r="AQ268"/>
      <c r="AR268"/>
      <c r="AS268"/>
      <c r="AT268"/>
      <c r="AU268"/>
      <c r="AY268" s="48">
        <f t="shared" si="15"/>
        <v>0</v>
      </c>
      <c r="AZ268" s="48">
        <f t="shared" si="16"/>
        <v>0</v>
      </c>
      <c r="BA268" s="48">
        <f t="shared" si="17"/>
        <v>0</v>
      </c>
      <c r="BB268" s="48">
        <f t="shared" si="18"/>
        <v>0</v>
      </c>
      <c r="BC268" s="48">
        <f t="shared" si="19"/>
        <v>0</v>
      </c>
      <c r="BD268" s="48">
        <f t="shared" si="20"/>
        <v>0</v>
      </c>
      <c r="BE268" s="48">
        <f t="shared" si="21"/>
        <v>0</v>
      </c>
      <c r="BF268" s="48">
        <f t="shared" si="22"/>
        <v>0</v>
      </c>
      <c r="BG268" s="48">
        <f t="shared" si="23"/>
        <v>0</v>
      </c>
      <c r="BH268" s="48">
        <f t="shared" si="24"/>
        <v>0</v>
      </c>
      <c r="BI268" s="48">
        <f t="shared" si="25"/>
        <v>0</v>
      </c>
      <c r="BJ268" s="48">
        <f t="shared" si="26"/>
        <v>0</v>
      </c>
      <c r="BK268" s="48">
        <f t="shared" si="27"/>
        <v>0</v>
      </c>
      <c r="BL268" s="48">
        <f t="shared" si="28"/>
        <v>0</v>
      </c>
      <c r="BM268" s="48">
        <f t="shared" si="29"/>
        <v>0</v>
      </c>
      <c r="BN268" s="48">
        <f t="shared" si="30"/>
        <v>0</v>
      </c>
      <c r="BO268" s="48">
        <f t="shared" si="31"/>
        <v>0</v>
      </c>
      <c r="BP268" s="48">
        <f t="shared" si="32"/>
        <v>0</v>
      </c>
      <c r="BQ268" s="48">
        <f t="shared" si="33"/>
        <v>0</v>
      </c>
      <c r="BR268" s="48">
        <f t="shared" si="34"/>
        <v>0</v>
      </c>
      <c r="BS268" s="48">
        <f t="shared" si="35"/>
        <v>0</v>
      </c>
      <c r="BT268" s="48">
        <f t="shared" si="36"/>
        <v>0</v>
      </c>
      <c r="BU268" s="48">
        <f t="shared" si="37"/>
        <v>0</v>
      </c>
      <c r="BV268" s="48">
        <f t="shared" si="38"/>
        <v>0</v>
      </c>
      <c r="BW268" s="48">
        <f t="shared" si="39"/>
        <v>0</v>
      </c>
      <c r="BX268" s="48">
        <f t="shared" si="40"/>
        <v>0</v>
      </c>
      <c r="BY268" s="48">
        <f t="shared" si="41"/>
        <v>0</v>
      </c>
      <c r="BZ268" s="48">
        <f t="shared" si="42"/>
        <v>0</v>
      </c>
      <c r="CA268" s="48">
        <f t="shared" si="43"/>
        <v>0</v>
      </c>
      <c r="CB268" s="48">
        <f t="shared" si="44"/>
        <v>0</v>
      </c>
      <c r="CC268" s="48">
        <f t="shared" si="45"/>
        <v>0</v>
      </c>
      <c r="CD268" s="48">
        <f t="shared" si="46"/>
        <v>0</v>
      </c>
      <c r="CE268" s="48">
        <f t="shared" si="47"/>
        <v>0</v>
      </c>
      <c r="CF268" s="48">
        <f t="shared" si="48"/>
        <v>0</v>
      </c>
      <c r="CG268" s="48">
        <f t="shared" si="49"/>
        <v>0</v>
      </c>
      <c r="CH268" s="48">
        <f t="shared" si="50"/>
        <v>0</v>
      </c>
      <c r="CI268" s="48">
        <f t="shared" si="51"/>
        <v>0</v>
      </c>
      <c r="CJ268" s="48">
        <f t="shared" si="52"/>
        <v>0</v>
      </c>
      <c r="CK268" s="48">
        <f t="shared" si="53"/>
        <v>0</v>
      </c>
      <c r="CL268" s="48">
        <f t="shared" si="54"/>
        <v>0</v>
      </c>
      <c r="CM268" s="48">
        <f t="shared" si="55"/>
        <v>0</v>
      </c>
      <c r="CN268" s="48">
        <f t="shared" si="56"/>
        <v>0</v>
      </c>
      <c r="CO268" s="48">
        <f t="shared" si="57"/>
        <v>0</v>
      </c>
      <c r="CP268" s="48">
        <f t="shared" si="58"/>
        <v>0</v>
      </c>
      <c r="CQ268" s="48">
        <f t="shared" si="59"/>
        <v>0</v>
      </c>
      <c r="CR268" s="48">
        <f t="shared" si="60"/>
        <v>0</v>
      </c>
      <c r="CS268" s="48">
        <f t="shared" si="61"/>
        <v>0</v>
      </c>
      <c r="CT268" s="48">
        <f t="shared" si="62"/>
        <v>0</v>
      </c>
      <c r="CU268" s="48">
        <f t="shared" si="63"/>
        <v>0</v>
      </c>
      <c r="CV268" s="48">
        <f t="shared" si="64"/>
        <v>0</v>
      </c>
      <c r="CW268" s="48">
        <f t="shared" si="65"/>
        <v>0</v>
      </c>
      <c r="CX268" s="48">
        <f t="shared" si="66"/>
        <v>0</v>
      </c>
      <c r="CZ268" s="1">
        <f t="shared" si="67"/>
        <v>0</v>
      </c>
      <c r="DD268" s="1">
        <f t="shared" si="80"/>
        <v>0</v>
      </c>
      <c r="DE268" s="1">
        <f t="shared" si="68"/>
        <v>0</v>
      </c>
      <c r="DF268" s="1">
        <f t="shared" si="69"/>
        <v>0</v>
      </c>
      <c r="DG268" s="1">
        <f t="shared" si="70"/>
        <v>0</v>
      </c>
      <c r="DH268" s="1">
        <f t="shared" si="71"/>
        <v>0</v>
      </c>
      <c r="DI268" s="1">
        <f t="shared" si="72"/>
        <v>0</v>
      </c>
      <c r="DJ268" s="1">
        <f t="shared" si="73"/>
        <v>0</v>
      </c>
      <c r="DK268" s="1">
        <f t="shared" si="74"/>
        <v>0</v>
      </c>
      <c r="DL268" s="1">
        <f t="shared" si="75"/>
        <v>0</v>
      </c>
      <c r="DM268" s="1">
        <f t="shared" si="76"/>
        <v>0</v>
      </c>
      <c r="DN268" s="1">
        <f t="shared" si="77"/>
        <v>0</v>
      </c>
      <c r="DO268" s="1">
        <f t="shared" si="78"/>
        <v>0</v>
      </c>
      <c r="DP268" s="1">
        <f t="shared" si="79"/>
        <v>0</v>
      </c>
      <c r="DR268" s="1">
        <f>IF(AND(CNGE_2024_M4_Secc1!$O93&lt;&gt;"",CNGE_2024_M4_Secc1!$O93=2,COUNTA(K269:AD269,O337:AD337,O405:AD405)&gt;0),1,0)</f>
        <v>0</v>
      </c>
      <c r="DS268"/>
      <c r="DT268"/>
      <c r="DU268"/>
      <c r="DV268"/>
      <c r="DW268"/>
      <c r="DX268"/>
      <c r="DY268"/>
      <c r="DZ268"/>
      <c r="EA268"/>
      <c r="EB268"/>
      <c r="EC268"/>
    </row>
    <row r="269" spans="1:133" ht="15" customHeight="1">
      <c r="A269" s="40"/>
      <c r="B269" s="91"/>
      <c r="C269" s="94" t="s">
        <v>5136</v>
      </c>
      <c r="D269" s="572" t="str">
        <f>IF(CNGE_2024_M4_Secc1!D93="","",CNGE_2024_M4_Secc1!D93)</f>
        <v/>
      </c>
      <c r="E269" s="573"/>
      <c r="F269" s="573"/>
      <c r="G269" s="573"/>
      <c r="H269" s="573"/>
      <c r="I269" s="573"/>
      <c r="J269" s="574"/>
      <c r="K269" s="483"/>
      <c r="L269" s="483"/>
      <c r="M269" s="483"/>
      <c r="N269" s="483"/>
      <c r="O269" s="483"/>
      <c r="P269" s="483"/>
      <c r="Q269" s="483"/>
      <c r="R269" s="483"/>
      <c r="S269" s="483"/>
      <c r="T269" s="483"/>
      <c r="U269" s="483"/>
      <c r="V269" s="483"/>
      <c r="W269" s="483"/>
      <c r="X269" s="483"/>
      <c r="Y269" s="483"/>
      <c r="Z269" s="483"/>
      <c r="AA269" s="483"/>
      <c r="AB269" s="483"/>
      <c r="AC269" s="483"/>
      <c r="AD269" s="483"/>
      <c r="AG269" s="1">
        <f>IF(AND(CNGE_2024_M4_Secc1!$O93&lt;&gt;"",CNGE_2024_M4_Secc1!$O93=2,COUNTBLANK(D269)=0,COUNTA(K269:AD269,O337:AD337,O405:AD405)=0),0,IF(AND(CNGE_2024_M4_Secc1!$O93&lt;&gt;"",CNGE_2024_M4_Secc1!$O93&lt;&gt;2,COUNTBLANK(D269)=0,DD269=0,DE269=0,DF269=0,DG269=0,DH269=0,DI269=0,DJ269=0,DK269=0,DL269=0,DM269=0,DN269=0,DO269=0,DP269=0),0,IF(AND(COUNTBLANK(D269)=1,COUNTA(K269:AD269,O337:AD337,O405:AD405)=0),0,1)))</f>
        <v>0</v>
      </c>
      <c r="AH269" s="89">
        <f t="shared" si="13"/>
        <v>0</v>
      </c>
      <c r="AI269" s="1">
        <f t="shared" si="14"/>
        <v>0</v>
      </c>
      <c r="AJ269"/>
      <c r="AK269"/>
      <c r="AL269"/>
      <c r="AM269"/>
      <c r="AN269"/>
      <c r="AO269"/>
      <c r="AP269"/>
      <c r="AQ269"/>
      <c r="AR269"/>
      <c r="AS269"/>
      <c r="AT269"/>
      <c r="AU269"/>
      <c r="AY269" s="48">
        <f t="shared" si="15"/>
        <v>0</v>
      </c>
      <c r="AZ269" s="48">
        <f t="shared" si="16"/>
        <v>0</v>
      </c>
      <c r="BA269" s="48">
        <f t="shared" si="17"/>
        <v>0</v>
      </c>
      <c r="BB269" s="48">
        <f t="shared" si="18"/>
        <v>0</v>
      </c>
      <c r="BC269" s="48">
        <f t="shared" si="19"/>
        <v>0</v>
      </c>
      <c r="BD269" s="48">
        <f t="shared" si="20"/>
        <v>0</v>
      </c>
      <c r="BE269" s="48">
        <f t="shared" si="21"/>
        <v>0</v>
      </c>
      <c r="BF269" s="48">
        <f t="shared" si="22"/>
        <v>0</v>
      </c>
      <c r="BG269" s="48">
        <f t="shared" si="23"/>
        <v>0</v>
      </c>
      <c r="BH269" s="48">
        <f t="shared" si="24"/>
        <v>0</v>
      </c>
      <c r="BI269" s="48">
        <f t="shared" si="25"/>
        <v>0</v>
      </c>
      <c r="BJ269" s="48">
        <f t="shared" si="26"/>
        <v>0</v>
      </c>
      <c r="BK269" s="48">
        <f t="shared" si="27"/>
        <v>0</v>
      </c>
      <c r="BL269" s="48">
        <f t="shared" si="28"/>
        <v>0</v>
      </c>
      <c r="BM269" s="48">
        <f t="shared" si="29"/>
        <v>0</v>
      </c>
      <c r="BN269" s="48">
        <f t="shared" si="30"/>
        <v>0</v>
      </c>
      <c r="BO269" s="48">
        <f t="shared" si="31"/>
        <v>0</v>
      </c>
      <c r="BP269" s="48">
        <f t="shared" si="32"/>
        <v>0</v>
      </c>
      <c r="BQ269" s="48">
        <f t="shared" si="33"/>
        <v>0</v>
      </c>
      <c r="BR269" s="48">
        <f t="shared" si="34"/>
        <v>0</v>
      </c>
      <c r="BS269" s="48">
        <f t="shared" si="35"/>
        <v>0</v>
      </c>
      <c r="BT269" s="48">
        <f t="shared" si="36"/>
        <v>0</v>
      </c>
      <c r="BU269" s="48">
        <f t="shared" si="37"/>
        <v>0</v>
      </c>
      <c r="BV269" s="48">
        <f t="shared" si="38"/>
        <v>0</v>
      </c>
      <c r="BW269" s="48">
        <f t="shared" si="39"/>
        <v>0</v>
      </c>
      <c r="BX269" s="48">
        <f t="shared" si="40"/>
        <v>0</v>
      </c>
      <c r="BY269" s="48">
        <f t="shared" si="41"/>
        <v>0</v>
      </c>
      <c r="BZ269" s="48">
        <f t="shared" si="42"/>
        <v>0</v>
      </c>
      <c r="CA269" s="48">
        <f t="shared" si="43"/>
        <v>0</v>
      </c>
      <c r="CB269" s="48">
        <f t="shared" si="44"/>
        <v>0</v>
      </c>
      <c r="CC269" s="48">
        <f t="shared" si="45"/>
        <v>0</v>
      </c>
      <c r="CD269" s="48">
        <f t="shared" si="46"/>
        <v>0</v>
      </c>
      <c r="CE269" s="48">
        <f t="shared" si="47"/>
        <v>0</v>
      </c>
      <c r="CF269" s="48">
        <f t="shared" si="48"/>
        <v>0</v>
      </c>
      <c r="CG269" s="48">
        <f t="shared" si="49"/>
        <v>0</v>
      </c>
      <c r="CH269" s="48">
        <f t="shared" si="50"/>
        <v>0</v>
      </c>
      <c r="CI269" s="48">
        <f t="shared" si="51"/>
        <v>0</v>
      </c>
      <c r="CJ269" s="48">
        <f t="shared" si="52"/>
        <v>0</v>
      </c>
      <c r="CK269" s="48">
        <f t="shared" si="53"/>
        <v>0</v>
      </c>
      <c r="CL269" s="48">
        <f t="shared" si="54"/>
        <v>0</v>
      </c>
      <c r="CM269" s="48">
        <f t="shared" si="55"/>
        <v>0</v>
      </c>
      <c r="CN269" s="48">
        <f t="shared" si="56"/>
        <v>0</v>
      </c>
      <c r="CO269" s="48">
        <f t="shared" si="57"/>
        <v>0</v>
      </c>
      <c r="CP269" s="48">
        <f t="shared" si="58"/>
        <v>0</v>
      </c>
      <c r="CQ269" s="48">
        <f t="shared" si="59"/>
        <v>0</v>
      </c>
      <c r="CR269" s="48">
        <f t="shared" si="60"/>
        <v>0</v>
      </c>
      <c r="CS269" s="48">
        <f t="shared" si="61"/>
        <v>0</v>
      </c>
      <c r="CT269" s="48">
        <f t="shared" si="62"/>
        <v>0</v>
      </c>
      <c r="CU269" s="48">
        <f t="shared" si="63"/>
        <v>0</v>
      </c>
      <c r="CV269" s="48">
        <f t="shared" si="64"/>
        <v>0</v>
      </c>
      <c r="CW269" s="48">
        <f t="shared" si="65"/>
        <v>0</v>
      </c>
      <c r="CX269" s="48">
        <f t="shared" si="66"/>
        <v>0</v>
      </c>
      <c r="CZ269" s="1">
        <f t="shared" si="67"/>
        <v>0</v>
      </c>
      <c r="DD269" s="1">
        <f t="shared" si="80"/>
        <v>0</v>
      </c>
      <c r="DE269" s="1">
        <f t="shared" si="68"/>
        <v>0</v>
      </c>
      <c r="DF269" s="1">
        <f t="shared" si="69"/>
        <v>0</v>
      </c>
      <c r="DG269" s="1">
        <f t="shared" si="70"/>
        <v>0</v>
      </c>
      <c r="DH269" s="1">
        <f t="shared" si="71"/>
        <v>0</v>
      </c>
      <c r="DI269" s="1">
        <f t="shared" si="72"/>
        <v>0</v>
      </c>
      <c r="DJ269" s="1">
        <f t="shared" si="73"/>
        <v>0</v>
      </c>
      <c r="DK269" s="1">
        <f t="shared" si="74"/>
        <v>0</v>
      </c>
      <c r="DL269" s="1">
        <f t="shared" si="75"/>
        <v>0</v>
      </c>
      <c r="DM269" s="1">
        <f t="shared" si="76"/>
        <v>0</v>
      </c>
      <c r="DN269" s="1">
        <f t="shared" si="77"/>
        <v>0</v>
      </c>
      <c r="DO269" s="1">
        <f t="shared" si="78"/>
        <v>0</v>
      </c>
      <c r="DP269" s="1">
        <f t="shared" si="79"/>
        <v>0</v>
      </c>
      <c r="DR269" s="1">
        <f>IF(AND(CNGE_2024_M4_Secc1!$O94&lt;&gt;"",CNGE_2024_M4_Secc1!$O94=2,COUNTA(K270:AD270,O338:AD338,O406:AD406)&gt;0),1,0)</f>
        <v>0</v>
      </c>
      <c r="DS269"/>
      <c r="DT269"/>
      <c r="DU269"/>
      <c r="DV269"/>
      <c r="DW269"/>
      <c r="DX269"/>
      <c r="DY269"/>
      <c r="DZ269"/>
      <c r="EA269"/>
      <c r="EB269"/>
      <c r="EC269"/>
    </row>
    <row r="270" spans="1:133" ht="15" customHeight="1">
      <c r="A270" s="40"/>
      <c r="B270" s="91"/>
      <c r="C270" s="94" t="s">
        <v>5137</v>
      </c>
      <c r="D270" s="572" t="str">
        <f>IF(CNGE_2024_M4_Secc1!D94="","",CNGE_2024_M4_Secc1!D94)</f>
        <v/>
      </c>
      <c r="E270" s="573"/>
      <c r="F270" s="573"/>
      <c r="G270" s="573"/>
      <c r="H270" s="573"/>
      <c r="I270" s="573"/>
      <c r="J270" s="574"/>
      <c r="K270" s="483"/>
      <c r="L270" s="483"/>
      <c r="M270" s="483"/>
      <c r="N270" s="483"/>
      <c r="O270" s="483"/>
      <c r="P270" s="483"/>
      <c r="Q270" s="483"/>
      <c r="R270" s="483"/>
      <c r="S270" s="483"/>
      <c r="T270" s="483"/>
      <c r="U270" s="483"/>
      <c r="V270" s="483"/>
      <c r="W270" s="483"/>
      <c r="X270" s="483"/>
      <c r="Y270" s="483"/>
      <c r="Z270" s="483"/>
      <c r="AA270" s="483"/>
      <c r="AB270" s="483"/>
      <c r="AC270" s="483"/>
      <c r="AD270" s="483"/>
      <c r="AG270" s="1">
        <f>IF(AND(CNGE_2024_M4_Secc1!$O94&lt;&gt;"",CNGE_2024_M4_Secc1!$O94=2,COUNTBLANK(D270)=0,COUNTA(K270:AD270,O338:AD338,O406:AD406)=0),0,IF(AND(CNGE_2024_M4_Secc1!$O94&lt;&gt;"",CNGE_2024_M4_Secc1!$O94&lt;&gt;2,COUNTBLANK(D270)=0,DD270=0,DE270=0,DF270=0,DG270=0,DH270=0,DI270=0,DJ270=0,DK270=0,DL270=0,DM270=0,DN270=0,DO270=0,DP270=0),0,IF(AND(COUNTBLANK(D270)=1,COUNTA(K270:AD270,O338:AD338,O406:AD406)=0),0,1)))</f>
        <v>0</v>
      </c>
      <c r="AH270" s="89">
        <f t="shared" si="13"/>
        <v>0</v>
      </c>
      <c r="AI270" s="1">
        <f t="shared" si="14"/>
        <v>0</v>
      </c>
      <c r="AJ270"/>
      <c r="AK270"/>
      <c r="AL270"/>
      <c r="AM270"/>
      <c r="AN270"/>
      <c r="AO270"/>
      <c r="AP270"/>
      <c r="AQ270"/>
      <c r="AR270"/>
      <c r="AS270"/>
      <c r="AT270"/>
      <c r="AU270"/>
      <c r="AY270" s="48">
        <f t="shared" si="15"/>
        <v>0</v>
      </c>
      <c r="AZ270" s="48">
        <f t="shared" si="16"/>
        <v>0</v>
      </c>
      <c r="BA270" s="48">
        <f t="shared" si="17"/>
        <v>0</v>
      </c>
      <c r="BB270" s="48">
        <f t="shared" si="18"/>
        <v>0</v>
      </c>
      <c r="BC270" s="48">
        <f t="shared" si="19"/>
        <v>0</v>
      </c>
      <c r="BD270" s="48">
        <f t="shared" si="20"/>
        <v>0</v>
      </c>
      <c r="BE270" s="48">
        <f t="shared" si="21"/>
        <v>0</v>
      </c>
      <c r="BF270" s="48">
        <f t="shared" si="22"/>
        <v>0</v>
      </c>
      <c r="BG270" s="48">
        <f t="shared" si="23"/>
        <v>0</v>
      </c>
      <c r="BH270" s="48">
        <f t="shared" si="24"/>
        <v>0</v>
      </c>
      <c r="BI270" s="48">
        <f t="shared" si="25"/>
        <v>0</v>
      </c>
      <c r="BJ270" s="48">
        <f t="shared" si="26"/>
        <v>0</v>
      </c>
      <c r="BK270" s="48">
        <f t="shared" si="27"/>
        <v>0</v>
      </c>
      <c r="BL270" s="48">
        <f t="shared" si="28"/>
        <v>0</v>
      </c>
      <c r="BM270" s="48">
        <f t="shared" si="29"/>
        <v>0</v>
      </c>
      <c r="BN270" s="48">
        <f t="shared" si="30"/>
        <v>0</v>
      </c>
      <c r="BO270" s="48">
        <f t="shared" si="31"/>
        <v>0</v>
      </c>
      <c r="BP270" s="48">
        <f t="shared" si="32"/>
        <v>0</v>
      </c>
      <c r="BQ270" s="48">
        <f t="shared" si="33"/>
        <v>0</v>
      </c>
      <c r="BR270" s="48">
        <f t="shared" si="34"/>
        <v>0</v>
      </c>
      <c r="BS270" s="48">
        <f t="shared" si="35"/>
        <v>0</v>
      </c>
      <c r="BT270" s="48">
        <f t="shared" si="36"/>
        <v>0</v>
      </c>
      <c r="BU270" s="48">
        <f t="shared" si="37"/>
        <v>0</v>
      </c>
      <c r="BV270" s="48">
        <f t="shared" si="38"/>
        <v>0</v>
      </c>
      <c r="BW270" s="48">
        <f t="shared" si="39"/>
        <v>0</v>
      </c>
      <c r="BX270" s="48">
        <f t="shared" si="40"/>
        <v>0</v>
      </c>
      <c r="BY270" s="48">
        <f t="shared" si="41"/>
        <v>0</v>
      </c>
      <c r="BZ270" s="48">
        <f t="shared" si="42"/>
        <v>0</v>
      </c>
      <c r="CA270" s="48">
        <f t="shared" si="43"/>
        <v>0</v>
      </c>
      <c r="CB270" s="48">
        <f t="shared" si="44"/>
        <v>0</v>
      </c>
      <c r="CC270" s="48">
        <f t="shared" si="45"/>
        <v>0</v>
      </c>
      <c r="CD270" s="48">
        <f t="shared" si="46"/>
        <v>0</v>
      </c>
      <c r="CE270" s="48">
        <f t="shared" si="47"/>
        <v>0</v>
      </c>
      <c r="CF270" s="48">
        <f t="shared" si="48"/>
        <v>0</v>
      </c>
      <c r="CG270" s="48">
        <f t="shared" si="49"/>
        <v>0</v>
      </c>
      <c r="CH270" s="48">
        <f t="shared" si="50"/>
        <v>0</v>
      </c>
      <c r="CI270" s="48">
        <f t="shared" si="51"/>
        <v>0</v>
      </c>
      <c r="CJ270" s="48">
        <f t="shared" si="52"/>
        <v>0</v>
      </c>
      <c r="CK270" s="48">
        <f t="shared" si="53"/>
        <v>0</v>
      </c>
      <c r="CL270" s="48">
        <f t="shared" si="54"/>
        <v>0</v>
      </c>
      <c r="CM270" s="48">
        <f t="shared" si="55"/>
        <v>0</v>
      </c>
      <c r="CN270" s="48">
        <f t="shared" si="56"/>
        <v>0</v>
      </c>
      <c r="CO270" s="48">
        <f t="shared" si="57"/>
        <v>0</v>
      </c>
      <c r="CP270" s="48">
        <f t="shared" si="58"/>
        <v>0</v>
      </c>
      <c r="CQ270" s="48">
        <f t="shared" si="59"/>
        <v>0</v>
      </c>
      <c r="CR270" s="48">
        <f t="shared" si="60"/>
        <v>0</v>
      </c>
      <c r="CS270" s="48">
        <f t="shared" si="61"/>
        <v>0</v>
      </c>
      <c r="CT270" s="48">
        <f t="shared" si="62"/>
        <v>0</v>
      </c>
      <c r="CU270" s="48">
        <f t="shared" si="63"/>
        <v>0</v>
      </c>
      <c r="CV270" s="48">
        <f t="shared" si="64"/>
        <v>0</v>
      </c>
      <c r="CW270" s="48">
        <f t="shared" si="65"/>
        <v>0</v>
      </c>
      <c r="CX270" s="48">
        <f t="shared" si="66"/>
        <v>0</v>
      </c>
      <c r="CZ270" s="1">
        <f t="shared" si="67"/>
        <v>0</v>
      </c>
      <c r="DD270" s="1">
        <f t="shared" si="80"/>
        <v>0</v>
      </c>
      <c r="DE270" s="1">
        <f t="shared" si="68"/>
        <v>0</v>
      </c>
      <c r="DF270" s="1">
        <f t="shared" si="69"/>
        <v>0</v>
      </c>
      <c r="DG270" s="1">
        <f t="shared" si="70"/>
        <v>0</v>
      </c>
      <c r="DH270" s="1">
        <f t="shared" si="71"/>
        <v>0</v>
      </c>
      <c r="DI270" s="1">
        <f t="shared" si="72"/>
        <v>0</v>
      </c>
      <c r="DJ270" s="1">
        <f t="shared" si="73"/>
        <v>0</v>
      </c>
      <c r="DK270" s="1">
        <f t="shared" si="74"/>
        <v>0</v>
      </c>
      <c r="DL270" s="1">
        <f t="shared" si="75"/>
        <v>0</v>
      </c>
      <c r="DM270" s="1">
        <f t="shared" si="76"/>
        <v>0</v>
      </c>
      <c r="DN270" s="1">
        <f t="shared" si="77"/>
        <v>0</v>
      </c>
      <c r="DO270" s="1">
        <f t="shared" si="78"/>
        <v>0</v>
      </c>
      <c r="DP270" s="1">
        <f t="shared" si="79"/>
        <v>0</v>
      </c>
      <c r="DR270" s="1">
        <f>IF(AND(CNGE_2024_M4_Secc1!$O95&lt;&gt;"",CNGE_2024_M4_Secc1!$O95=2,COUNTA(K271:AD271,O339:AD339,O407:AD407)&gt;0),1,0)</f>
        <v>0</v>
      </c>
      <c r="DS270"/>
      <c r="DT270"/>
      <c r="DU270"/>
      <c r="DV270"/>
      <c r="DW270"/>
      <c r="DX270"/>
      <c r="DY270"/>
      <c r="DZ270"/>
      <c r="EA270"/>
      <c r="EB270"/>
      <c r="EC270"/>
    </row>
    <row r="271" spans="1:133" ht="15" customHeight="1">
      <c r="A271" s="40"/>
      <c r="B271" s="91"/>
      <c r="C271" s="94" t="s">
        <v>5138</v>
      </c>
      <c r="D271" s="572" t="str">
        <f>IF(CNGE_2024_M4_Secc1!D95="","",CNGE_2024_M4_Secc1!D95)</f>
        <v/>
      </c>
      <c r="E271" s="573"/>
      <c r="F271" s="573"/>
      <c r="G271" s="573"/>
      <c r="H271" s="573"/>
      <c r="I271" s="573"/>
      <c r="J271" s="574"/>
      <c r="K271" s="483"/>
      <c r="L271" s="483"/>
      <c r="M271" s="483"/>
      <c r="N271" s="483"/>
      <c r="O271" s="483"/>
      <c r="P271" s="483"/>
      <c r="Q271" s="483"/>
      <c r="R271" s="483"/>
      <c r="S271" s="483"/>
      <c r="T271" s="483"/>
      <c r="U271" s="483"/>
      <c r="V271" s="483"/>
      <c r="W271" s="483"/>
      <c r="X271" s="483"/>
      <c r="Y271" s="483"/>
      <c r="Z271" s="483"/>
      <c r="AA271" s="483"/>
      <c r="AB271" s="483"/>
      <c r="AC271" s="483"/>
      <c r="AD271" s="483"/>
      <c r="AG271" s="1">
        <f>IF(AND(CNGE_2024_M4_Secc1!$O95&lt;&gt;"",CNGE_2024_M4_Secc1!$O95=2,COUNTBLANK(D271)=0,COUNTA(K271:AD271,O339:AD339,O407:AD407)=0),0,IF(AND(CNGE_2024_M4_Secc1!$O95&lt;&gt;"",CNGE_2024_M4_Secc1!$O95&lt;&gt;2,COUNTBLANK(D271)=0,DD271=0,DE271=0,DF271=0,DG271=0,DH271=0,DI271=0,DJ271=0,DK271=0,DL271=0,DM271=0,DN271=0,DO271=0,DP271=0),0,IF(AND(COUNTBLANK(D271)=1,COUNTA(K271:AD271,O339:AD339,O407:AD407)=0),0,1)))</f>
        <v>0</v>
      </c>
      <c r="AH271" s="89">
        <f t="shared" si="13"/>
        <v>0</v>
      </c>
      <c r="AI271" s="1">
        <f t="shared" si="14"/>
        <v>0</v>
      </c>
      <c r="AJ271"/>
      <c r="AK271"/>
      <c r="AL271"/>
      <c r="AM271"/>
      <c r="AN271"/>
      <c r="AO271"/>
      <c r="AP271"/>
      <c r="AQ271"/>
      <c r="AR271"/>
      <c r="AS271"/>
      <c r="AT271"/>
      <c r="AU271"/>
      <c r="AY271" s="48">
        <f t="shared" si="15"/>
        <v>0</v>
      </c>
      <c r="AZ271" s="48">
        <f t="shared" si="16"/>
        <v>0</v>
      </c>
      <c r="BA271" s="48">
        <f t="shared" si="17"/>
        <v>0</v>
      </c>
      <c r="BB271" s="48">
        <f t="shared" si="18"/>
        <v>0</v>
      </c>
      <c r="BC271" s="48">
        <f t="shared" si="19"/>
        <v>0</v>
      </c>
      <c r="BD271" s="48">
        <f t="shared" si="20"/>
        <v>0</v>
      </c>
      <c r="BE271" s="48">
        <f t="shared" si="21"/>
        <v>0</v>
      </c>
      <c r="BF271" s="48">
        <f t="shared" si="22"/>
        <v>0</v>
      </c>
      <c r="BG271" s="48">
        <f t="shared" si="23"/>
        <v>0</v>
      </c>
      <c r="BH271" s="48">
        <f t="shared" si="24"/>
        <v>0</v>
      </c>
      <c r="BI271" s="48">
        <f t="shared" si="25"/>
        <v>0</v>
      </c>
      <c r="BJ271" s="48">
        <f t="shared" si="26"/>
        <v>0</v>
      </c>
      <c r="BK271" s="48">
        <f t="shared" si="27"/>
        <v>0</v>
      </c>
      <c r="BL271" s="48">
        <f t="shared" si="28"/>
        <v>0</v>
      </c>
      <c r="BM271" s="48">
        <f t="shared" si="29"/>
        <v>0</v>
      </c>
      <c r="BN271" s="48">
        <f t="shared" si="30"/>
        <v>0</v>
      </c>
      <c r="BO271" s="48">
        <f t="shared" si="31"/>
        <v>0</v>
      </c>
      <c r="BP271" s="48">
        <f t="shared" si="32"/>
        <v>0</v>
      </c>
      <c r="BQ271" s="48">
        <f t="shared" si="33"/>
        <v>0</v>
      </c>
      <c r="BR271" s="48">
        <f t="shared" si="34"/>
        <v>0</v>
      </c>
      <c r="BS271" s="48">
        <f t="shared" si="35"/>
        <v>0</v>
      </c>
      <c r="BT271" s="48">
        <f t="shared" si="36"/>
        <v>0</v>
      </c>
      <c r="BU271" s="48">
        <f t="shared" si="37"/>
        <v>0</v>
      </c>
      <c r="BV271" s="48">
        <f t="shared" si="38"/>
        <v>0</v>
      </c>
      <c r="BW271" s="48">
        <f t="shared" si="39"/>
        <v>0</v>
      </c>
      <c r="BX271" s="48">
        <f t="shared" si="40"/>
        <v>0</v>
      </c>
      <c r="BY271" s="48">
        <f t="shared" si="41"/>
        <v>0</v>
      </c>
      <c r="BZ271" s="48">
        <f t="shared" si="42"/>
        <v>0</v>
      </c>
      <c r="CA271" s="48">
        <f t="shared" si="43"/>
        <v>0</v>
      </c>
      <c r="CB271" s="48">
        <f t="shared" si="44"/>
        <v>0</v>
      </c>
      <c r="CC271" s="48">
        <f t="shared" si="45"/>
        <v>0</v>
      </c>
      <c r="CD271" s="48">
        <f t="shared" si="46"/>
        <v>0</v>
      </c>
      <c r="CE271" s="48">
        <f t="shared" si="47"/>
        <v>0</v>
      </c>
      <c r="CF271" s="48">
        <f t="shared" si="48"/>
        <v>0</v>
      </c>
      <c r="CG271" s="48">
        <f t="shared" si="49"/>
        <v>0</v>
      </c>
      <c r="CH271" s="48">
        <f t="shared" si="50"/>
        <v>0</v>
      </c>
      <c r="CI271" s="48">
        <f t="shared" si="51"/>
        <v>0</v>
      </c>
      <c r="CJ271" s="48">
        <f t="shared" si="52"/>
        <v>0</v>
      </c>
      <c r="CK271" s="48">
        <f t="shared" si="53"/>
        <v>0</v>
      </c>
      <c r="CL271" s="48">
        <f t="shared" si="54"/>
        <v>0</v>
      </c>
      <c r="CM271" s="48">
        <f t="shared" si="55"/>
        <v>0</v>
      </c>
      <c r="CN271" s="48">
        <f t="shared" si="56"/>
        <v>0</v>
      </c>
      <c r="CO271" s="48">
        <f t="shared" si="57"/>
        <v>0</v>
      </c>
      <c r="CP271" s="48">
        <f t="shared" si="58"/>
        <v>0</v>
      </c>
      <c r="CQ271" s="48">
        <f t="shared" si="59"/>
        <v>0</v>
      </c>
      <c r="CR271" s="48">
        <f t="shared" si="60"/>
        <v>0</v>
      </c>
      <c r="CS271" s="48">
        <f t="shared" si="61"/>
        <v>0</v>
      </c>
      <c r="CT271" s="48">
        <f t="shared" si="62"/>
        <v>0</v>
      </c>
      <c r="CU271" s="48">
        <f t="shared" si="63"/>
        <v>0</v>
      </c>
      <c r="CV271" s="48">
        <f t="shared" si="64"/>
        <v>0</v>
      </c>
      <c r="CW271" s="48">
        <f t="shared" si="65"/>
        <v>0</v>
      </c>
      <c r="CX271" s="48">
        <f t="shared" si="66"/>
        <v>0</v>
      </c>
      <c r="CZ271" s="1">
        <f t="shared" si="67"/>
        <v>0</v>
      </c>
      <c r="DD271" s="1">
        <f t="shared" si="80"/>
        <v>0</v>
      </c>
      <c r="DE271" s="1">
        <f t="shared" si="68"/>
        <v>0</v>
      </c>
      <c r="DF271" s="1">
        <f t="shared" si="69"/>
        <v>0</v>
      </c>
      <c r="DG271" s="1">
        <f t="shared" si="70"/>
        <v>0</v>
      </c>
      <c r="DH271" s="1">
        <f t="shared" si="71"/>
        <v>0</v>
      </c>
      <c r="DI271" s="1">
        <f t="shared" si="72"/>
        <v>0</v>
      </c>
      <c r="DJ271" s="1">
        <f t="shared" si="73"/>
        <v>0</v>
      </c>
      <c r="DK271" s="1">
        <f t="shared" si="74"/>
        <v>0</v>
      </c>
      <c r="DL271" s="1">
        <f t="shared" si="75"/>
        <v>0</v>
      </c>
      <c r="DM271" s="1">
        <f t="shared" si="76"/>
        <v>0</v>
      </c>
      <c r="DN271" s="1">
        <f t="shared" si="77"/>
        <v>0</v>
      </c>
      <c r="DO271" s="1">
        <f t="shared" si="78"/>
        <v>0</v>
      </c>
      <c r="DP271" s="1">
        <f t="shared" si="79"/>
        <v>0</v>
      </c>
      <c r="DR271" s="1">
        <f>IF(AND(CNGE_2024_M4_Secc1!$O96&lt;&gt;"",CNGE_2024_M4_Secc1!$O96=2,COUNTA(K272:AD272,O340:AD340,O408:AD408)&gt;0),1,0)</f>
        <v>0</v>
      </c>
      <c r="DS271"/>
      <c r="DT271"/>
      <c r="DU271"/>
      <c r="DV271"/>
      <c r="DW271"/>
      <c r="DX271"/>
      <c r="DY271"/>
      <c r="DZ271"/>
      <c r="EA271"/>
      <c r="EB271"/>
      <c r="EC271"/>
    </row>
    <row r="272" spans="1:133" ht="15" customHeight="1">
      <c r="A272" s="40"/>
      <c r="B272" s="91"/>
      <c r="C272" s="94" t="s">
        <v>5139</v>
      </c>
      <c r="D272" s="572" t="str">
        <f>IF(CNGE_2024_M4_Secc1!D96="","",CNGE_2024_M4_Secc1!D96)</f>
        <v/>
      </c>
      <c r="E272" s="573"/>
      <c r="F272" s="573"/>
      <c r="G272" s="573"/>
      <c r="H272" s="573"/>
      <c r="I272" s="573"/>
      <c r="J272" s="574"/>
      <c r="K272" s="483"/>
      <c r="L272" s="483"/>
      <c r="M272" s="483"/>
      <c r="N272" s="483"/>
      <c r="O272" s="483"/>
      <c r="P272" s="483"/>
      <c r="Q272" s="483"/>
      <c r="R272" s="483"/>
      <c r="S272" s="483"/>
      <c r="T272" s="483"/>
      <c r="U272" s="483"/>
      <c r="V272" s="483"/>
      <c r="W272" s="483"/>
      <c r="X272" s="483"/>
      <c r="Y272" s="483"/>
      <c r="Z272" s="483"/>
      <c r="AA272" s="483"/>
      <c r="AB272" s="483"/>
      <c r="AC272" s="483"/>
      <c r="AD272" s="483"/>
      <c r="AG272" s="1">
        <f>IF(AND(CNGE_2024_M4_Secc1!$O96&lt;&gt;"",CNGE_2024_M4_Secc1!$O96=2,COUNTBLANK(D272)=0,COUNTA(K272:AD272,O340:AD340,O408:AD408)=0),0,IF(AND(CNGE_2024_M4_Secc1!$O96&lt;&gt;"",CNGE_2024_M4_Secc1!$O96&lt;&gt;2,COUNTBLANK(D272)=0,DD272=0,DE272=0,DF272=0,DG272=0,DH272=0,DI272=0,DJ272=0,DK272=0,DL272=0,DM272=0,DN272=0,DO272=0,DP272=0),0,IF(AND(COUNTBLANK(D272)=1,COUNTA(K272:AD272,O340:AD340,O408:AD408)=0),0,1)))</f>
        <v>0</v>
      </c>
      <c r="AH272" s="89">
        <f t="shared" si="13"/>
        <v>0</v>
      </c>
      <c r="AI272" s="1">
        <f t="shared" si="14"/>
        <v>0</v>
      </c>
      <c r="AJ272"/>
      <c r="AK272"/>
      <c r="AL272"/>
      <c r="AM272"/>
      <c r="AN272"/>
      <c r="AO272"/>
      <c r="AP272"/>
      <c r="AQ272"/>
      <c r="AR272"/>
      <c r="AS272"/>
      <c r="AT272"/>
      <c r="AU272"/>
      <c r="AY272" s="48">
        <f t="shared" si="15"/>
        <v>0</v>
      </c>
      <c r="AZ272" s="48">
        <f t="shared" si="16"/>
        <v>0</v>
      </c>
      <c r="BA272" s="48">
        <f t="shared" si="17"/>
        <v>0</v>
      </c>
      <c r="BB272" s="48">
        <f t="shared" si="18"/>
        <v>0</v>
      </c>
      <c r="BC272" s="48">
        <f t="shared" si="19"/>
        <v>0</v>
      </c>
      <c r="BD272" s="48">
        <f t="shared" si="20"/>
        <v>0</v>
      </c>
      <c r="BE272" s="48">
        <f t="shared" si="21"/>
        <v>0</v>
      </c>
      <c r="BF272" s="48">
        <f t="shared" si="22"/>
        <v>0</v>
      </c>
      <c r="BG272" s="48">
        <f t="shared" si="23"/>
        <v>0</v>
      </c>
      <c r="BH272" s="48">
        <f t="shared" si="24"/>
        <v>0</v>
      </c>
      <c r="BI272" s="48">
        <f t="shared" si="25"/>
        <v>0</v>
      </c>
      <c r="BJ272" s="48">
        <f t="shared" si="26"/>
        <v>0</v>
      </c>
      <c r="BK272" s="48">
        <f t="shared" si="27"/>
        <v>0</v>
      </c>
      <c r="BL272" s="48">
        <f t="shared" si="28"/>
        <v>0</v>
      </c>
      <c r="BM272" s="48">
        <f t="shared" si="29"/>
        <v>0</v>
      </c>
      <c r="BN272" s="48">
        <f t="shared" si="30"/>
        <v>0</v>
      </c>
      <c r="BO272" s="48">
        <f t="shared" si="31"/>
        <v>0</v>
      </c>
      <c r="BP272" s="48">
        <f t="shared" si="32"/>
        <v>0</v>
      </c>
      <c r="BQ272" s="48">
        <f t="shared" si="33"/>
        <v>0</v>
      </c>
      <c r="BR272" s="48">
        <f t="shared" si="34"/>
        <v>0</v>
      </c>
      <c r="BS272" s="48">
        <f t="shared" si="35"/>
        <v>0</v>
      </c>
      <c r="BT272" s="48">
        <f t="shared" si="36"/>
        <v>0</v>
      </c>
      <c r="BU272" s="48">
        <f t="shared" si="37"/>
        <v>0</v>
      </c>
      <c r="BV272" s="48">
        <f t="shared" si="38"/>
        <v>0</v>
      </c>
      <c r="BW272" s="48">
        <f t="shared" si="39"/>
        <v>0</v>
      </c>
      <c r="BX272" s="48">
        <f t="shared" si="40"/>
        <v>0</v>
      </c>
      <c r="BY272" s="48">
        <f t="shared" si="41"/>
        <v>0</v>
      </c>
      <c r="BZ272" s="48">
        <f t="shared" si="42"/>
        <v>0</v>
      </c>
      <c r="CA272" s="48">
        <f t="shared" si="43"/>
        <v>0</v>
      </c>
      <c r="CB272" s="48">
        <f t="shared" si="44"/>
        <v>0</v>
      </c>
      <c r="CC272" s="48">
        <f t="shared" si="45"/>
        <v>0</v>
      </c>
      <c r="CD272" s="48">
        <f t="shared" si="46"/>
        <v>0</v>
      </c>
      <c r="CE272" s="48">
        <f t="shared" si="47"/>
        <v>0</v>
      </c>
      <c r="CF272" s="48">
        <f t="shared" si="48"/>
        <v>0</v>
      </c>
      <c r="CG272" s="48">
        <f t="shared" si="49"/>
        <v>0</v>
      </c>
      <c r="CH272" s="48">
        <f t="shared" si="50"/>
        <v>0</v>
      </c>
      <c r="CI272" s="48">
        <f t="shared" si="51"/>
        <v>0</v>
      </c>
      <c r="CJ272" s="48">
        <f t="shared" si="52"/>
        <v>0</v>
      </c>
      <c r="CK272" s="48">
        <f t="shared" si="53"/>
        <v>0</v>
      </c>
      <c r="CL272" s="48">
        <f t="shared" si="54"/>
        <v>0</v>
      </c>
      <c r="CM272" s="48">
        <f t="shared" si="55"/>
        <v>0</v>
      </c>
      <c r="CN272" s="48">
        <f t="shared" si="56"/>
        <v>0</v>
      </c>
      <c r="CO272" s="48">
        <f t="shared" si="57"/>
        <v>0</v>
      </c>
      <c r="CP272" s="48">
        <f t="shared" si="58"/>
        <v>0</v>
      </c>
      <c r="CQ272" s="48">
        <f t="shared" si="59"/>
        <v>0</v>
      </c>
      <c r="CR272" s="48">
        <f t="shared" si="60"/>
        <v>0</v>
      </c>
      <c r="CS272" s="48">
        <f t="shared" si="61"/>
        <v>0</v>
      </c>
      <c r="CT272" s="48">
        <f t="shared" si="62"/>
        <v>0</v>
      </c>
      <c r="CU272" s="48">
        <f t="shared" si="63"/>
        <v>0</v>
      </c>
      <c r="CV272" s="48">
        <f t="shared" si="64"/>
        <v>0</v>
      </c>
      <c r="CW272" s="48">
        <f t="shared" si="65"/>
        <v>0</v>
      </c>
      <c r="CX272" s="48">
        <f t="shared" si="66"/>
        <v>0</v>
      </c>
      <c r="CZ272" s="1">
        <f t="shared" si="67"/>
        <v>0</v>
      </c>
      <c r="DD272" s="1">
        <f t="shared" si="80"/>
        <v>0</v>
      </c>
      <c r="DE272" s="1">
        <f t="shared" si="68"/>
        <v>0</v>
      </c>
      <c r="DF272" s="1">
        <f t="shared" si="69"/>
        <v>0</v>
      </c>
      <c r="DG272" s="1">
        <f t="shared" si="70"/>
        <v>0</v>
      </c>
      <c r="DH272" s="1">
        <f t="shared" si="71"/>
        <v>0</v>
      </c>
      <c r="DI272" s="1">
        <f t="shared" si="72"/>
        <v>0</v>
      </c>
      <c r="DJ272" s="1">
        <f t="shared" si="73"/>
        <v>0</v>
      </c>
      <c r="DK272" s="1">
        <f t="shared" si="74"/>
        <v>0</v>
      </c>
      <c r="DL272" s="1">
        <f t="shared" si="75"/>
        <v>0</v>
      </c>
      <c r="DM272" s="1">
        <f t="shared" si="76"/>
        <v>0</v>
      </c>
      <c r="DN272" s="1">
        <f t="shared" si="77"/>
        <v>0</v>
      </c>
      <c r="DO272" s="1">
        <f t="shared" si="78"/>
        <v>0</v>
      </c>
      <c r="DP272" s="1">
        <f t="shared" si="79"/>
        <v>0</v>
      </c>
      <c r="DR272" s="1">
        <f>IF(AND(CNGE_2024_M4_Secc1!$O97&lt;&gt;"",CNGE_2024_M4_Secc1!$O97=2,COUNTA(K273:AD273,O341:AD341,O409:AD409)&gt;0),1,0)</f>
        <v>0</v>
      </c>
      <c r="DS272"/>
      <c r="DT272"/>
      <c r="DU272"/>
      <c r="DV272"/>
      <c r="DW272"/>
      <c r="DX272"/>
      <c r="DY272"/>
      <c r="DZ272"/>
      <c r="EA272"/>
      <c r="EB272"/>
      <c r="EC272"/>
    </row>
    <row r="273" spans="1:133" ht="15" customHeight="1">
      <c r="A273" s="40"/>
      <c r="B273" s="91"/>
      <c r="C273" s="94" t="s">
        <v>5140</v>
      </c>
      <c r="D273" s="572" t="str">
        <f>IF(CNGE_2024_M4_Secc1!D97="","",CNGE_2024_M4_Secc1!D97)</f>
        <v/>
      </c>
      <c r="E273" s="573"/>
      <c r="F273" s="573"/>
      <c r="G273" s="573"/>
      <c r="H273" s="573"/>
      <c r="I273" s="573"/>
      <c r="J273" s="574"/>
      <c r="K273" s="483"/>
      <c r="L273" s="483"/>
      <c r="M273" s="483"/>
      <c r="N273" s="483"/>
      <c r="O273" s="483"/>
      <c r="P273" s="483"/>
      <c r="Q273" s="483"/>
      <c r="R273" s="483"/>
      <c r="S273" s="483"/>
      <c r="T273" s="483"/>
      <c r="U273" s="483"/>
      <c r="V273" s="483"/>
      <c r="W273" s="483"/>
      <c r="X273" s="483"/>
      <c r="Y273" s="483"/>
      <c r="Z273" s="483"/>
      <c r="AA273" s="483"/>
      <c r="AB273" s="483"/>
      <c r="AC273" s="483"/>
      <c r="AD273" s="483"/>
      <c r="AG273" s="1">
        <f>IF(AND(CNGE_2024_M4_Secc1!$O97&lt;&gt;"",CNGE_2024_M4_Secc1!$O97=2,COUNTBLANK(D273)=0,COUNTA(K273:AD273,O341:AD341,O409:AD409)=0),0,IF(AND(CNGE_2024_M4_Secc1!$O97&lt;&gt;"",CNGE_2024_M4_Secc1!$O97&lt;&gt;2,COUNTBLANK(D273)=0,DD273=0,DE273=0,DF273=0,DG273=0,DH273=0,DI273=0,DJ273=0,DK273=0,DL273=0,DM273=0,DN273=0,DO273=0,DP273=0),0,IF(AND(COUNTBLANK(D273)=1,COUNTA(K273:AD273,O341:AD341,O409:AD409)=0),0,1)))</f>
        <v>0</v>
      </c>
      <c r="AH273" s="89">
        <f t="shared" si="13"/>
        <v>0</v>
      </c>
      <c r="AI273" s="1">
        <f t="shared" si="14"/>
        <v>0</v>
      </c>
      <c r="AJ273"/>
      <c r="AK273"/>
      <c r="AL273"/>
      <c r="AM273"/>
      <c r="AN273"/>
      <c r="AO273"/>
      <c r="AP273"/>
      <c r="AQ273"/>
      <c r="AR273"/>
      <c r="AS273"/>
      <c r="AT273"/>
      <c r="AU273"/>
      <c r="AY273" s="48">
        <f t="shared" si="15"/>
        <v>0</v>
      </c>
      <c r="AZ273" s="48">
        <f t="shared" si="16"/>
        <v>0</v>
      </c>
      <c r="BA273" s="48">
        <f t="shared" si="17"/>
        <v>0</v>
      </c>
      <c r="BB273" s="48">
        <f t="shared" si="18"/>
        <v>0</v>
      </c>
      <c r="BC273" s="48">
        <f t="shared" si="19"/>
        <v>0</v>
      </c>
      <c r="BD273" s="48">
        <f t="shared" si="20"/>
        <v>0</v>
      </c>
      <c r="BE273" s="48">
        <f t="shared" si="21"/>
        <v>0</v>
      </c>
      <c r="BF273" s="48">
        <f t="shared" si="22"/>
        <v>0</v>
      </c>
      <c r="BG273" s="48">
        <f t="shared" si="23"/>
        <v>0</v>
      </c>
      <c r="BH273" s="48">
        <f t="shared" si="24"/>
        <v>0</v>
      </c>
      <c r="BI273" s="48">
        <f t="shared" si="25"/>
        <v>0</v>
      </c>
      <c r="BJ273" s="48">
        <f t="shared" si="26"/>
        <v>0</v>
      </c>
      <c r="BK273" s="48">
        <f t="shared" si="27"/>
        <v>0</v>
      </c>
      <c r="BL273" s="48">
        <f t="shared" si="28"/>
        <v>0</v>
      </c>
      <c r="BM273" s="48">
        <f t="shared" si="29"/>
        <v>0</v>
      </c>
      <c r="BN273" s="48">
        <f t="shared" si="30"/>
        <v>0</v>
      </c>
      <c r="BO273" s="48">
        <f t="shared" si="31"/>
        <v>0</v>
      </c>
      <c r="BP273" s="48">
        <f t="shared" si="32"/>
        <v>0</v>
      </c>
      <c r="BQ273" s="48">
        <f t="shared" si="33"/>
        <v>0</v>
      </c>
      <c r="BR273" s="48">
        <f t="shared" si="34"/>
        <v>0</v>
      </c>
      <c r="BS273" s="48">
        <f t="shared" si="35"/>
        <v>0</v>
      </c>
      <c r="BT273" s="48">
        <f t="shared" si="36"/>
        <v>0</v>
      </c>
      <c r="BU273" s="48">
        <f t="shared" si="37"/>
        <v>0</v>
      </c>
      <c r="BV273" s="48">
        <f t="shared" si="38"/>
        <v>0</v>
      </c>
      <c r="BW273" s="48">
        <f t="shared" si="39"/>
        <v>0</v>
      </c>
      <c r="BX273" s="48">
        <f t="shared" si="40"/>
        <v>0</v>
      </c>
      <c r="BY273" s="48">
        <f t="shared" si="41"/>
        <v>0</v>
      </c>
      <c r="BZ273" s="48">
        <f t="shared" si="42"/>
        <v>0</v>
      </c>
      <c r="CA273" s="48">
        <f t="shared" si="43"/>
        <v>0</v>
      </c>
      <c r="CB273" s="48">
        <f t="shared" si="44"/>
        <v>0</v>
      </c>
      <c r="CC273" s="48">
        <f t="shared" si="45"/>
        <v>0</v>
      </c>
      <c r="CD273" s="48">
        <f t="shared" si="46"/>
        <v>0</v>
      </c>
      <c r="CE273" s="48">
        <f t="shared" si="47"/>
        <v>0</v>
      </c>
      <c r="CF273" s="48">
        <f t="shared" si="48"/>
        <v>0</v>
      </c>
      <c r="CG273" s="48">
        <f t="shared" si="49"/>
        <v>0</v>
      </c>
      <c r="CH273" s="48">
        <f t="shared" si="50"/>
        <v>0</v>
      </c>
      <c r="CI273" s="48">
        <f t="shared" si="51"/>
        <v>0</v>
      </c>
      <c r="CJ273" s="48">
        <f t="shared" si="52"/>
        <v>0</v>
      </c>
      <c r="CK273" s="48">
        <f t="shared" si="53"/>
        <v>0</v>
      </c>
      <c r="CL273" s="48">
        <f t="shared" si="54"/>
        <v>0</v>
      </c>
      <c r="CM273" s="48">
        <f t="shared" si="55"/>
        <v>0</v>
      </c>
      <c r="CN273" s="48">
        <f t="shared" si="56"/>
        <v>0</v>
      </c>
      <c r="CO273" s="48">
        <f t="shared" si="57"/>
        <v>0</v>
      </c>
      <c r="CP273" s="48">
        <f t="shared" si="58"/>
        <v>0</v>
      </c>
      <c r="CQ273" s="48">
        <f t="shared" si="59"/>
        <v>0</v>
      </c>
      <c r="CR273" s="48">
        <f t="shared" si="60"/>
        <v>0</v>
      </c>
      <c r="CS273" s="48">
        <f t="shared" si="61"/>
        <v>0</v>
      </c>
      <c r="CT273" s="48">
        <f t="shared" si="62"/>
        <v>0</v>
      </c>
      <c r="CU273" s="48">
        <f t="shared" si="63"/>
        <v>0</v>
      </c>
      <c r="CV273" s="48">
        <f t="shared" si="64"/>
        <v>0</v>
      </c>
      <c r="CW273" s="48">
        <f t="shared" si="65"/>
        <v>0</v>
      </c>
      <c r="CX273" s="48">
        <f t="shared" si="66"/>
        <v>0</v>
      </c>
      <c r="CZ273" s="1">
        <f t="shared" si="67"/>
        <v>0</v>
      </c>
      <c r="DD273" s="1">
        <f t="shared" si="80"/>
        <v>0</v>
      </c>
      <c r="DE273" s="1">
        <f t="shared" si="68"/>
        <v>0</v>
      </c>
      <c r="DF273" s="1">
        <f t="shared" si="69"/>
        <v>0</v>
      </c>
      <c r="DG273" s="1">
        <f t="shared" si="70"/>
        <v>0</v>
      </c>
      <c r="DH273" s="1">
        <f t="shared" si="71"/>
        <v>0</v>
      </c>
      <c r="DI273" s="1">
        <f t="shared" si="72"/>
        <v>0</v>
      </c>
      <c r="DJ273" s="1">
        <f t="shared" si="73"/>
        <v>0</v>
      </c>
      <c r="DK273" s="1">
        <f t="shared" si="74"/>
        <v>0</v>
      </c>
      <c r="DL273" s="1">
        <f t="shared" si="75"/>
        <v>0</v>
      </c>
      <c r="DM273" s="1">
        <f t="shared" si="76"/>
        <v>0</v>
      </c>
      <c r="DN273" s="1">
        <f t="shared" si="77"/>
        <v>0</v>
      </c>
      <c r="DO273" s="1">
        <f t="shared" si="78"/>
        <v>0</v>
      </c>
      <c r="DP273" s="1">
        <f t="shared" si="79"/>
        <v>0</v>
      </c>
      <c r="DR273" s="1">
        <f>IF(AND(CNGE_2024_M4_Secc1!$O98&lt;&gt;"",CNGE_2024_M4_Secc1!$O98=2,COUNTA(K274:AD274,O342:AD342,O410:AD410)&gt;0),1,0)</f>
        <v>0</v>
      </c>
      <c r="DS273"/>
      <c r="DT273"/>
      <c r="DU273"/>
      <c r="DV273"/>
      <c r="DW273"/>
      <c r="DX273"/>
      <c r="DY273"/>
      <c r="DZ273"/>
      <c r="EA273"/>
      <c r="EB273"/>
      <c r="EC273"/>
    </row>
    <row r="274" spans="1:133" ht="15" customHeight="1">
      <c r="A274" s="40"/>
      <c r="B274" s="91"/>
      <c r="C274" s="94" t="s">
        <v>5141</v>
      </c>
      <c r="D274" s="572" t="str">
        <f>IF(CNGE_2024_M4_Secc1!D98="","",CNGE_2024_M4_Secc1!D98)</f>
        <v/>
      </c>
      <c r="E274" s="573"/>
      <c r="F274" s="573"/>
      <c r="G274" s="573"/>
      <c r="H274" s="573"/>
      <c r="I274" s="573"/>
      <c r="J274" s="574"/>
      <c r="K274" s="483"/>
      <c r="L274" s="483"/>
      <c r="M274" s="483"/>
      <c r="N274" s="483"/>
      <c r="O274" s="483"/>
      <c r="P274" s="483"/>
      <c r="Q274" s="483"/>
      <c r="R274" s="483"/>
      <c r="S274" s="483"/>
      <c r="T274" s="483"/>
      <c r="U274" s="483"/>
      <c r="V274" s="483"/>
      <c r="W274" s="483"/>
      <c r="X274" s="483"/>
      <c r="Y274" s="483"/>
      <c r="Z274" s="483"/>
      <c r="AA274" s="483"/>
      <c r="AB274" s="483"/>
      <c r="AC274" s="483"/>
      <c r="AD274" s="483"/>
      <c r="AG274" s="1">
        <f>IF(AND(CNGE_2024_M4_Secc1!$O98&lt;&gt;"",CNGE_2024_M4_Secc1!$O98=2,COUNTBLANK(D274)=0,COUNTA(K274:AD274,O342:AD342,O410:AD410)=0),0,IF(AND(CNGE_2024_M4_Secc1!$O98&lt;&gt;"",CNGE_2024_M4_Secc1!$O98&lt;&gt;2,COUNTBLANK(D274)=0,DD274=0,DE274=0,DF274=0,DG274=0,DH274=0,DI274=0,DJ274=0,DK274=0,DL274=0,DM274=0,DN274=0,DO274=0,DP274=0),0,IF(AND(COUNTBLANK(D274)=1,COUNTA(K274:AD274,O342:AD342,O410:AD410)=0),0,1)))</f>
        <v>0</v>
      </c>
      <c r="AH274" s="89">
        <f t="shared" si="13"/>
        <v>0</v>
      </c>
      <c r="AI274" s="1">
        <f t="shared" si="14"/>
        <v>0</v>
      </c>
      <c r="AJ274"/>
      <c r="AK274"/>
      <c r="AL274"/>
      <c r="AM274"/>
      <c r="AN274"/>
      <c r="AO274"/>
      <c r="AP274"/>
      <c r="AQ274"/>
      <c r="AR274"/>
      <c r="AS274"/>
      <c r="AT274"/>
      <c r="AU274"/>
      <c r="AY274" s="48">
        <f t="shared" si="15"/>
        <v>0</v>
      </c>
      <c r="AZ274" s="48">
        <f t="shared" si="16"/>
        <v>0</v>
      </c>
      <c r="BA274" s="48">
        <f t="shared" si="17"/>
        <v>0</v>
      </c>
      <c r="BB274" s="48">
        <f t="shared" si="18"/>
        <v>0</v>
      </c>
      <c r="BC274" s="48">
        <f t="shared" si="19"/>
        <v>0</v>
      </c>
      <c r="BD274" s="48">
        <f t="shared" si="20"/>
        <v>0</v>
      </c>
      <c r="BE274" s="48">
        <f t="shared" si="21"/>
        <v>0</v>
      </c>
      <c r="BF274" s="48">
        <f t="shared" si="22"/>
        <v>0</v>
      </c>
      <c r="BG274" s="48">
        <f t="shared" si="23"/>
        <v>0</v>
      </c>
      <c r="BH274" s="48">
        <f t="shared" si="24"/>
        <v>0</v>
      </c>
      <c r="BI274" s="48">
        <f t="shared" si="25"/>
        <v>0</v>
      </c>
      <c r="BJ274" s="48">
        <f t="shared" si="26"/>
        <v>0</v>
      </c>
      <c r="BK274" s="48">
        <f t="shared" si="27"/>
        <v>0</v>
      </c>
      <c r="BL274" s="48">
        <f t="shared" si="28"/>
        <v>0</v>
      </c>
      <c r="BM274" s="48">
        <f t="shared" si="29"/>
        <v>0</v>
      </c>
      <c r="BN274" s="48">
        <f t="shared" si="30"/>
        <v>0</v>
      </c>
      <c r="BO274" s="48">
        <f t="shared" si="31"/>
        <v>0</v>
      </c>
      <c r="BP274" s="48">
        <f t="shared" si="32"/>
        <v>0</v>
      </c>
      <c r="BQ274" s="48">
        <f t="shared" si="33"/>
        <v>0</v>
      </c>
      <c r="BR274" s="48">
        <f t="shared" si="34"/>
        <v>0</v>
      </c>
      <c r="BS274" s="48">
        <f t="shared" si="35"/>
        <v>0</v>
      </c>
      <c r="BT274" s="48">
        <f t="shared" si="36"/>
        <v>0</v>
      </c>
      <c r="BU274" s="48">
        <f t="shared" si="37"/>
        <v>0</v>
      </c>
      <c r="BV274" s="48">
        <f t="shared" si="38"/>
        <v>0</v>
      </c>
      <c r="BW274" s="48">
        <f t="shared" si="39"/>
        <v>0</v>
      </c>
      <c r="BX274" s="48">
        <f t="shared" si="40"/>
        <v>0</v>
      </c>
      <c r="BY274" s="48">
        <f t="shared" si="41"/>
        <v>0</v>
      </c>
      <c r="BZ274" s="48">
        <f t="shared" si="42"/>
        <v>0</v>
      </c>
      <c r="CA274" s="48">
        <f t="shared" si="43"/>
        <v>0</v>
      </c>
      <c r="CB274" s="48">
        <f t="shared" si="44"/>
        <v>0</v>
      </c>
      <c r="CC274" s="48">
        <f t="shared" si="45"/>
        <v>0</v>
      </c>
      <c r="CD274" s="48">
        <f t="shared" si="46"/>
        <v>0</v>
      </c>
      <c r="CE274" s="48">
        <f t="shared" si="47"/>
        <v>0</v>
      </c>
      <c r="CF274" s="48">
        <f t="shared" si="48"/>
        <v>0</v>
      </c>
      <c r="CG274" s="48">
        <f t="shared" si="49"/>
        <v>0</v>
      </c>
      <c r="CH274" s="48">
        <f t="shared" si="50"/>
        <v>0</v>
      </c>
      <c r="CI274" s="48">
        <f t="shared" si="51"/>
        <v>0</v>
      </c>
      <c r="CJ274" s="48">
        <f t="shared" si="52"/>
        <v>0</v>
      </c>
      <c r="CK274" s="48">
        <f t="shared" si="53"/>
        <v>0</v>
      </c>
      <c r="CL274" s="48">
        <f t="shared" si="54"/>
        <v>0</v>
      </c>
      <c r="CM274" s="48">
        <f t="shared" si="55"/>
        <v>0</v>
      </c>
      <c r="CN274" s="48">
        <f t="shared" si="56"/>
        <v>0</v>
      </c>
      <c r="CO274" s="48">
        <f t="shared" si="57"/>
        <v>0</v>
      </c>
      <c r="CP274" s="48">
        <f t="shared" si="58"/>
        <v>0</v>
      </c>
      <c r="CQ274" s="48">
        <f t="shared" si="59"/>
        <v>0</v>
      </c>
      <c r="CR274" s="48">
        <f t="shared" si="60"/>
        <v>0</v>
      </c>
      <c r="CS274" s="48">
        <f t="shared" si="61"/>
        <v>0</v>
      </c>
      <c r="CT274" s="48">
        <f t="shared" si="62"/>
        <v>0</v>
      </c>
      <c r="CU274" s="48">
        <f t="shared" si="63"/>
        <v>0</v>
      </c>
      <c r="CV274" s="48">
        <f t="shared" si="64"/>
        <v>0</v>
      </c>
      <c r="CW274" s="48">
        <f t="shared" si="65"/>
        <v>0</v>
      </c>
      <c r="CX274" s="48">
        <f t="shared" si="66"/>
        <v>0</v>
      </c>
      <c r="CZ274" s="1">
        <f t="shared" si="67"/>
        <v>0</v>
      </c>
      <c r="DD274" s="1">
        <f t="shared" si="80"/>
        <v>0</v>
      </c>
      <c r="DE274" s="1">
        <f t="shared" si="68"/>
        <v>0</v>
      </c>
      <c r="DF274" s="1">
        <f t="shared" si="69"/>
        <v>0</v>
      </c>
      <c r="DG274" s="1">
        <f t="shared" si="70"/>
        <v>0</v>
      </c>
      <c r="DH274" s="1">
        <f t="shared" si="71"/>
        <v>0</v>
      </c>
      <c r="DI274" s="1">
        <f t="shared" si="72"/>
        <v>0</v>
      </c>
      <c r="DJ274" s="1">
        <f t="shared" si="73"/>
        <v>0</v>
      </c>
      <c r="DK274" s="1">
        <f t="shared" si="74"/>
        <v>0</v>
      </c>
      <c r="DL274" s="1">
        <f t="shared" si="75"/>
        <v>0</v>
      </c>
      <c r="DM274" s="1">
        <f t="shared" si="76"/>
        <v>0</v>
      </c>
      <c r="DN274" s="1">
        <f t="shared" si="77"/>
        <v>0</v>
      </c>
      <c r="DO274" s="1">
        <f t="shared" si="78"/>
        <v>0</v>
      </c>
      <c r="DP274" s="1">
        <f t="shared" si="79"/>
        <v>0</v>
      </c>
      <c r="DR274" s="1">
        <f>IF(AND(CNGE_2024_M4_Secc1!$O99&lt;&gt;"",CNGE_2024_M4_Secc1!$O99=2,COUNTA(K275:AD275,O343:AD343,O411:AD411)&gt;0),1,0)</f>
        <v>0</v>
      </c>
      <c r="DS274"/>
      <c r="DT274"/>
      <c r="DU274"/>
      <c r="DV274"/>
      <c r="DW274"/>
      <c r="DX274"/>
      <c r="DY274"/>
      <c r="DZ274"/>
      <c r="EA274"/>
      <c r="EB274"/>
      <c r="EC274"/>
    </row>
    <row r="275" spans="1:133" ht="15" customHeight="1">
      <c r="A275" s="40"/>
      <c r="B275" s="91"/>
      <c r="C275" s="94" t="s">
        <v>5142</v>
      </c>
      <c r="D275" s="572" t="str">
        <f>IF(CNGE_2024_M4_Secc1!D99="","",CNGE_2024_M4_Secc1!D99)</f>
        <v/>
      </c>
      <c r="E275" s="573"/>
      <c r="F275" s="573"/>
      <c r="G275" s="573"/>
      <c r="H275" s="573"/>
      <c r="I275" s="573"/>
      <c r="J275" s="574"/>
      <c r="K275" s="483"/>
      <c r="L275" s="483"/>
      <c r="M275" s="483"/>
      <c r="N275" s="483"/>
      <c r="O275" s="483"/>
      <c r="P275" s="483"/>
      <c r="Q275" s="483"/>
      <c r="R275" s="483"/>
      <c r="S275" s="483"/>
      <c r="T275" s="483"/>
      <c r="U275" s="483"/>
      <c r="V275" s="483"/>
      <c r="W275" s="483"/>
      <c r="X275" s="483"/>
      <c r="Y275" s="483"/>
      <c r="Z275" s="483"/>
      <c r="AA275" s="483"/>
      <c r="AB275" s="483"/>
      <c r="AC275" s="483"/>
      <c r="AD275" s="483"/>
      <c r="AG275" s="1">
        <f>IF(AND(CNGE_2024_M4_Secc1!$O99&lt;&gt;"",CNGE_2024_M4_Secc1!$O99=2,COUNTBLANK(D275)=0,COUNTA(K275:AD275,O343:AD343,O411:AD411)=0),0,IF(AND(CNGE_2024_M4_Secc1!$O99&lt;&gt;"",CNGE_2024_M4_Secc1!$O99&lt;&gt;2,COUNTBLANK(D275)=0,DD275=0,DE275=0,DF275=0,DG275=0,DH275=0,DI275=0,DJ275=0,DK275=0,DL275=0,DM275=0,DN275=0,DO275=0,DP275=0),0,IF(AND(COUNTBLANK(D275)=1,COUNTA(K275:AD275,O343:AD343,O411:AD411)=0),0,1)))</f>
        <v>0</v>
      </c>
      <c r="AH275" s="89">
        <f t="shared" si="13"/>
        <v>0</v>
      </c>
      <c r="AI275" s="1">
        <f t="shared" si="14"/>
        <v>0</v>
      </c>
      <c r="AJ275"/>
      <c r="AK275"/>
      <c r="AL275"/>
      <c r="AM275"/>
      <c r="AN275"/>
      <c r="AO275"/>
      <c r="AP275"/>
      <c r="AQ275"/>
      <c r="AR275"/>
      <c r="AS275"/>
      <c r="AT275"/>
      <c r="AU275"/>
      <c r="AY275" s="48">
        <f t="shared" si="15"/>
        <v>0</v>
      </c>
      <c r="AZ275" s="48">
        <f t="shared" si="16"/>
        <v>0</v>
      </c>
      <c r="BA275" s="48">
        <f t="shared" si="17"/>
        <v>0</v>
      </c>
      <c r="BB275" s="48">
        <f t="shared" si="18"/>
        <v>0</v>
      </c>
      <c r="BC275" s="48">
        <f t="shared" si="19"/>
        <v>0</v>
      </c>
      <c r="BD275" s="48">
        <f t="shared" si="20"/>
        <v>0</v>
      </c>
      <c r="BE275" s="48">
        <f t="shared" si="21"/>
        <v>0</v>
      </c>
      <c r="BF275" s="48">
        <f t="shared" si="22"/>
        <v>0</v>
      </c>
      <c r="BG275" s="48">
        <f t="shared" si="23"/>
        <v>0</v>
      </c>
      <c r="BH275" s="48">
        <f t="shared" si="24"/>
        <v>0</v>
      </c>
      <c r="BI275" s="48">
        <f t="shared" si="25"/>
        <v>0</v>
      </c>
      <c r="BJ275" s="48">
        <f t="shared" si="26"/>
        <v>0</v>
      </c>
      <c r="BK275" s="48">
        <f t="shared" si="27"/>
        <v>0</v>
      </c>
      <c r="BL275" s="48">
        <f t="shared" si="28"/>
        <v>0</v>
      </c>
      <c r="BM275" s="48">
        <f t="shared" si="29"/>
        <v>0</v>
      </c>
      <c r="BN275" s="48">
        <f t="shared" si="30"/>
        <v>0</v>
      </c>
      <c r="BO275" s="48">
        <f t="shared" si="31"/>
        <v>0</v>
      </c>
      <c r="BP275" s="48">
        <f t="shared" si="32"/>
        <v>0</v>
      </c>
      <c r="BQ275" s="48">
        <f t="shared" si="33"/>
        <v>0</v>
      </c>
      <c r="BR275" s="48">
        <f t="shared" si="34"/>
        <v>0</v>
      </c>
      <c r="BS275" s="48">
        <f t="shared" si="35"/>
        <v>0</v>
      </c>
      <c r="BT275" s="48">
        <f t="shared" si="36"/>
        <v>0</v>
      </c>
      <c r="BU275" s="48">
        <f t="shared" si="37"/>
        <v>0</v>
      </c>
      <c r="BV275" s="48">
        <f t="shared" si="38"/>
        <v>0</v>
      </c>
      <c r="BW275" s="48">
        <f t="shared" si="39"/>
        <v>0</v>
      </c>
      <c r="BX275" s="48">
        <f t="shared" si="40"/>
        <v>0</v>
      </c>
      <c r="BY275" s="48">
        <f t="shared" si="41"/>
        <v>0</v>
      </c>
      <c r="BZ275" s="48">
        <f t="shared" si="42"/>
        <v>0</v>
      </c>
      <c r="CA275" s="48">
        <f t="shared" si="43"/>
        <v>0</v>
      </c>
      <c r="CB275" s="48">
        <f t="shared" si="44"/>
        <v>0</v>
      </c>
      <c r="CC275" s="48">
        <f t="shared" si="45"/>
        <v>0</v>
      </c>
      <c r="CD275" s="48">
        <f t="shared" si="46"/>
        <v>0</v>
      </c>
      <c r="CE275" s="48">
        <f t="shared" si="47"/>
        <v>0</v>
      </c>
      <c r="CF275" s="48">
        <f t="shared" si="48"/>
        <v>0</v>
      </c>
      <c r="CG275" s="48">
        <f t="shared" si="49"/>
        <v>0</v>
      </c>
      <c r="CH275" s="48">
        <f t="shared" si="50"/>
        <v>0</v>
      </c>
      <c r="CI275" s="48">
        <f t="shared" si="51"/>
        <v>0</v>
      </c>
      <c r="CJ275" s="48">
        <f t="shared" si="52"/>
        <v>0</v>
      </c>
      <c r="CK275" s="48">
        <f t="shared" si="53"/>
        <v>0</v>
      </c>
      <c r="CL275" s="48">
        <f t="shared" si="54"/>
        <v>0</v>
      </c>
      <c r="CM275" s="48">
        <f t="shared" si="55"/>
        <v>0</v>
      </c>
      <c r="CN275" s="48">
        <f t="shared" si="56"/>
        <v>0</v>
      </c>
      <c r="CO275" s="48">
        <f t="shared" si="57"/>
        <v>0</v>
      </c>
      <c r="CP275" s="48">
        <f t="shared" si="58"/>
        <v>0</v>
      </c>
      <c r="CQ275" s="48">
        <f t="shared" si="59"/>
        <v>0</v>
      </c>
      <c r="CR275" s="48">
        <f t="shared" si="60"/>
        <v>0</v>
      </c>
      <c r="CS275" s="48">
        <f t="shared" si="61"/>
        <v>0</v>
      </c>
      <c r="CT275" s="48">
        <f t="shared" si="62"/>
        <v>0</v>
      </c>
      <c r="CU275" s="48">
        <f t="shared" si="63"/>
        <v>0</v>
      </c>
      <c r="CV275" s="48">
        <f t="shared" si="64"/>
        <v>0</v>
      </c>
      <c r="CW275" s="48">
        <f t="shared" si="65"/>
        <v>0</v>
      </c>
      <c r="CX275" s="48">
        <f t="shared" si="66"/>
        <v>0</v>
      </c>
      <c r="CZ275" s="1">
        <f t="shared" si="67"/>
        <v>0</v>
      </c>
      <c r="DD275" s="1">
        <f t="shared" si="80"/>
        <v>0</v>
      </c>
      <c r="DE275" s="1">
        <f t="shared" si="68"/>
        <v>0</v>
      </c>
      <c r="DF275" s="1">
        <f t="shared" si="69"/>
        <v>0</v>
      </c>
      <c r="DG275" s="1">
        <f t="shared" si="70"/>
        <v>0</v>
      </c>
      <c r="DH275" s="1">
        <f t="shared" si="71"/>
        <v>0</v>
      </c>
      <c r="DI275" s="1">
        <f t="shared" si="72"/>
        <v>0</v>
      </c>
      <c r="DJ275" s="1">
        <f t="shared" si="73"/>
        <v>0</v>
      </c>
      <c r="DK275" s="1">
        <f t="shared" si="74"/>
        <v>0</v>
      </c>
      <c r="DL275" s="1">
        <f t="shared" si="75"/>
        <v>0</v>
      </c>
      <c r="DM275" s="1">
        <f t="shared" si="76"/>
        <v>0</v>
      </c>
      <c r="DN275" s="1">
        <f t="shared" si="77"/>
        <v>0</v>
      </c>
      <c r="DO275" s="1">
        <f t="shared" si="78"/>
        <v>0</v>
      </c>
      <c r="DP275" s="1">
        <f t="shared" si="79"/>
        <v>0</v>
      </c>
      <c r="DR275" s="1">
        <f>IF(AND(CNGE_2024_M4_Secc1!$O100&lt;&gt;"",CNGE_2024_M4_Secc1!$O100=2,COUNTA(K276:AD276,O344:AD344,O412:AD412)&gt;0),1,0)</f>
        <v>0</v>
      </c>
      <c r="DS275"/>
      <c r="DT275"/>
      <c r="DU275"/>
      <c r="DV275"/>
      <c r="DW275"/>
      <c r="DX275"/>
      <c r="DY275"/>
      <c r="DZ275"/>
      <c r="EA275"/>
      <c r="EB275"/>
      <c r="EC275"/>
    </row>
    <row r="276" spans="1:133" ht="15" customHeight="1">
      <c r="A276" s="40"/>
      <c r="B276" s="91"/>
      <c r="C276" s="94" t="s">
        <v>5143</v>
      </c>
      <c r="D276" s="572" t="str">
        <f>IF(CNGE_2024_M4_Secc1!D100="","",CNGE_2024_M4_Secc1!D100)</f>
        <v/>
      </c>
      <c r="E276" s="573"/>
      <c r="F276" s="573"/>
      <c r="G276" s="573"/>
      <c r="H276" s="573"/>
      <c r="I276" s="573"/>
      <c r="J276" s="574"/>
      <c r="K276" s="483"/>
      <c r="L276" s="483"/>
      <c r="M276" s="483"/>
      <c r="N276" s="483"/>
      <c r="O276" s="483"/>
      <c r="P276" s="483"/>
      <c r="Q276" s="483"/>
      <c r="R276" s="483"/>
      <c r="S276" s="483"/>
      <c r="T276" s="483"/>
      <c r="U276" s="483"/>
      <c r="V276" s="483"/>
      <c r="W276" s="483"/>
      <c r="X276" s="483"/>
      <c r="Y276" s="483"/>
      <c r="Z276" s="483"/>
      <c r="AA276" s="483"/>
      <c r="AB276" s="483"/>
      <c r="AC276" s="483"/>
      <c r="AD276" s="483"/>
      <c r="AG276" s="1">
        <f>IF(AND(CNGE_2024_M4_Secc1!$O100&lt;&gt;"",CNGE_2024_M4_Secc1!$O100=2,COUNTBLANK(D276)=0,COUNTA(K276:AD276,O344:AD344,O412:AD412)=0),0,IF(AND(CNGE_2024_M4_Secc1!$O100&lt;&gt;"",CNGE_2024_M4_Secc1!$O100&lt;&gt;2,COUNTBLANK(D276)=0,DD276=0,DE276=0,DF276=0,DG276=0,DH276=0,DI276=0,DJ276=0,DK276=0,DL276=0,DM276=0,DN276=0,DO276=0,DP276=0),0,IF(AND(COUNTBLANK(D276)=1,COUNTA(K276:AD276,O344:AD344,O412:AD412)=0),0,1)))</f>
        <v>0</v>
      </c>
      <c r="AH276" s="89">
        <f t="shared" si="13"/>
        <v>0</v>
      </c>
      <c r="AI276" s="1">
        <f t="shared" si="14"/>
        <v>0</v>
      </c>
      <c r="AJ276"/>
      <c r="AK276"/>
      <c r="AL276"/>
      <c r="AM276"/>
      <c r="AN276"/>
      <c r="AO276"/>
      <c r="AP276"/>
      <c r="AQ276"/>
      <c r="AR276"/>
      <c r="AS276"/>
      <c r="AT276"/>
      <c r="AU276"/>
      <c r="AY276" s="48">
        <f t="shared" si="15"/>
        <v>0</v>
      </c>
      <c r="AZ276" s="48">
        <f t="shared" si="16"/>
        <v>0</v>
      </c>
      <c r="BA276" s="48">
        <f t="shared" si="17"/>
        <v>0</v>
      </c>
      <c r="BB276" s="48">
        <f t="shared" si="18"/>
        <v>0</v>
      </c>
      <c r="BC276" s="48">
        <f t="shared" si="19"/>
        <v>0</v>
      </c>
      <c r="BD276" s="48">
        <f t="shared" si="20"/>
        <v>0</v>
      </c>
      <c r="BE276" s="48">
        <f t="shared" si="21"/>
        <v>0</v>
      </c>
      <c r="BF276" s="48">
        <f t="shared" si="22"/>
        <v>0</v>
      </c>
      <c r="BG276" s="48">
        <f t="shared" si="23"/>
        <v>0</v>
      </c>
      <c r="BH276" s="48">
        <f t="shared" si="24"/>
        <v>0</v>
      </c>
      <c r="BI276" s="48">
        <f t="shared" si="25"/>
        <v>0</v>
      </c>
      <c r="BJ276" s="48">
        <f t="shared" si="26"/>
        <v>0</v>
      </c>
      <c r="BK276" s="48">
        <f t="shared" si="27"/>
        <v>0</v>
      </c>
      <c r="BL276" s="48">
        <f t="shared" si="28"/>
        <v>0</v>
      </c>
      <c r="BM276" s="48">
        <f t="shared" si="29"/>
        <v>0</v>
      </c>
      <c r="BN276" s="48">
        <f t="shared" si="30"/>
        <v>0</v>
      </c>
      <c r="BO276" s="48">
        <f t="shared" si="31"/>
        <v>0</v>
      </c>
      <c r="BP276" s="48">
        <f t="shared" si="32"/>
        <v>0</v>
      </c>
      <c r="BQ276" s="48">
        <f t="shared" si="33"/>
        <v>0</v>
      </c>
      <c r="BR276" s="48">
        <f t="shared" si="34"/>
        <v>0</v>
      </c>
      <c r="BS276" s="48">
        <f t="shared" si="35"/>
        <v>0</v>
      </c>
      <c r="BT276" s="48">
        <f t="shared" si="36"/>
        <v>0</v>
      </c>
      <c r="BU276" s="48">
        <f t="shared" si="37"/>
        <v>0</v>
      </c>
      <c r="BV276" s="48">
        <f t="shared" si="38"/>
        <v>0</v>
      </c>
      <c r="BW276" s="48">
        <f t="shared" si="39"/>
        <v>0</v>
      </c>
      <c r="BX276" s="48">
        <f t="shared" si="40"/>
        <v>0</v>
      </c>
      <c r="BY276" s="48">
        <f t="shared" si="41"/>
        <v>0</v>
      </c>
      <c r="BZ276" s="48">
        <f t="shared" si="42"/>
        <v>0</v>
      </c>
      <c r="CA276" s="48">
        <f t="shared" si="43"/>
        <v>0</v>
      </c>
      <c r="CB276" s="48">
        <f t="shared" si="44"/>
        <v>0</v>
      </c>
      <c r="CC276" s="48">
        <f t="shared" si="45"/>
        <v>0</v>
      </c>
      <c r="CD276" s="48">
        <f t="shared" si="46"/>
        <v>0</v>
      </c>
      <c r="CE276" s="48">
        <f t="shared" si="47"/>
        <v>0</v>
      </c>
      <c r="CF276" s="48">
        <f t="shared" si="48"/>
        <v>0</v>
      </c>
      <c r="CG276" s="48">
        <f t="shared" si="49"/>
        <v>0</v>
      </c>
      <c r="CH276" s="48">
        <f t="shared" si="50"/>
        <v>0</v>
      </c>
      <c r="CI276" s="48">
        <f t="shared" si="51"/>
        <v>0</v>
      </c>
      <c r="CJ276" s="48">
        <f t="shared" si="52"/>
        <v>0</v>
      </c>
      <c r="CK276" s="48">
        <f t="shared" si="53"/>
        <v>0</v>
      </c>
      <c r="CL276" s="48">
        <f t="shared" si="54"/>
        <v>0</v>
      </c>
      <c r="CM276" s="48">
        <f t="shared" si="55"/>
        <v>0</v>
      </c>
      <c r="CN276" s="48">
        <f t="shared" si="56"/>
        <v>0</v>
      </c>
      <c r="CO276" s="48">
        <f t="shared" si="57"/>
        <v>0</v>
      </c>
      <c r="CP276" s="48">
        <f t="shared" si="58"/>
        <v>0</v>
      </c>
      <c r="CQ276" s="48">
        <f t="shared" si="59"/>
        <v>0</v>
      </c>
      <c r="CR276" s="48">
        <f t="shared" si="60"/>
        <v>0</v>
      </c>
      <c r="CS276" s="48">
        <f t="shared" si="61"/>
        <v>0</v>
      </c>
      <c r="CT276" s="48">
        <f t="shared" si="62"/>
        <v>0</v>
      </c>
      <c r="CU276" s="48">
        <f t="shared" si="63"/>
        <v>0</v>
      </c>
      <c r="CV276" s="48">
        <f t="shared" si="64"/>
        <v>0</v>
      </c>
      <c r="CW276" s="48">
        <f t="shared" si="65"/>
        <v>0</v>
      </c>
      <c r="CX276" s="48">
        <f t="shared" si="66"/>
        <v>0</v>
      </c>
      <c r="CZ276" s="1">
        <f t="shared" si="67"/>
        <v>0</v>
      </c>
      <c r="DD276" s="1">
        <f t="shared" si="80"/>
        <v>0</v>
      </c>
      <c r="DE276" s="1">
        <f t="shared" si="68"/>
        <v>0</v>
      </c>
      <c r="DF276" s="1">
        <f t="shared" si="69"/>
        <v>0</v>
      </c>
      <c r="DG276" s="1">
        <f t="shared" si="70"/>
        <v>0</v>
      </c>
      <c r="DH276" s="1">
        <f t="shared" si="71"/>
        <v>0</v>
      </c>
      <c r="DI276" s="1">
        <f t="shared" si="72"/>
        <v>0</v>
      </c>
      <c r="DJ276" s="1">
        <f t="shared" si="73"/>
        <v>0</v>
      </c>
      <c r="DK276" s="1">
        <f t="shared" si="74"/>
        <v>0</v>
      </c>
      <c r="DL276" s="1">
        <f t="shared" si="75"/>
        <v>0</v>
      </c>
      <c r="DM276" s="1">
        <f t="shared" si="76"/>
        <v>0</v>
      </c>
      <c r="DN276" s="1">
        <f t="shared" si="77"/>
        <v>0</v>
      </c>
      <c r="DO276" s="1">
        <f t="shared" si="78"/>
        <v>0</v>
      </c>
      <c r="DP276" s="1">
        <f t="shared" si="79"/>
        <v>0</v>
      </c>
      <c r="DR276" s="1">
        <f>IF(AND(CNGE_2024_M4_Secc1!$O101&lt;&gt;"",CNGE_2024_M4_Secc1!$O101=2,COUNTA(K277:AD277,O345:AD345,O413:AD413)&gt;0),1,0)</f>
        <v>0</v>
      </c>
      <c r="DS276"/>
      <c r="DT276"/>
      <c r="DU276"/>
      <c r="DV276"/>
      <c r="DW276"/>
      <c r="DX276"/>
      <c r="DY276"/>
      <c r="DZ276"/>
      <c r="EA276"/>
      <c r="EB276"/>
      <c r="EC276"/>
    </row>
    <row r="277" spans="1:133" ht="15" customHeight="1">
      <c r="A277" s="40"/>
      <c r="B277" s="91"/>
      <c r="C277" s="94" t="s">
        <v>5144</v>
      </c>
      <c r="D277" s="572" t="str">
        <f>IF(CNGE_2024_M4_Secc1!D101="","",CNGE_2024_M4_Secc1!D101)</f>
        <v/>
      </c>
      <c r="E277" s="573"/>
      <c r="F277" s="573"/>
      <c r="G277" s="573"/>
      <c r="H277" s="573"/>
      <c r="I277" s="573"/>
      <c r="J277" s="574"/>
      <c r="K277" s="483"/>
      <c r="L277" s="483"/>
      <c r="M277" s="483"/>
      <c r="N277" s="483"/>
      <c r="O277" s="483"/>
      <c r="P277" s="483"/>
      <c r="Q277" s="483"/>
      <c r="R277" s="483"/>
      <c r="S277" s="483"/>
      <c r="T277" s="483"/>
      <c r="U277" s="483"/>
      <c r="V277" s="483"/>
      <c r="W277" s="483"/>
      <c r="X277" s="483"/>
      <c r="Y277" s="483"/>
      <c r="Z277" s="483"/>
      <c r="AA277" s="483"/>
      <c r="AB277" s="483"/>
      <c r="AC277" s="483"/>
      <c r="AD277" s="483"/>
      <c r="AG277" s="1">
        <f>IF(AND(CNGE_2024_M4_Secc1!$O101&lt;&gt;"",CNGE_2024_M4_Secc1!$O101=2,COUNTBLANK(D277)=0,COUNTA(K277:AD277,O345:AD345,O413:AD413)=0),0,IF(AND(CNGE_2024_M4_Secc1!$O101&lt;&gt;"",CNGE_2024_M4_Secc1!$O101&lt;&gt;2,COUNTBLANK(D277)=0,DD277=0,DE277=0,DF277=0,DG277=0,DH277=0,DI277=0,DJ277=0,DK277=0,DL277=0,DM277=0,DN277=0,DO277=0,DP277=0),0,IF(AND(COUNTBLANK(D277)=1,COUNTA(K277:AD277,O345:AD345,O413:AD413)=0),0,1)))</f>
        <v>0</v>
      </c>
      <c r="AH277" s="89">
        <f>COUNTIF(K277:AD277,"NS")+COUNTIF(O345:AD345,"NS")+COUNTIF(O413:AD413,"NS")</f>
        <v>0</v>
      </c>
      <c r="AI277" s="1">
        <f t="shared" si="14"/>
        <v>0</v>
      </c>
      <c r="AJ277"/>
      <c r="AK277"/>
      <c r="AL277"/>
      <c r="AM277"/>
      <c r="AN277"/>
      <c r="AO277"/>
      <c r="AP277"/>
      <c r="AQ277"/>
      <c r="AR277"/>
      <c r="AS277"/>
      <c r="AT277"/>
      <c r="AU277"/>
      <c r="AY277" s="48">
        <f>IF(AND(K277="NA",O277="NA",S277="NA",W277="NA",AA277="NA",O345="NA",S345="NA",W345="NA",AA345="NA",O413="NA",S413="NA",W413="NA",AA413="NA"),0,IF(OR(K277="NS",O277="NS",S277="NS",W277="NS",AA277="NS",O345="NS",S345="NS",W345="NS",AA345="NS",O413="NS",S413="NS",W413="NS",AA413="NS"),0,IF(K277&lt;=SUM(O277,S277,W277,AA277,O345,S345,W345,AA345,O413,S413,W413,AA413),0,1)))</f>
        <v>0</v>
      </c>
      <c r="AZ277" s="48">
        <f t="shared" si="16"/>
        <v>0</v>
      </c>
      <c r="BA277" s="48">
        <f t="shared" si="17"/>
        <v>0</v>
      </c>
      <c r="BB277" s="48">
        <f t="shared" si="18"/>
        <v>0</v>
      </c>
      <c r="BC277" s="48">
        <f t="shared" si="19"/>
        <v>0</v>
      </c>
      <c r="BD277" s="48">
        <f t="shared" si="20"/>
        <v>0</v>
      </c>
      <c r="BE277" s="48">
        <f t="shared" si="21"/>
        <v>0</v>
      </c>
      <c r="BF277" s="48">
        <f t="shared" si="22"/>
        <v>0</v>
      </c>
      <c r="BG277" s="48">
        <f t="shared" si="23"/>
        <v>0</v>
      </c>
      <c r="BH277" s="48">
        <f t="shared" si="24"/>
        <v>0</v>
      </c>
      <c r="BI277" s="48">
        <f t="shared" si="25"/>
        <v>0</v>
      </c>
      <c r="BJ277" s="48">
        <f t="shared" si="26"/>
        <v>0</v>
      </c>
      <c r="BK277" s="48">
        <f t="shared" si="27"/>
        <v>0</v>
      </c>
      <c r="BL277" s="48">
        <f t="shared" si="28"/>
        <v>0</v>
      </c>
      <c r="BM277" s="48">
        <f t="shared" si="29"/>
        <v>0</v>
      </c>
      <c r="BN277" s="48">
        <f t="shared" si="30"/>
        <v>0</v>
      </c>
      <c r="BO277" s="48">
        <f t="shared" si="31"/>
        <v>0</v>
      </c>
      <c r="BP277" s="48">
        <f t="shared" si="32"/>
        <v>0</v>
      </c>
      <c r="BQ277" s="48">
        <f t="shared" si="33"/>
        <v>0</v>
      </c>
      <c r="BR277" s="48">
        <f t="shared" si="34"/>
        <v>0</v>
      </c>
      <c r="BS277" s="48">
        <f t="shared" si="35"/>
        <v>0</v>
      </c>
      <c r="BT277" s="48">
        <f t="shared" si="36"/>
        <v>0</v>
      </c>
      <c r="BU277" s="48">
        <f t="shared" si="37"/>
        <v>0</v>
      </c>
      <c r="BV277" s="48">
        <f t="shared" si="38"/>
        <v>0</v>
      </c>
      <c r="BW277" s="48">
        <f t="shared" si="39"/>
        <v>0</v>
      </c>
      <c r="BX277" s="48">
        <f t="shared" si="40"/>
        <v>0</v>
      </c>
      <c r="BY277" s="48">
        <f t="shared" si="41"/>
        <v>0</v>
      </c>
      <c r="BZ277" s="48">
        <f t="shared" si="42"/>
        <v>0</v>
      </c>
      <c r="CA277" s="48">
        <f t="shared" si="43"/>
        <v>0</v>
      </c>
      <c r="CB277" s="48">
        <f t="shared" si="44"/>
        <v>0</v>
      </c>
      <c r="CC277" s="48">
        <f t="shared" si="45"/>
        <v>0</v>
      </c>
      <c r="CD277" s="48">
        <f t="shared" si="46"/>
        <v>0</v>
      </c>
      <c r="CE277" s="48">
        <f t="shared" si="47"/>
        <v>0</v>
      </c>
      <c r="CF277" s="48">
        <f t="shared" si="48"/>
        <v>0</v>
      </c>
      <c r="CG277" s="48">
        <f t="shared" si="49"/>
        <v>0</v>
      </c>
      <c r="CH277" s="48">
        <f t="shared" si="50"/>
        <v>0</v>
      </c>
      <c r="CI277" s="48">
        <f t="shared" si="51"/>
        <v>0</v>
      </c>
      <c r="CJ277" s="48">
        <f t="shared" si="52"/>
        <v>0</v>
      </c>
      <c r="CK277" s="48">
        <f t="shared" si="53"/>
        <v>0</v>
      </c>
      <c r="CL277" s="48">
        <f t="shared" si="54"/>
        <v>0</v>
      </c>
      <c r="CM277" s="48">
        <f t="shared" si="55"/>
        <v>0</v>
      </c>
      <c r="CN277" s="48">
        <f t="shared" si="56"/>
        <v>0</v>
      </c>
      <c r="CO277" s="48">
        <f t="shared" si="57"/>
        <v>0</v>
      </c>
      <c r="CP277" s="48">
        <f t="shared" si="58"/>
        <v>0</v>
      </c>
      <c r="CQ277" s="48">
        <f t="shared" si="59"/>
        <v>0</v>
      </c>
      <c r="CR277" s="48">
        <f t="shared" si="60"/>
        <v>0</v>
      </c>
      <c r="CS277" s="48">
        <f t="shared" si="61"/>
        <v>0</v>
      </c>
      <c r="CT277" s="48">
        <f t="shared" si="62"/>
        <v>0</v>
      </c>
      <c r="CU277" s="48">
        <f t="shared" si="63"/>
        <v>0</v>
      </c>
      <c r="CV277" s="48">
        <f t="shared" si="64"/>
        <v>0</v>
      </c>
      <c r="CW277" s="48">
        <f t="shared" si="65"/>
        <v>0</v>
      </c>
      <c r="CX277" s="48">
        <f>IF(COUNTIF(AD413,"NS")=0,IF($N277&lt;AD413,1,0),0)</f>
        <v>0</v>
      </c>
      <c r="CZ277" s="1">
        <f t="shared" si="67"/>
        <v>0</v>
      </c>
      <c r="DD277" s="1">
        <f t="shared" si="80"/>
        <v>0</v>
      </c>
      <c r="DE277" s="1">
        <f t="shared" si="68"/>
        <v>0</v>
      </c>
      <c r="DF277" s="1">
        <f>IF(AND(SUM($AL$220)=0,COUNTA(S277:V277)=0),0,IF(AND(SUM($AL$220)&gt;0,SUM($S102)&gt;0,SUM($M$168)&gt;0,COUNTA(S277:V277)=4),0,IF(AND(SUM($AL$220)&gt;0,OR(SUM($S102)=0,SUM($M$168)=0),COUNTA(S277,U277:V277)=3),0,1)))</f>
        <v>0</v>
      </c>
      <c r="DG277" s="1">
        <f>IF(AND(SUM($AM$220)=0,COUNTA(W277:Z277)=0),0,IF(AND(SUM($AM$220)&gt;0,SUM($S102)&gt;0,SUM($M$169)&gt;0,COUNTA(W277:Z277)=4),0,IF(AND(SUM($AM$220)&gt;0,OR(SUM($S102)=0,SUM($M$169)=0),COUNTA(W277,Y277:Z277)=3),0,1)))</f>
        <v>0</v>
      </c>
      <c r="DH277" s="1">
        <f t="shared" si="71"/>
        <v>0</v>
      </c>
      <c r="DI277" s="1">
        <f t="shared" si="72"/>
        <v>0</v>
      </c>
      <c r="DJ277" s="1">
        <f>IF(AND(SUM($AP$220)=0,COUNTA(S345:V345)=0),0,IF(AND(SUM($AP$220)&gt;0,SUM($S102)&gt;0,SUM($M$172)&gt;0,COUNTA(S345:V345)=4),0,IF(AND(SUM($AP$220)&gt;0,OR(SUM($S102)=0,SUM($M$172)=0),COUNTA(S345,U345:V345)=3),0,1)))</f>
        <v>0</v>
      </c>
      <c r="DK277" s="1">
        <f t="shared" si="74"/>
        <v>0</v>
      </c>
      <c r="DL277" s="1">
        <f>IF(AND(SUM($AR$220)=0,COUNTA(AA345:AD345)=0),0,IF(AND(SUM($AR$220)&gt;0,SUM($S102)&gt;0,SUM($M$174)&gt;0,COUNTA(AA345:AD345)=4),0,IF(AND(SUM($AR$220)&gt;0,OR(SUM($S102)=0,SUM($M$174)=0),COUNTA(AA345,AC345:AD345)=3),0,1)))</f>
        <v>0</v>
      </c>
      <c r="DM277" s="1">
        <f t="shared" si="76"/>
        <v>0</v>
      </c>
      <c r="DN277" s="1">
        <f>IF(AND(SUM($AT$220)=0,COUNTA(S413:V413)=0),0,IF(AND(SUM($AT$220)&gt;0,SUM($S102)&gt;0,SUM($M$176)&gt;0,COUNTA(S413:V413)=4),0,IF(AND(SUM($AT$220)&gt;0,OR(SUM($S102)=0,SUM($M$176)=0),COUNTA(S413,U413:V413)=3),0,1)))</f>
        <v>0</v>
      </c>
      <c r="DO277" s="1">
        <f t="shared" si="78"/>
        <v>0</v>
      </c>
      <c r="DP277" s="1">
        <f>IF(AND(SUM($AV$220)=0,COUNTA(AA413:AD413)=0),0,IF(AND(SUM($AV$220)&gt;0,SUM($S102)&gt;0,SUM($M$178)&gt;0,COUNTA(AA413:AD413)=4),0,IF(AND(SUM($AV$220)&gt;0,OR(SUM($S102)=0,SUM($M$178)=0),COUNTA(AA413,AC413:AD413)=3),0,1)))</f>
        <v>0</v>
      </c>
      <c r="DR277" s="390">
        <f>SUM(DR217:DR276)</f>
        <v>0</v>
      </c>
      <c r="DS277"/>
      <c r="DT277"/>
      <c r="DU277"/>
      <c r="DV277"/>
      <c r="DW277"/>
      <c r="DX277"/>
      <c r="DY277"/>
      <c r="DZ277"/>
      <c r="EA277"/>
      <c r="EB277"/>
      <c r="EC277"/>
    </row>
    <row r="278" spans="1:133" ht="15" customHeight="1">
      <c r="A278" s="40"/>
      <c r="B278" s="91"/>
      <c r="C278" s="78"/>
      <c r="D278" s="78"/>
      <c r="E278" s="78"/>
      <c r="F278" s="73"/>
      <c r="G278" s="73"/>
      <c r="H278" s="73"/>
      <c r="I278" s="73"/>
      <c r="J278" s="108" t="s">
        <v>5189</v>
      </c>
      <c r="K278" s="112">
        <f>IF(AND(SUM(K217:K277)=0,COUNTIF(K217:K277,"NS")&gt;0),"NS",
IF(AND(SUM(K217:K277)=0,COUNTIF(K217:K277,0)&gt;0),0,
IF(AND(SUM(K217:K277)=0,COUNTIF(K217:K277,"NA")&gt;0),"NA",
SUM(K217:K277))))</f>
        <v>0</v>
      </c>
      <c r="L278" s="112">
        <f t="shared" ref="L278:AD278" si="82">IF(AND(SUM(L217:L277)=0,COUNTIF(L217:L277,"NS")&gt;0),"NS",
IF(AND(SUM(L217:L277)=0,COUNTIF(L217:L277,0)&gt;0),0,
IF(AND(SUM(L217:L277)=0,COUNTIF(L217:L277,"NA")&gt;0),"NA",
SUM(L217:L277))))</f>
        <v>0</v>
      </c>
      <c r="M278" s="112">
        <f t="shared" si="82"/>
        <v>0</v>
      </c>
      <c r="N278" s="112">
        <f t="shared" si="82"/>
        <v>0</v>
      </c>
      <c r="O278" s="112">
        <f t="shared" si="82"/>
        <v>0</v>
      </c>
      <c r="P278" s="112">
        <f t="shared" si="82"/>
        <v>0</v>
      </c>
      <c r="Q278" s="112">
        <f t="shared" si="82"/>
        <v>0</v>
      </c>
      <c r="R278" s="112">
        <f t="shared" si="82"/>
        <v>0</v>
      </c>
      <c r="S278" s="112">
        <f t="shared" si="82"/>
        <v>0</v>
      </c>
      <c r="T278" s="112">
        <f t="shared" si="82"/>
        <v>0</v>
      </c>
      <c r="U278" s="112">
        <f t="shared" si="82"/>
        <v>0</v>
      </c>
      <c r="V278" s="112">
        <f t="shared" si="82"/>
        <v>0</v>
      </c>
      <c r="W278" s="112">
        <f t="shared" si="82"/>
        <v>0</v>
      </c>
      <c r="X278" s="112">
        <f t="shared" si="82"/>
        <v>0</v>
      </c>
      <c r="Y278" s="112">
        <f t="shared" si="82"/>
        <v>0</v>
      </c>
      <c r="Z278" s="112">
        <f t="shared" si="82"/>
        <v>0</v>
      </c>
      <c r="AA278" s="112">
        <f t="shared" si="82"/>
        <v>0</v>
      </c>
      <c r="AB278" s="112">
        <f t="shared" si="82"/>
        <v>0</v>
      </c>
      <c r="AC278" s="112">
        <f t="shared" si="82"/>
        <v>0</v>
      </c>
      <c r="AD278" s="112">
        <f t="shared" si="82"/>
        <v>0</v>
      </c>
      <c r="AG278" s="386">
        <f>SUM(AG217:AG277)</f>
        <v>0</v>
      </c>
      <c r="AH278" s="317">
        <f>SUM(AH217:AH277)</f>
        <v>0</v>
      </c>
      <c r="AI278" s="365">
        <f>SUM(AI217:AI277)</f>
        <v>0</v>
      </c>
      <c r="AY278" s="368">
        <f>SUM(AY217:AY277)</f>
        <v>0</v>
      </c>
      <c r="BK278" s="369">
        <f>SUM(AZ217:BK277)</f>
        <v>0</v>
      </c>
      <c r="BL278" s="371">
        <f>SUM(BL217:BL277)</f>
        <v>0</v>
      </c>
      <c r="BX278" s="372">
        <f>SUM(BM217:BX277)</f>
        <v>0</v>
      </c>
      <c r="BY278" s="374">
        <f>SUM(BY217:BY277)</f>
        <v>0</v>
      </c>
      <c r="CK278" s="375">
        <f>SUM(BZ217:CK277)</f>
        <v>0</v>
      </c>
      <c r="CL278" s="377">
        <f>SUM(CL217:CL277)</f>
        <v>0</v>
      </c>
      <c r="CX278" s="366">
        <f>SUM(CM217:CX277)</f>
        <v>0</v>
      </c>
      <c r="CZ278" s="379">
        <f>SUM(CZ217:CZ277)</f>
        <v>0</v>
      </c>
    </row>
    <row r="279" spans="1:133" ht="15" customHeight="1">
      <c r="A279" s="40"/>
      <c r="B279" s="91"/>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row>
    <row r="280" spans="1:133" ht="15" customHeight="1">
      <c r="A280" s="40"/>
      <c r="B280" s="91"/>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783" t="s">
        <v>5966</v>
      </c>
      <c r="AB280" s="783"/>
      <c r="AC280" s="783"/>
      <c r="AD280" s="783"/>
    </row>
    <row r="281" spans="1:133" ht="15" customHeight="1">
      <c r="A281" s="40"/>
      <c r="B281" s="91"/>
      <c r="C281" s="684" t="s">
        <v>5086</v>
      </c>
      <c r="D281" s="685"/>
      <c r="E281" s="685"/>
      <c r="F281" s="685"/>
      <c r="G281" s="685"/>
      <c r="H281" s="685"/>
      <c r="I281" s="685"/>
      <c r="J281" s="685"/>
      <c r="K281" s="685"/>
      <c r="L281" s="685"/>
      <c r="M281" s="685"/>
      <c r="N281" s="686"/>
      <c r="O281" s="511" t="s">
        <v>5929</v>
      </c>
      <c r="P281" s="512"/>
      <c r="Q281" s="512"/>
      <c r="R281" s="512"/>
      <c r="S281" s="512"/>
      <c r="T281" s="512"/>
      <c r="U281" s="512"/>
      <c r="V281" s="512"/>
      <c r="W281" s="512"/>
      <c r="X281" s="512"/>
      <c r="Y281" s="512"/>
      <c r="Z281" s="512"/>
      <c r="AA281" s="512"/>
      <c r="AB281" s="512"/>
      <c r="AC281" s="512"/>
      <c r="AD281" s="513"/>
    </row>
    <row r="282" spans="1:133" ht="15" customHeight="1">
      <c r="A282" s="40"/>
      <c r="B282" s="91"/>
      <c r="C282" s="725"/>
      <c r="D282" s="726"/>
      <c r="E282" s="726"/>
      <c r="F282" s="726"/>
      <c r="G282" s="726"/>
      <c r="H282" s="726"/>
      <c r="I282" s="726"/>
      <c r="J282" s="726"/>
      <c r="K282" s="726"/>
      <c r="L282" s="726"/>
      <c r="M282" s="726"/>
      <c r="N282" s="727"/>
      <c r="O282" s="515" t="s">
        <v>5474</v>
      </c>
      <c r="P282" s="516"/>
      <c r="Q282" s="516"/>
      <c r="R282" s="516"/>
      <c r="S282" s="516"/>
      <c r="T282" s="516"/>
      <c r="U282" s="516"/>
      <c r="V282" s="516"/>
      <c r="W282" s="516"/>
      <c r="X282" s="516"/>
      <c r="Y282" s="516"/>
      <c r="Z282" s="516"/>
      <c r="AA282" s="516"/>
      <c r="AB282" s="516"/>
      <c r="AC282" s="516"/>
      <c r="AD282" s="517"/>
    </row>
    <row r="283" spans="1:133" ht="36" customHeight="1">
      <c r="A283" s="40"/>
      <c r="B283" s="91"/>
      <c r="C283" s="725"/>
      <c r="D283" s="726"/>
      <c r="E283" s="726"/>
      <c r="F283" s="726"/>
      <c r="G283" s="726"/>
      <c r="H283" s="726"/>
      <c r="I283" s="726"/>
      <c r="J283" s="726"/>
      <c r="K283" s="726"/>
      <c r="L283" s="726"/>
      <c r="M283" s="726"/>
      <c r="N283" s="727"/>
      <c r="O283" s="784" t="s">
        <v>5095</v>
      </c>
      <c r="P283" s="785"/>
      <c r="Q283" s="785"/>
      <c r="R283" s="786"/>
      <c r="S283" s="784" t="s">
        <v>5096</v>
      </c>
      <c r="T283" s="785"/>
      <c r="U283" s="785"/>
      <c r="V283" s="786"/>
      <c r="W283" s="784" t="s">
        <v>5097</v>
      </c>
      <c r="X283" s="785"/>
      <c r="Y283" s="785"/>
      <c r="Z283" s="786"/>
      <c r="AA283" s="784" t="s">
        <v>5098</v>
      </c>
      <c r="AB283" s="785"/>
      <c r="AC283" s="785"/>
      <c r="AD283" s="786"/>
    </row>
    <row r="284" spans="1:133" ht="84" customHeight="1">
      <c r="A284" s="40"/>
      <c r="B284" s="91"/>
      <c r="C284" s="687"/>
      <c r="D284" s="688"/>
      <c r="E284" s="688"/>
      <c r="F284" s="688"/>
      <c r="G284" s="688"/>
      <c r="H284" s="688"/>
      <c r="I284" s="688"/>
      <c r="J284" s="688"/>
      <c r="K284" s="688"/>
      <c r="L284" s="688"/>
      <c r="M284" s="688"/>
      <c r="N284" s="689"/>
      <c r="O284" s="111" t="s">
        <v>5930</v>
      </c>
      <c r="P284" s="97" t="s">
        <v>5931</v>
      </c>
      <c r="Q284" s="97" t="s">
        <v>5932</v>
      </c>
      <c r="R284" s="111" t="s">
        <v>5940</v>
      </c>
      <c r="S284" s="111" t="s">
        <v>5930</v>
      </c>
      <c r="T284" s="97" t="s">
        <v>5931</v>
      </c>
      <c r="U284" s="97" t="s">
        <v>5932</v>
      </c>
      <c r="V284" s="111" t="s">
        <v>5940</v>
      </c>
      <c r="W284" s="111" t="s">
        <v>5930</v>
      </c>
      <c r="X284" s="97" t="s">
        <v>5931</v>
      </c>
      <c r="Y284" s="97" t="s">
        <v>5932</v>
      </c>
      <c r="Z284" s="111" t="s">
        <v>5940</v>
      </c>
      <c r="AA284" s="111" t="s">
        <v>5930</v>
      </c>
      <c r="AB284" s="97" t="s">
        <v>5931</v>
      </c>
      <c r="AC284" s="97" t="s">
        <v>5932</v>
      </c>
      <c r="AD284" s="111" t="s">
        <v>5940</v>
      </c>
    </row>
    <row r="285" spans="1:133" ht="15" customHeight="1">
      <c r="A285" s="40"/>
      <c r="B285" s="91"/>
      <c r="C285" s="94" t="s">
        <v>5464</v>
      </c>
      <c r="D285" s="572" t="s">
        <v>403</v>
      </c>
      <c r="E285" s="573"/>
      <c r="F285" s="573"/>
      <c r="G285" s="573"/>
      <c r="H285" s="573"/>
      <c r="I285" s="573"/>
      <c r="J285" s="573"/>
      <c r="K285" s="573"/>
      <c r="L285" s="573"/>
      <c r="M285" s="573"/>
      <c r="N285" s="574"/>
      <c r="O285" s="483"/>
      <c r="P285" s="483"/>
      <c r="Q285" s="483"/>
      <c r="R285" s="483"/>
      <c r="S285" s="483"/>
      <c r="T285" s="483"/>
      <c r="U285" s="483"/>
      <c r="V285" s="483"/>
      <c r="W285" s="483"/>
      <c r="X285" s="483"/>
      <c r="Y285" s="483"/>
      <c r="Z285" s="483"/>
      <c r="AA285" s="483"/>
      <c r="AB285" s="483"/>
      <c r="AC285" s="483"/>
      <c r="AD285" s="483"/>
    </row>
    <row r="286" spans="1:133" ht="15" customHeight="1">
      <c r="A286" s="40"/>
      <c r="B286" s="91"/>
      <c r="C286" s="94" t="s">
        <v>5014</v>
      </c>
      <c r="D286" s="572" t="str">
        <f>IF(CNGE_2024_M4_Secc1!D42="","",CNGE_2024_M4_Secc1!D42)</f>
        <v/>
      </c>
      <c r="E286" s="573"/>
      <c r="F286" s="573"/>
      <c r="G286" s="573"/>
      <c r="H286" s="573"/>
      <c r="I286" s="573"/>
      <c r="J286" s="573"/>
      <c r="K286" s="573"/>
      <c r="L286" s="573"/>
      <c r="M286" s="573"/>
      <c r="N286" s="574"/>
      <c r="O286" s="483"/>
      <c r="P286" s="483"/>
      <c r="Q286" s="483"/>
      <c r="R286" s="483"/>
      <c r="S286" s="483"/>
      <c r="T286" s="483"/>
      <c r="U286" s="483"/>
      <c r="V286" s="483"/>
      <c r="W286" s="483"/>
      <c r="X286" s="483"/>
      <c r="Y286" s="483"/>
      <c r="Z286" s="483"/>
      <c r="AA286" s="483"/>
      <c r="AB286" s="483"/>
      <c r="AC286" s="483"/>
      <c r="AD286" s="483"/>
    </row>
    <row r="287" spans="1:133" ht="15" customHeight="1">
      <c r="A287" s="40"/>
      <c r="B287" s="91"/>
      <c r="C287" s="94" t="s">
        <v>5016</v>
      </c>
      <c r="D287" s="572" t="str">
        <f>IF(CNGE_2024_M4_Secc1!D43="","",CNGE_2024_M4_Secc1!D43)</f>
        <v/>
      </c>
      <c r="E287" s="573"/>
      <c r="F287" s="573"/>
      <c r="G287" s="573"/>
      <c r="H287" s="573"/>
      <c r="I287" s="573"/>
      <c r="J287" s="573"/>
      <c r="K287" s="573"/>
      <c r="L287" s="573"/>
      <c r="M287" s="573"/>
      <c r="N287" s="574"/>
      <c r="O287" s="483"/>
      <c r="P287" s="483"/>
      <c r="Q287" s="483"/>
      <c r="R287" s="483"/>
      <c r="S287" s="483"/>
      <c r="T287" s="483"/>
      <c r="U287" s="483"/>
      <c r="V287" s="483"/>
      <c r="W287" s="483"/>
      <c r="X287" s="483"/>
      <c r="Y287" s="483"/>
      <c r="Z287" s="483"/>
      <c r="AA287" s="483"/>
      <c r="AB287" s="483"/>
      <c r="AC287" s="483"/>
      <c r="AD287" s="483"/>
    </row>
    <row r="288" spans="1:133" ht="15" customHeight="1">
      <c r="A288" s="40"/>
      <c r="B288" s="91"/>
      <c r="C288" s="94" t="s">
        <v>5018</v>
      </c>
      <c r="D288" s="572" t="str">
        <f>IF(CNGE_2024_M4_Secc1!D44="","",CNGE_2024_M4_Secc1!D44)</f>
        <v/>
      </c>
      <c r="E288" s="573"/>
      <c r="F288" s="573"/>
      <c r="G288" s="573"/>
      <c r="H288" s="573"/>
      <c r="I288" s="573"/>
      <c r="J288" s="573"/>
      <c r="K288" s="573"/>
      <c r="L288" s="573"/>
      <c r="M288" s="573"/>
      <c r="N288" s="574"/>
      <c r="O288" s="483"/>
      <c r="P288" s="483"/>
      <c r="Q288" s="483"/>
      <c r="R288" s="483"/>
      <c r="S288" s="483"/>
      <c r="T288" s="483"/>
      <c r="U288" s="483"/>
      <c r="V288" s="483"/>
      <c r="W288" s="483"/>
      <c r="X288" s="483"/>
      <c r="Y288" s="483"/>
      <c r="Z288" s="483"/>
      <c r="AA288" s="483"/>
      <c r="AB288" s="483"/>
      <c r="AC288" s="483"/>
      <c r="AD288" s="483"/>
    </row>
    <row r="289" spans="1:30" ht="15" customHeight="1">
      <c r="A289" s="40"/>
      <c r="B289" s="91"/>
      <c r="C289" s="94" t="s">
        <v>5020</v>
      </c>
      <c r="D289" s="572" t="str">
        <f>IF(CNGE_2024_M4_Secc1!D45="","",CNGE_2024_M4_Secc1!D45)</f>
        <v/>
      </c>
      <c r="E289" s="573"/>
      <c r="F289" s="573"/>
      <c r="G289" s="573"/>
      <c r="H289" s="573"/>
      <c r="I289" s="573"/>
      <c r="J289" s="573"/>
      <c r="K289" s="573"/>
      <c r="L289" s="573"/>
      <c r="M289" s="573"/>
      <c r="N289" s="574"/>
      <c r="O289" s="483"/>
      <c r="P289" s="483"/>
      <c r="Q289" s="483"/>
      <c r="R289" s="483"/>
      <c r="S289" s="483"/>
      <c r="T289" s="483"/>
      <c r="U289" s="483"/>
      <c r="V289" s="483"/>
      <c r="W289" s="483"/>
      <c r="X289" s="483"/>
      <c r="Y289" s="483"/>
      <c r="Z289" s="483"/>
      <c r="AA289" s="483"/>
      <c r="AB289" s="483"/>
      <c r="AC289" s="483"/>
      <c r="AD289" s="483"/>
    </row>
    <row r="290" spans="1:30" ht="15" customHeight="1">
      <c r="A290" s="40"/>
      <c r="B290" s="91"/>
      <c r="C290" s="94" t="s">
        <v>5022</v>
      </c>
      <c r="D290" s="572" t="str">
        <f>IF(CNGE_2024_M4_Secc1!D46="","",CNGE_2024_M4_Secc1!D46)</f>
        <v/>
      </c>
      <c r="E290" s="573"/>
      <c r="F290" s="573"/>
      <c r="G290" s="573"/>
      <c r="H290" s="573"/>
      <c r="I290" s="573"/>
      <c r="J290" s="573"/>
      <c r="K290" s="573"/>
      <c r="L290" s="573"/>
      <c r="M290" s="573"/>
      <c r="N290" s="574"/>
      <c r="O290" s="483"/>
      <c r="P290" s="483"/>
      <c r="Q290" s="483"/>
      <c r="R290" s="483"/>
      <c r="S290" s="483"/>
      <c r="T290" s="483"/>
      <c r="U290" s="483"/>
      <c r="V290" s="483"/>
      <c r="W290" s="483"/>
      <c r="X290" s="483"/>
      <c r="Y290" s="483"/>
      <c r="Z290" s="483"/>
      <c r="AA290" s="483"/>
      <c r="AB290" s="483"/>
      <c r="AC290" s="483"/>
      <c r="AD290" s="483"/>
    </row>
    <row r="291" spans="1:30" ht="15" customHeight="1">
      <c r="A291" s="40"/>
      <c r="B291" s="91"/>
      <c r="C291" s="94" t="s">
        <v>5024</v>
      </c>
      <c r="D291" s="572" t="str">
        <f>IF(CNGE_2024_M4_Secc1!D47="","",CNGE_2024_M4_Secc1!D47)</f>
        <v/>
      </c>
      <c r="E291" s="573"/>
      <c r="F291" s="573"/>
      <c r="G291" s="573"/>
      <c r="H291" s="573"/>
      <c r="I291" s="573"/>
      <c r="J291" s="573"/>
      <c r="K291" s="573"/>
      <c r="L291" s="573"/>
      <c r="M291" s="573"/>
      <c r="N291" s="574"/>
      <c r="O291" s="483"/>
      <c r="P291" s="483"/>
      <c r="Q291" s="483"/>
      <c r="R291" s="483"/>
      <c r="S291" s="483"/>
      <c r="T291" s="483"/>
      <c r="U291" s="483"/>
      <c r="V291" s="483"/>
      <c r="W291" s="483"/>
      <c r="X291" s="483"/>
      <c r="Y291" s="483"/>
      <c r="Z291" s="483"/>
      <c r="AA291" s="483"/>
      <c r="AB291" s="483"/>
      <c r="AC291" s="483"/>
      <c r="AD291" s="483"/>
    </row>
    <row r="292" spans="1:30" ht="15" customHeight="1">
      <c r="A292" s="40"/>
      <c r="B292" s="91"/>
      <c r="C292" s="94" t="s">
        <v>5026</v>
      </c>
      <c r="D292" s="572" t="str">
        <f>IF(CNGE_2024_M4_Secc1!D48="","",CNGE_2024_M4_Secc1!D48)</f>
        <v/>
      </c>
      <c r="E292" s="573"/>
      <c r="F292" s="573"/>
      <c r="G292" s="573"/>
      <c r="H292" s="573"/>
      <c r="I292" s="573"/>
      <c r="J292" s="573"/>
      <c r="K292" s="573"/>
      <c r="L292" s="573"/>
      <c r="M292" s="573"/>
      <c r="N292" s="574"/>
      <c r="O292" s="483"/>
      <c r="P292" s="483"/>
      <c r="Q292" s="483"/>
      <c r="R292" s="483"/>
      <c r="S292" s="483"/>
      <c r="T292" s="483"/>
      <c r="U292" s="483"/>
      <c r="V292" s="483"/>
      <c r="W292" s="483"/>
      <c r="X292" s="483"/>
      <c r="Y292" s="483"/>
      <c r="Z292" s="483"/>
      <c r="AA292" s="483"/>
      <c r="AB292" s="483"/>
      <c r="AC292" s="483"/>
      <c r="AD292" s="483"/>
    </row>
    <row r="293" spans="1:30" ht="15" customHeight="1">
      <c r="A293" s="40"/>
      <c r="B293" s="91"/>
      <c r="C293" s="94" t="s">
        <v>5028</v>
      </c>
      <c r="D293" s="572" t="str">
        <f>IF(CNGE_2024_M4_Secc1!D49="","",CNGE_2024_M4_Secc1!D49)</f>
        <v/>
      </c>
      <c r="E293" s="573"/>
      <c r="F293" s="573"/>
      <c r="G293" s="573"/>
      <c r="H293" s="573"/>
      <c r="I293" s="573"/>
      <c r="J293" s="573"/>
      <c r="K293" s="573"/>
      <c r="L293" s="573"/>
      <c r="M293" s="573"/>
      <c r="N293" s="574"/>
      <c r="O293" s="483"/>
      <c r="P293" s="483"/>
      <c r="Q293" s="483"/>
      <c r="R293" s="483"/>
      <c r="S293" s="483"/>
      <c r="T293" s="483"/>
      <c r="U293" s="483"/>
      <c r="V293" s="483"/>
      <c r="W293" s="483"/>
      <c r="X293" s="483"/>
      <c r="Y293" s="483"/>
      <c r="Z293" s="483"/>
      <c r="AA293" s="483"/>
      <c r="AB293" s="483"/>
      <c r="AC293" s="483"/>
      <c r="AD293" s="483"/>
    </row>
    <row r="294" spans="1:30" ht="15" customHeight="1">
      <c r="A294" s="40"/>
      <c r="B294" s="91"/>
      <c r="C294" s="94" t="s">
        <v>5030</v>
      </c>
      <c r="D294" s="572" t="str">
        <f>IF(CNGE_2024_M4_Secc1!D50="","",CNGE_2024_M4_Secc1!D50)</f>
        <v/>
      </c>
      <c r="E294" s="573"/>
      <c r="F294" s="573"/>
      <c r="G294" s="573"/>
      <c r="H294" s="573"/>
      <c r="I294" s="573"/>
      <c r="J294" s="573"/>
      <c r="K294" s="573"/>
      <c r="L294" s="573"/>
      <c r="M294" s="573"/>
      <c r="N294" s="574"/>
      <c r="O294" s="483"/>
      <c r="P294" s="483"/>
      <c r="Q294" s="483"/>
      <c r="R294" s="483"/>
      <c r="S294" s="483"/>
      <c r="T294" s="483"/>
      <c r="U294" s="483"/>
      <c r="V294" s="483"/>
      <c r="W294" s="483"/>
      <c r="X294" s="483"/>
      <c r="Y294" s="483"/>
      <c r="Z294" s="483"/>
      <c r="AA294" s="483"/>
      <c r="AB294" s="483"/>
      <c r="AC294" s="483"/>
      <c r="AD294" s="483"/>
    </row>
    <row r="295" spans="1:30" ht="15" customHeight="1">
      <c r="A295" s="40"/>
      <c r="B295" s="91"/>
      <c r="C295" s="94" t="s">
        <v>5031</v>
      </c>
      <c r="D295" s="572" t="str">
        <f>IF(CNGE_2024_M4_Secc1!D51="","",CNGE_2024_M4_Secc1!D51)</f>
        <v/>
      </c>
      <c r="E295" s="573"/>
      <c r="F295" s="573"/>
      <c r="G295" s="573"/>
      <c r="H295" s="573"/>
      <c r="I295" s="573"/>
      <c r="J295" s="573"/>
      <c r="K295" s="573"/>
      <c r="L295" s="573"/>
      <c r="M295" s="573"/>
      <c r="N295" s="574"/>
      <c r="O295" s="483"/>
      <c r="P295" s="483"/>
      <c r="Q295" s="483"/>
      <c r="R295" s="483"/>
      <c r="S295" s="483"/>
      <c r="T295" s="483"/>
      <c r="U295" s="483"/>
      <c r="V295" s="483"/>
      <c r="W295" s="483"/>
      <c r="X295" s="483"/>
      <c r="Y295" s="483"/>
      <c r="Z295" s="483"/>
      <c r="AA295" s="483"/>
      <c r="AB295" s="483"/>
      <c r="AC295" s="483"/>
      <c r="AD295" s="483"/>
    </row>
    <row r="296" spans="1:30" ht="15" customHeight="1">
      <c r="A296" s="40"/>
      <c r="B296" s="91"/>
      <c r="C296" s="94" t="s">
        <v>5033</v>
      </c>
      <c r="D296" s="572" t="str">
        <f>IF(CNGE_2024_M4_Secc1!D52="","",CNGE_2024_M4_Secc1!D52)</f>
        <v/>
      </c>
      <c r="E296" s="573"/>
      <c r="F296" s="573"/>
      <c r="G296" s="573"/>
      <c r="H296" s="573"/>
      <c r="I296" s="573"/>
      <c r="J296" s="573"/>
      <c r="K296" s="573"/>
      <c r="L296" s="573"/>
      <c r="M296" s="573"/>
      <c r="N296" s="574"/>
      <c r="O296" s="483"/>
      <c r="P296" s="483"/>
      <c r="Q296" s="483"/>
      <c r="R296" s="483"/>
      <c r="S296" s="483"/>
      <c r="T296" s="483"/>
      <c r="U296" s="483"/>
      <c r="V296" s="483"/>
      <c r="W296" s="483"/>
      <c r="X296" s="483"/>
      <c r="Y296" s="483"/>
      <c r="Z296" s="483"/>
      <c r="AA296" s="483"/>
      <c r="AB296" s="483"/>
      <c r="AC296" s="483"/>
      <c r="AD296" s="483"/>
    </row>
    <row r="297" spans="1:30" ht="15" customHeight="1">
      <c r="A297" s="40"/>
      <c r="B297" s="91"/>
      <c r="C297" s="94" t="s">
        <v>5034</v>
      </c>
      <c r="D297" s="572" t="str">
        <f>IF(CNGE_2024_M4_Secc1!D53="","",CNGE_2024_M4_Secc1!D53)</f>
        <v/>
      </c>
      <c r="E297" s="573"/>
      <c r="F297" s="573"/>
      <c r="G297" s="573"/>
      <c r="H297" s="573"/>
      <c r="I297" s="573"/>
      <c r="J297" s="573"/>
      <c r="K297" s="573"/>
      <c r="L297" s="573"/>
      <c r="M297" s="573"/>
      <c r="N297" s="574"/>
      <c r="O297" s="483"/>
      <c r="P297" s="483"/>
      <c r="Q297" s="483"/>
      <c r="R297" s="483"/>
      <c r="S297" s="483"/>
      <c r="T297" s="483"/>
      <c r="U297" s="483"/>
      <c r="V297" s="483"/>
      <c r="W297" s="483"/>
      <c r="X297" s="483"/>
      <c r="Y297" s="483"/>
      <c r="Z297" s="483"/>
      <c r="AA297" s="483"/>
      <c r="AB297" s="483"/>
      <c r="AC297" s="483"/>
      <c r="AD297" s="483"/>
    </row>
    <row r="298" spans="1:30" ht="15" customHeight="1">
      <c r="A298" s="40"/>
      <c r="B298" s="91"/>
      <c r="C298" s="94" t="s">
        <v>5035</v>
      </c>
      <c r="D298" s="572" t="str">
        <f>IF(CNGE_2024_M4_Secc1!D54="","",CNGE_2024_M4_Secc1!D54)</f>
        <v/>
      </c>
      <c r="E298" s="573"/>
      <c r="F298" s="573"/>
      <c r="G298" s="573"/>
      <c r="H298" s="573"/>
      <c r="I298" s="573"/>
      <c r="J298" s="573"/>
      <c r="K298" s="573"/>
      <c r="L298" s="573"/>
      <c r="M298" s="573"/>
      <c r="N298" s="574"/>
      <c r="O298" s="483"/>
      <c r="P298" s="483"/>
      <c r="Q298" s="483"/>
      <c r="R298" s="483"/>
      <c r="S298" s="483"/>
      <c r="T298" s="483"/>
      <c r="U298" s="483"/>
      <c r="V298" s="483"/>
      <c r="W298" s="483"/>
      <c r="X298" s="483"/>
      <c r="Y298" s="483"/>
      <c r="Z298" s="483"/>
      <c r="AA298" s="483"/>
      <c r="AB298" s="483"/>
      <c r="AC298" s="483"/>
      <c r="AD298" s="483"/>
    </row>
    <row r="299" spans="1:30" ht="15" customHeight="1">
      <c r="A299" s="40"/>
      <c r="B299" s="91"/>
      <c r="C299" s="94" t="s">
        <v>5036</v>
      </c>
      <c r="D299" s="572" t="str">
        <f>IF(CNGE_2024_M4_Secc1!D55="","",CNGE_2024_M4_Secc1!D55)</f>
        <v/>
      </c>
      <c r="E299" s="573"/>
      <c r="F299" s="573"/>
      <c r="G299" s="573"/>
      <c r="H299" s="573"/>
      <c r="I299" s="573"/>
      <c r="J299" s="573"/>
      <c r="K299" s="573"/>
      <c r="L299" s="573"/>
      <c r="M299" s="573"/>
      <c r="N299" s="574"/>
      <c r="O299" s="483"/>
      <c r="P299" s="483"/>
      <c r="Q299" s="483"/>
      <c r="R299" s="483"/>
      <c r="S299" s="483"/>
      <c r="T299" s="483"/>
      <c r="U299" s="483"/>
      <c r="V299" s="483"/>
      <c r="W299" s="483"/>
      <c r="X299" s="483"/>
      <c r="Y299" s="483"/>
      <c r="Z299" s="483"/>
      <c r="AA299" s="483"/>
      <c r="AB299" s="483"/>
      <c r="AC299" s="483"/>
      <c r="AD299" s="483"/>
    </row>
    <row r="300" spans="1:30" ht="15" customHeight="1">
      <c r="A300" s="40"/>
      <c r="B300" s="91"/>
      <c r="C300" s="94" t="s">
        <v>5037</v>
      </c>
      <c r="D300" s="572" t="str">
        <f>IF(CNGE_2024_M4_Secc1!D56="","",CNGE_2024_M4_Secc1!D56)</f>
        <v/>
      </c>
      <c r="E300" s="573"/>
      <c r="F300" s="573"/>
      <c r="G300" s="573"/>
      <c r="H300" s="573"/>
      <c r="I300" s="573"/>
      <c r="J300" s="573"/>
      <c r="K300" s="573"/>
      <c r="L300" s="573"/>
      <c r="M300" s="573"/>
      <c r="N300" s="574"/>
      <c r="O300" s="483"/>
      <c r="P300" s="483"/>
      <c r="Q300" s="483"/>
      <c r="R300" s="483"/>
      <c r="S300" s="483"/>
      <c r="T300" s="483"/>
      <c r="U300" s="483"/>
      <c r="V300" s="483"/>
      <c r="W300" s="483"/>
      <c r="X300" s="483"/>
      <c r="Y300" s="483"/>
      <c r="Z300" s="483"/>
      <c r="AA300" s="483"/>
      <c r="AB300" s="483"/>
      <c r="AC300" s="483"/>
      <c r="AD300" s="483"/>
    </row>
    <row r="301" spans="1:30" ht="15" customHeight="1">
      <c r="A301" s="40"/>
      <c r="B301" s="91"/>
      <c r="C301" s="94" t="s">
        <v>5038</v>
      </c>
      <c r="D301" s="572" t="str">
        <f>IF(CNGE_2024_M4_Secc1!D57="","",CNGE_2024_M4_Secc1!D57)</f>
        <v/>
      </c>
      <c r="E301" s="573"/>
      <c r="F301" s="573"/>
      <c r="G301" s="573"/>
      <c r="H301" s="573"/>
      <c r="I301" s="573"/>
      <c r="J301" s="573"/>
      <c r="K301" s="573"/>
      <c r="L301" s="573"/>
      <c r="M301" s="573"/>
      <c r="N301" s="574"/>
      <c r="O301" s="483"/>
      <c r="P301" s="483"/>
      <c r="Q301" s="483"/>
      <c r="R301" s="483"/>
      <c r="S301" s="483"/>
      <c r="T301" s="483"/>
      <c r="U301" s="483"/>
      <c r="V301" s="483"/>
      <c r="W301" s="483"/>
      <c r="X301" s="483"/>
      <c r="Y301" s="483"/>
      <c r="Z301" s="483"/>
      <c r="AA301" s="483"/>
      <c r="AB301" s="483"/>
      <c r="AC301" s="483"/>
      <c r="AD301" s="483"/>
    </row>
    <row r="302" spans="1:30" ht="15" customHeight="1">
      <c r="A302" s="40"/>
      <c r="B302" s="91"/>
      <c r="C302" s="94" t="s">
        <v>5039</v>
      </c>
      <c r="D302" s="572" t="str">
        <f>IF(CNGE_2024_M4_Secc1!D58="","",CNGE_2024_M4_Secc1!D58)</f>
        <v/>
      </c>
      <c r="E302" s="573"/>
      <c r="F302" s="573"/>
      <c r="G302" s="573"/>
      <c r="H302" s="573"/>
      <c r="I302" s="573"/>
      <c r="J302" s="573"/>
      <c r="K302" s="573"/>
      <c r="L302" s="573"/>
      <c r="M302" s="573"/>
      <c r="N302" s="574"/>
      <c r="O302" s="483"/>
      <c r="P302" s="483"/>
      <c r="Q302" s="483"/>
      <c r="R302" s="483"/>
      <c r="S302" s="483"/>
      <c r="T302" s="483"/>
      <c r="U302" s="483"/>
      <c r="V302" s="483"/>
      <c r="W302" s="483"/>
      <c r="X302" s="483"/>
      <c r="Y302" s="483"/>
      <c r="Z302" s="483"/>
      <c r="AA302" s="483"/>
      <c r="AB302" s="483"/>
      <c r="AC302" s="483"/>
      <c r="AD302" s="483"/>
    </row>
    <row r="303" spans="1:30" ht="15" customHeight="1">
      <c r="A303" s="40"/>
      <c r="B303" s="91"/>
      <c r="C303" s="94" t="s">
        <v>5040</v>
      </c>
      <c r="D303" s="572" t="str">
        <f>IF(CNGE_2024_M4_Secc1!D59="","",CNGE_2024_M4_Secc1!D59)</f>
        <v/>
      </c>
      <c r="E303" s="573"/>
      <c r="F303" s="573"/>
      <c r="G303" s="573"/>
      <c r="H303" s="573"/>
      <c r="I303" s="573"/>
      <c r="J303" s="573"/>
      <c r="K303" s="573"/>
      <c r="L303" s="573"/>
      <c r="M303" s="573"/>
      <c r="N303" s="574"/>
      <c r="O303" s="483"/>
      <c r="P303" s="483"/>
      <c r="Q303" s="483"/>
      <c r="R303" s="483"/>
      <c r="S303" s="483"/>
      <c r="T303" s="483"/>
      <c r="U303" s="483"/>
      <c r="V303" s="483"/>
      <c r="W303" s="483"/>
      <c r="X303" s="483"/>
      <c r="Y303" s="483"/>
      <c r="Z303" s="483"/>
      <c r="AA303" s="483"/>
      <c r="AB303" s="483"/>
      <c r="AC303" s="483"/>
      <c r="AD303" s="483"/>
    </row>
    <row r="304" spans="1:30" ht="15" customHeight="1">
      <c r="A304" s="40"/>
      <c r="B304" s="91"/>
      <c r="C304" s="94" t="s">
        <v>5041</v>
      </c>
      <c r="D304" s="572" t="str">
        <f>IF(CNGE_2024_M4_Secc1!D60="","",CNGE_2024_M4_Secc1!D60)</f>
        <v/>
      </c>
      <c r="E304" s="573"/>
      <c r="F304" s="573"/>
      <c r="G304" s="573"/>
      <c r="H304" s="573"/>
      <c r="I304" s="573"/>
      <c r="J304" s="573"/>
      <c r="K304" s="573"/>
      <c r="L304" s="573"/>
      <c r="M304" s="573"/>
      <c r="N304" s="574"/>
      <c r="O304" s="483"/>
      <c r="P304" s="483"/>
      <c r="Q304" s="483"/>
      <c r="R304" s="483"/>
      <c r="S304" s="483"/>
      <c r="T304" s="483"/>
      <c r="U304" s="483"/>
      <c r="V304" s="483"/>
      <c r="W304" s="483"/>
      <c r="X304" s="483"/>
      <c r="Y304" s="483"/>
      <c r="Z304" s="483"/>
      <c r="AA304" s="483"/>
      <c r="AB304" s="483"/>
      <c r="AC304" s="483"/>
      <c r="AD304" s="483"/>
    </row>
    <row r="305" spans="1:30" ht="15" customHeight="1">
      <c r="A305" s="40"/>
      <c r="B305" s="91"/>
      <c r="C305" s="94" t="s">
        <v>5042</v>
      </c>
      <c r="D305" s="572" t="str">
        <f>IF(CNGE_2024_M4_Secc1!D61="","",CNGE_2024_M4_Secc1!D61)</f>
        <v/>
      </c>
      <c r="E305" s="573"/>
      <c r="F305" s="573"/>
      <c r="G305" s="573"/>
      <c r="H305" s="573"/>
      <c r="I305" s="573"/>
      <c r="J305" s="573"/>
      <c r="K305" s="573"/>
      <c r="L305" s="573"/>
      <c r="M305" s="573"/>
      <c r="N305" s="574"/>
      <c r="O305" s="483"/>
      <c r="P305" s="483"/>
      <c r="Q305" s="483"/>
      <c r="R305" s="483"/>
      <c r="S305" s="483"/>
      <c r="T305" s="483"/>
      <c r="U305" s="483"/>
      <c r="V305" s="483"/>
      <c r="W305" s="483"/>
      <c r="X305" s="483"/>
      <c r="Y305" s="483"/>
      <c r="Z305" s="483"/>
      <c r="AA305" s="483"/>
      <c r="AB305" s="483"/>
      <c r="AC305" s="483"/>
      <c r="AD305" s="483"/>
    </row>
    <row r="306" spans="1:30" ht="15" customHeight="1">
      <c r="A306" s="40"/>
      <c r="B306" s="91"/>
      <c r="C306" s="94" t="s">
        <v>5043</v>
      </c>
      <c r="D306" s="572" t="str">
        <f>IF(CNGE_2024_M4_Secc1!D62="","",CNGE_2024_M4_Secc1!D62)</f>
        <v/>
      </c>
      <c r="E306" s="573"/>
      <c r="F306" s="573"/>
      <c r="G306" s="573"/>
      <c r="H306" s="573"/>
      <c r="I306" s="573"/>
      <c r="J306" s="573"/>
      <c r="K306" s="573"/>
      <c r="L306" s="573"/>
      <c r="M306" s="573"/>
      <c r="N306" s="574"/>
      <c r="O306" s="483"/>
      <c r="P306" s="483"/>
      <c r="Q306" s="483"/>
      <c r="R306" s="483"/>
      <c r="S306" s="483"/>
      <c r="T306" s="483"/>
      <c r="U306" s="483"/>
      <c r="V306" s="483"/>
      <c r="W306" s="483"/>
      <c r="X306" s="483"/>
      <c r="Y306" s="483"/>
      <c r="Z306" s="483"/>
      <c r="AA306" s="483"/>
      <c r="AB306" s="483"/>
      <c r="AC306" s="483"/>
      <c r="AD306" s="483"/>
    </row>
    <row r="307" spans="1:30" ht="15" customHeight="1">
      <c r="A307" s="40"/>
      <c r="B307" s="91"/>
      <c r="C307" s="94" t="s">
        <v>5044</v>
      </c>
      <c r="D307" s="572" t="str">
        <f>IF(CNGE_2024_M4_Secc1!D63="","",CNGE_2024_M4_Secc1!D63)</f>
        <v/>
      </c>
      <c r="E307" s="573"/>
      <c r="F307" s="573"/>
      <c r="G307" s="573"/>
      <c r="H307" s="573"/>
      <c r="I307" s="573"/>
      <c r="J307" s="573"/>
      <c r="K307" s="573"/>
      <c r="L307" s="573"/>
      <c r="M307" s="573"/>
      <c r="N307" s="574"/>
      <c r="O307" s="483"/>
      <c r="P307" s="483"/>
      <c r="Q307" s="483"/>
      <c r="R307" s="483"/>
      <c r="S307" s="483"/>
      <c r="T307" s="483"/>
      <c r="U307" s="483"/>
      <c r="V307" s="483"/>
      <c r="W307" s="483"/>
      <c r="X307" s="483"/>
      <c r="Y307" s="483"/>
      <c r="Z307" s="483"/>
      <c r="AA307" s="483"/>
      <c r="AB307" s="483"/>
      <c r="AC307" s="483"/>
      <c r="AD307" s="483"/>
    </row>
    <row r="308" spans="1:30" ht="15" customHeight="1">
      <c r="A308" s="40"/>
      <c r="B308" s="91"/>
      <c r="C308" s="94" t="s">
        <v>5045</v>
      </c>
      <c r="D308" s="572" t="str">
        <f>IF(CNGE_2024_M4_Secc1!D64="","",CNGE_2024_M4_Secc1!D64)</f>
        <v/>
      </c>
      <c r="E308" s="573"/>
      <c r="F308" s="573"/>
      <c r="G308" s="573"/>
      <c r="H308" s="573"/>
      <c r="I308" s="573"/>
      <c r="J308" s="573"/>
      <c r="K308" s="573"/>
      <c r="L308" s="573"/>
      <c r="M308" s="573"/>
      <c r="N308" s="574"/>
      <c r="O308" s="483"/>
      <c r="P308" s="483"/>
      <c r="Q308" s="483"/>
      <c r="R308" s="483"/>
      <c r="S308" s="483"/>
      <c r="T308" s="483"/>
      <c r="U308" s="483"/>
      <c r="V308" s="483"/>
      <c r="W308" s="483"/>
      <c r="X308" s="483"/>
      <c r="Y308" s="483"/>
      <c r="Z308" s="483"/>
      <c r="AA308" s="483"/>
      <c r="AB308" s="483"/>
      <c r="AC308" s="483"/>
      <c r="AD308" s="483"/>
    </row>
    <row r="309" spans="1:30" ht="15" customHeight="1">
      <c r="A309" s="40"/>
      <c r="B309" s="91"/>
      <c r="C309" s="94" t="s">
        <v>5046</v>
      </c>
      <c r="D309" s="572" t="str">
        <f>IF(CNGE_2024_M4_Secc1!D65="","",CNGE_2024_M4_Secc1!D65)</f>
        <v/>
      </c>
      <c r="E309" s="573"/>
      <c r="F309" s="573"/>
      <c r="G309" s="573"/>
      <c r="H309" s="573"/>
      <c r="I309" s="573"/>
      <c r="J309" s="573"/>
      <c r="K309" s="573"/>
      <c r="L309" s="573"/>
      <c r="M309" s="573"/>
      <c r="N309" s="574"/>
      <c r="O309" s="483"/>
      <c r="P309" s="483"/>
      <c r="Q309" s="483"/>
      <c r="R309" s="483"/>
      <c r="S309" s="483"/>
      <c r="T309" s="483"/>
      <c r="U309" s="483"/>
      <c r="V309" s="483"/>
      <c r="W309" s="483"/>
      <c r="X309" s="483"/>
      <c r="Y309" s="483"/>
      <c r="Z309" s="483"/>
      <c r="AA309" s="483"/>
      <c r="AB309" s="483"/>
      <c r="AC309" s="483"/>
      <c r="AD309" s="483"/>
    </row>
    <row r="310" spans="1:30" ht="15" customHeight="1">
      <c r="A310" s="40"/>
      <c r="B310" s="91"/>
      <c r="C310" s="94" t="s">
        <v>5047</v>
      </c>
      <c r="D310" s="572" t="str">
        <f>IF(CNGE_2024_M4_Secc1!D66="","",CNGE_2024_M4_Secc1!D66)</f>
        <v/>
      </c>
      <c r="E310" s="573"/>
      <c r="F310" s="573"/>
      <c r="G310" s="573"/>
      <c r="H310" s="573"/>
      <c r="I310" s="573"/>
      <c r="J310" s="573"/>
      <c r="K310" s="573"/>
      <c r="L310" s="573"/>
      <c r="M310" s="573"/>
      <c r="N310" s="574"/>
      <c r="O310" s="483"/>
      <c r="P310" s="483"/>
      <c r="Q310" s="483"/>
      <c r="R310" s="483"/>
      <c r="S310" s="483"/>
      <c r="T310" s="483"/>
      <c r="U310" s="483"/>
      <c r="V310" s="483"/>
      <c r="W310" s="483"/>
      <c r="X310" s="483"/>
      <c r="Y310" s="483"/>
      <c r="Z310" s="483"/>
      <c r="AA310" s="483"/>
      <c r="AB310" s="483"/>
      <c r="AC310" s="483"/>
      <c r="AD310" s="483"/>
    </row>
    <row r="311" spans="1:30" ht="15" customHeight="1">
      <c r="A311" s="40"/>
      <c r="B311" s="91"/>
      <c r="C311" s="94" t="s">
        <v>5048</v>
      </c>
      <c r="D311" s="572" t="str">
        <f>IF(CNGE_2024_M4_Secc1!D67="","",CNGE_2024_M4_Secc1!D67)</f>
        <v/>
      </c>
      <c r="E311" s="573"/>
      <c r="F311" s="573"/>
      <c r="G311" s="573"/>
      <c r="H311" s="573"/>
      <c r="I311" s="573"/>
      <c r="J311" s="573"/>
      <c r="K311" s="573"/>
      <c r="L311" s="573"/>
      <c r="M311" s="573"/>
      <c r="N311" s="574"/>
      <c r="O311" s="483"/>
      <c r="P311" s="483"/>
      <c r="Q311" s="483"/>
      <c r="R311" s="483"/>
      <c r="S311" s="483"/>
      <c r="T311" s="483"/>
      <c r="U311" s="483"/>
      <c r="V311" s="483"/>
      <c r="W311" s="483"/>
      <c r="X311" s="483"/>
      <c r="Y311" s="483"/>
      <c r="Z311" s="483"/>
      <c r="AA311" s="483"/>
      <c r="AB311" s="483"/>
      <c r="AC311" s="483"/>
      <c r="AD311" s="483"/>
    </row>
    <row r="312" spans="1:30" ht="15" customHeight="1">
      <c r="A312" s="40"/>
      <c r="B312" s="91"/>
      <c r="C312" s="94" t="s">
        <v>5049</v>
      </c>
      <c r="D312" s="572" t="str">
        <f>IF(CNGE_2024_M4_Secc1!D68="","",CNGE_2024_M4_Secc1!D68)</f>
        <v/>
      </c>
      <c r="E312" s="573"/>
      <c r="F312" s="573"/>
      <c r="G312" s="573"/>
      <c r="H312" s="573"/>
      <c r="I312" s="573"/>
      <c r="J312" s="573"/>
      <c r="K312" s="573"/>
      <c r="L312" s="573"/>
      <c r="M312" s="573"/>
      <c r="N312" s="574"/>
      <c r="O312" s="483"/>
      <c r="P312" s="483"/>
      <c r="Q312" s="483"/>
      <c r="R312" s="483"/>
      <c r="S312" s="483"/>
      <c r="T312" s="483"/>
      <c r="U312" s="483"/>
      <c r="V312" s="483"/>
      <c r="W312" s="483"/>
      <c r="X312" s="483"/>
      <c r="Y312" s="483"/>
      <c r="Z312" s="483"/>
      <c r="AA312" s="483"/>
      <c r="AB312" s="483"/>
      <c r="AC312" s="483"/>
      <c r="AD312" s="483"/>
    </row>
    <row r="313" spans="1:30" ht="15" customHeight="1">
      <c r="A313" s="40"/>
      <c r="B313" s="91"/>
      <c r="C313" s="94" t="s">
        <v>5050</v>
      </c>
      <c r="D313" s="572" t="str">
        <f>IF(CNGE_2024_M4_Secc1!D69="","",CNGE_2024_M4_Secc1!D69)</f>
        <v/>
      </c>
      <c r="E313" s="573"/>
      <c r="F313" s="573"/>
      <c r="G313" s="573"/>
      <c r="H313" s="573"/>
      <c r="I313" s="573"/>
      <c r="J313" s="573"/>
      <c r="K313" s="573"/>
      <c r="L313" s="573"/>
      <c r="M313" s="573"/>
      <c r="N313" s="574"/>
      <c r="O313" s="483"/>
      <c r="P313" s="483"/>
      <c r="Q313" s="483"/>
      <c r="R313" s="483"/>
      <c r="S313" s="483"/>
      <c r="T313" s="483"/>
      <c r="U313" s="483"/>
      <c r="V313" s="483"/>
      <c r="W313" s="483"/>
      <c r="X313" s="483"/>
      <c r="Y313" s="483"/>
      <c r="Z313" s="483"/>
      <c r="AA313" s="483"/>
      <c r="AB313" s="483"/>
      <c r="AC313" s="483"/>
      <c r="AD313" s="483"/>
    </row>
    <row r="314" spans="1:30" ht="15" customHeight="1">
      <c r="A314" s="40"/>
      <c r="B314" s="91"/>
      <c r="C314" s="94" t="s">
        <v>5051</v>
      </c>
      <c r="D314" s="572" t="str">
        <f>IF(CNGE_2024_M4_Secc1!D70="","",CNGE_2024_M4_Secc1!D70)</f>
        <v/>
      </c>
      <c r="E314" s="573"/>
      <c r="F314" s="573"/>
      <c r="G314" s="573"/>
      <c r="H314" s="573"/>
      <c r="I314" s="573"/>
      <c r="J314" s="573"/>
      <c r="K314" s="573"/>
      <c r="L314" s="573"/>
      <c r="M314" s="573"/>
      <c r="N314" s="574"/>
      <c r="O314" s="483"/>
      <c r="P314" s="483"/>
      <c r="Q314" s="483"/>
      <c r="R314" s="483"/>
      <c r="S314" s="483"/>
      <c r="T314" s="483"/>
      <c r="U314" s="483"/>
      <c r="V314" s="483"/>
      <c r="W314" s="483"/>
      <c r="X314" s="483"/>
      <c r="Y314" s="483"/>
      <c r="Z314" s="483"/>
      <c r="AA314" s="483"/>
      <c r="AB314" s="483"/>
      <c r="AC314" s="483"/>
      <c r="AD314" s="483"/>
    </row>
    <row r="315" spans="1:30" ht="15" customHeight="1">
      <c r="A315" s="40"/>
      <c r="B315" s="91"/>
      <c r="C315" s="94" t="s">
        <v>5052</v>
      </c>
      <c r="D315" s="572" t="str">
        <f>IF(CNGE_2024_M4_Secc1!D71="","",CNGE_2024_M4_Secc1!D71)</f>
        <v/>
      </c>
      <c r="E315" s="573"/>
      <c r="F315" s="573"/>
      <c r="G315" s="573"/>
      <c r="H315" s="573"/>
      <c r="I315" s="573"/>
      <c r="J315" s="573"/>
      <c r="K315" s="573"/>
      <c r="L315" s="573"/>
      <c r="M315" s="573"/>
      <c r="N315" s="574"/>
      <c r="O315" s="483"/>
      <c r="P315" s="483"/>
      <c r="Q315" s="483"/>
      <c r="R315" s="483"/>
      <c r="S315" s="483"/>
      <c r="T315" s="483"/>
      <c r="U315" s="483"/>
      <c r="V315" s="483"/>
      <c r="W315" s="483"/>
      <c r="X315" s="483"/>
      <c r="Y315" s="483"/>
      <c r="Z315" s="483"/>
      <c r="AA315" s="483"/>
      <c r="AB315" s="483"/>
      <c r="AC315" s="483"/>
      <c r="AD315" s="483"/>
    </row>
    <row r="316" spans="1:30" ht="15" customHeight="1">
      <c r="A316" s="40"/>
      <c r="B316" s="91"/>
      <c r="C316" s="94" t="s">
        <v>5053</v>
      </c>
      <c r="D316" s="572" t="str">
        <f>IF(CNGE_2024_M4_Secc1!D72="","",CNGE_2024_M4_Secc1!D72)</f>
        <v/>
      </c>
      <c r="E316" s="573"/>
      <c r="F316" s="573"/>
      <c r="G316" s="573"/>
      <c r="H316" s="573"/>
      <c r="I316" s="573"/>
      <c r="J316" s="573"/>
      <c r="K316" s="573"/>
      <c r="L316" s="573"/>
      <c r="M316" s="573"/>
      <c r="N316" s="574"/>
      <c r="O316" s="483"/>
      <c r="P316" s="483"/>
      <c r="Q316" s="483"/>
      <c r="R316" s="483"/>
      <c r="S316" s="483"/>
      <c r="T316" s="483"/>
      <c r="U316" s="483"/>
      <c r="V316" s="483"/>
      <c r="W316" s="483"/>
      <c r="X316" s="483"/>
      <c r="Y316" s="483"/>
      <c r="Z316" s="483"/>
      <c r="AA316" s="483"/>
      <c r="AB316" s="483"/>
      <c r="AC316" s="483"/>
      <c r="AD316" s="483"/>
    </row>
    <row r="317" spans="1:30" ht="15" customHeight="1">
      <c r="A317" s="40"/>
      <c r="B317" s="91"/>
      <c r="C317" s="94" t="s">
        <v>5054</v>
      </c>
      <c r="D317" s="572" t="str">
        <f>IF(CNGE_2024_M4_Secc1!D73="","",CNGE_2024_M4_Secc1!D73)</f>
        <v/>
      </c>
      <c r="E317" s="573"/>
      <c r="F317" s="573"/>
      <c r="G317" s="573"/>
      <c r="H317" s="573"/>
      <c r="I317" s="573"/>
      <c r="J317" s="573"/>
      <c r="K317" s="573"/>
      <c r="L317" s="573"/>
      <c r="M317" s="573"/>
      <c r="N317" s="574"/>
      <c r="O317" s="483"/>
      <c r="P317" s="483"/>
      <c r="Q317" s="483"/>
      <c r="R317" s="483"/>
      <c r="S317" s="483"/>
      <c r="T317" s="483"/>
      <c r="U317" s="483"/>
      <c r="V317" s="483"/>
      <c r="W317" s="483"/>
      <c r="X317" s="483"/>
      <c r="Y317" s="483"/>
      <c r="Z317" s="483"/>
      <c r="AA317" s="483"/>
      <c r="AB317" s="483"/>
      <c r="AC317" s="483"/>
      <c r="AD317" s="483"/>
    </row>
    <row r="318" spans="1:30" ht="15" customHeight="1">
      <c r="A318" s="40"/>
      <c r="B318" s="91"/>
      <c r="C318" s="94" t="s">
        <v>5055</v>
      </c>
      <c r="D318" s="572" t="str">
        <f>IF(CNGE_2024_M4_Secc1!D74="","",CNGE_2024_M4_Secc1!D74)</f>
        <v/>
      </c>
      <c r="E318" s="573"/>
      <c r="F318" s="573"/>
      <c r="G318" s="573"/>
      <c r="H318" s="573"/>
      <c r="I318" s="573"/>
      <c r="J318" s="573"/>
      <c r="K318" s="573"/>
      <c r="L318" s="573"/>
      <c r="M318" s="573"/>
      <c r="N318" s="574"/>
      <c r="O318" s="483"/>
      <c r="P318" s="483"/>
      <c r="Q318" s="483"/>
      <c r="R318" s="483"/>
      <c r="S318" s="483"/>
      <c r="T318" s="483"/>
      <c r="U318" s="483"/>
      <c r="V318" s="483"/>
      <c r="W318" s="483"/>
      <c r="X318" s="483"/>
      <c r="Y318" s="483"/>
      <c r="Z318" s="483"/>
      <c r="AA318" s="483"/>
      <c r="AB318" s="483"/>
      <c r="AC318" s="483"/>
      <c r="AD318" s="483"/>
    </row>
    <row r="319" spans="1:30" ht="15" customHeight="1">
      <c r="A319" s="40"/>
      <c r="B319" s="91"/>
      <c r="C319" s="94" t="s">
        <v>5056</v>
      </c>
      <c r="D319" s="572" t="str">
        <f>IF(CNGE_2024_M4_Secc1!D75="","",CNGE_2024_M4_Secc1!D75)</f>
        <v/>
      </c>
      <c r="E319" s="573"/>
      <c r="F319" s="573"/>
      <c r="G319" s="573"/>
      <c r="H319" s="573"/>
      <c r="I319" s="573"/>
      <c r="J319" s="573"/>
      <c r="K319" s="573"/>
      <c r="L319" s="573"/>
      <c r="M319" s="573"/>
      <c r="N319" s="574"/>
      <c r="O319" s="483"/>
      <c r="P319" s="483"/>
      <c r="Q319" s="483"/>
      <c r="R319" s="483"/>
      <c r="S319" s="483"/>
      <c r="T319" s="483"/>
      <c r="U319" s="483"/>
      <c r="V319" s="483"/>
      <c r="W319" s="483"/>
      <c r="X319" s="483"/>
      <c r="Y319" s="483"/>
      <c r="Z319" s="483"/>
      <c r="AA319" s="483"/>
      <c r="AB319" s="483"/>
      <c r="AC319" s="483"/>
      <c r="AD319" s="483"/>
    </row>
    <row r="320" spans="1:30" ht="15" customHeight="1">
      <c r="A320" s="40"/>
      <c r="B320" s="91"/>
      <c r="C320" s="94" t="s">
        <v>5057</v>
      </c>
      <c r="D320" s="572" t="str">
        <f>IF(CNGE_2024_M4_Secc1!D76="","",CNGE_2024_M4_Secc1!D76)</f>
        <v/>
      </c>
      <c r="E320" s="573"/>
      <c r="F320" s="573"/>
      <c r="G320" s="573"/>
      <c r="H320" s="573"/>
      <c r="I320" s="573"/>
      <c r="J320" s="573"/>
      <c r="K320" s="573"/>
      <c r="L320" s="573"/>
      <c r="M320" s="573"/>
      <c r="N320" s="574"/>
      <c r="O320" s="483"/>
      <c r="P320" s="483"/>
      <c r="Q320" s="483"/>
      <c r="R320" s="483"/>
      <c r="S320" s="483"/>
      <c r="T320" s="483"/>
      <c r="U320" s="483"/>
      <c r="V320" s="483"/>
      <c r="W320" s="483"/>
      <c r="X320" s="483"/>
      <c r="Y320" s="483"/>
      <c r="Z320" s="483"/>
      <c r="AA320" s="483"/>
      <c r="AB320" s="483"/>
      <c r="AC320" s="483"/>
      <c r="AD320" s="483"/>
    </row>
    <row r="321" spans="1:30" ht="15" customHeight="1">
      <c r="A321" s="40"/>
      <c r="B321" s="91"/>
      <c r="C321" s="94" t="s">
        <v>5120</v>
      </c>
      <c r="D321" s="572" t="str">
        <f>IF(CNGE_2024_M4_Secc1!D77="","",CNGE_2024_M4_Secc1!D77)</f>
        <v/>
      </c>
      <c r="E321" s="573"/>
      <c r="F321" s="573"/>
      <c r="G321" s="573"/>
      <c r="H321" s="573"/>
      <c r="I321" s="573"/>
      <c r="J321" s="573"/>
      <c r="K321" s="573"/>
      <c r="L321" s="573"/>
      <c r="M321" s="573"/>
      <c r="N321" s="574"/>
      <c r="O321" s="483"/>
      <c r="P321" s="483"/>
      <c r="Q321" s="483"/>
      <c r="R321" s="483"/>
      <c r="S321" s="483"/>
      <c r="T321" s="483"/>
      <c r="U321" s="483"/>
      <c r="V321" s="483"/>
      <c r="W321" s="483"/>
      <c r="X321" s="483"/>
      <c r="Y321" s="483"/>
      <c r="Z321" s="483"/>
      <c r="AA321" s="483"/>
      <c r="AB321" s="483"/>
      <c r="AC321" s="483"/>
      <c r="AD321" s="483"/>
    </row>
    <row r="322" spans="1:30" ht="15" customHeight="1">
      <c r="A322" s="40"/>
      <c r="B322" s="91"/>
      <c r="C322" s="94" t="s">
        <v>5121</v>
      </c>
      <c r="D322" s="572" t="str">
        <f>IF(CNGE_2024_M4_Secc1!D78="","",CNGE_2024_M4_Secc1!D78)</f>
        <v/>
      </c>
      <c r="E322" s="573"/>
      <c r="F322" s="573"/>
      <c r="G322" s="573"/>
      <c r="H322" s="573"/>
      <c r="I322" s="573"/>
      <c r="J322" s="573"/>
      <c r="K322" s="573"/>
      <c r="L322" s="573"/>
      <c r="M322" s="573"/>
      <c r="N322" s="574"/>
      <c r="O322" s="483"/>
      <c r="P322" s="483"/>
      <c r="Q322" s="483"/>
      <c r="R322" s="483"/>
      <c r="S322" s="483"/>
      <c r="T322" s="483"/>
      <c r="U322" s="483"/>
      <c r="V322" s="483"/>
      <c r="W322" s="483"/>
      <c r="X322" s="483"/>
      <c r="Y322" s="483"/>
      <c r="Z322" s="483"/>
      <c r="AA322" s="483"/>
      <c r="AB322" s="483"/>
      <c r="AC322" s="483"/>
      <c r="AD322" s="483"/>
    </row>
    <row r="323" spans="1:30" ht="15" customHeight="1">
      <c r="A323" s="40"/>
      <c r="B323" s="91"/>
      <c r="C323" s="94" t="s">
        <v>5122</v>
      </c>
      <c r="D323" s="572" t="str">
        <f>IF(CNGE_2024_M4_Secc1!D79="","",CNGE_2024_M4_Secc1!D79)</f>
        <v/>
      </c>
      <c r="E323" s="573"/>
      <c r="F323" s="573"/>
      <c r="G323" s="573"/>
      <c r="H323" s="573"/>
      <c r="I323" s="573"/>
      <c r="J323" s="573"/>
      <c r="K323" s="573"/>
      <c r="L323" s="573"/>
      <c r="M323" s="573"/>
      <c r="N323" s="574"/>
      <c r="O323" s="483"/>
      <c r="P323" s="483"/>
      <c r="Q323" s="483"/>
      <c r="R323" s="483"/>
      <c r="S323" s="483"/>
      <c r="T323" s="483"/>
      <c r="U323" s="483"/>
      <c r="V323" s="483"/>
      <c r="W323" s="483"/>
      <c r="X323" s="483"/>
      <c r="Y323" s="483"/>
      <c r="Z323" s="483"/>
      <c r="AA323" s="483"/>
      <c r="AB323" s="483"/>
      <c r="AC323" s="483"/>
      <c r="AD323" s="483"/>
    </row>
    <row r="324" spans="1:30" ht="15" customHeight="1">
      <c r="A324" s="40"/>
      <c r="B324" s="91"/>
      <c r="C324" s="94" t="s">
        <v>5123</v>
      </c>
      <c r="D324" s="572" t="str">
        <f>IF(CNGE_2024_M4_Secc1!D80="","",CNGE_2024_M4_Secc1!D80)</f>
        <v/>
      </c>
      <c r="E324" s="573"/>
      <c r="F324" s="573"/>
      <c r="G324" s="573"/>
      <c r="H324" s="573"/>
      <c r="I324" s="573"/>
      <c r="J324" s="573"/>
      <c r="K324" s="573"/>
      <c r="L324" s="573"/>
      <c r="M324" s="573"/>
      <c r="N324" s="574"/>
      <c r="O324" s="483"/>
      <c r="P324" s="483"/>
      <c r="Q324" s="483"/>
      <c r="R324" s="483"/>
      <c r="S324" s="483"/>
      <c r="T324" s="483"/>
      <c r="U324" s="483"/>
      <c r="V324" s="483"/>
      <c r="W324" s="483"/>
      <c r="X324" s="483"/>
      <c r="Y324" s="483"/>
      <c r="Z324" s="483"/>
      <c r="AA324" s="483"/>
      <c r="AB324" s="483"/>
      <c r="AC324" s="483"/>
      <c r="AD324" s="483"/>
    </row>
    <row r="325" spans="1:30" ht="15" customHeight="1">
      <c r="A325" s="40"/>
      <c r="B325" s="91"/>
      <c r="C325" s="94" t="s">
        <v>5124</v>
      </c>
      <c r="D325" s="572" t="str">
        <f>IF(CNGE_2024_M4_Secc1!D81="","",CNGE_2024_M4_Secc1!D81)</f>
        <v/>
      </c>
      <c r="E325" s="573"/>
      <c r="F325" s="573"/>
      <c r="G325" s="573"/>
      <c r="H325" s="573"/>
      <c r="I325" s="573"/>
      <c r="J325" s="573"/>
      <c r="K325" s="573"/>
      <c r="L325" s="573"/>
      <c r="M325" s="573"/>
      <c r="N325" s="574"/>
      <c r="O325" s="483"/>
      <c r="P325" s="483"/>
      <c r="Q325" s="483"/>
      <c r="R325" s="483"/>
      <c r="S325" s="483"/>
      <c r="T325" s="483"/>
      <c r="U325" s="483"/>
      <c r="V325" s="483"/>
      <c r="W325" s="483"/>
      <c r="X325" s="483"/>
      <c r="Y325" s="483"/>
      <c r="Z325" s="483"/>
      <c r="AA325" s="483"/>
      <c r="AB325" s="483"/>
      <c r="AC325" s="483"/>
      <c r="AD325" s="483"/>
    </row>
    <row r="326" spans="1:30" ht="15" customHeight="1">
      <c r="A326" s="40"/>
      <c r="B326" s="91"/>
      <c r="C326" s="94" t="s">
        <v>5125</v>
      </c>
      <c r="D326" s="572" t="str">
        <f>IF(CNGE_2024_M4_Secc1!D82="","",CNGE_2024_M4_Secc1!D82)</f>
        <v/>
      </c>
      <c r="E326" s="573"/>
      <c r="F326" s="573"/>
      <c r="G326" s="573"/>
      <c r="H326" s="573"/>
      <c r="I326" s="573"/>
      <c r="J326" s="573"/>
      <c r="K326" s="573"/>
      <c r="L326" s="573"/>
      <c r="M326" s="573"/>
      <c r="N326" s="574"/>
      <c r="O326" s="483"/>
      <c r="P326" s="483"/>
      <c r="Q326" s="483"/>
      <c r="R326" s="483"/>
      <c r="S326" s="483"/>
      <c r="T326" s="483"/>
      <c r="U326" s="483"/>
      <c r="V326" s="483"/>
      <c r="W326" s="483"/>
      <c r="X326" s="483"/>
      <c r="Y326" s="483"/>
      <c r="Z326" s="483"/>
      <c r="AA326" s="483"/>
      <c r="AB326" s="483"/>
      <c r="AC326" s="483"/>
      <c r="AD326" s="483"/>
    </row>
    <row r="327" spans="1:30" ht="15" customHeight="1">
      <c r="A327" s="40"/>
      <c r="B327" s="91"/>
      <c r="C327" s="94" t="s">
        <v>5126</v>
      </c>
      <c r="D327" s="572" t="str">
        <f>IF(CNGE_2024_M4_Secc1!D83="","",CNGE_2024_M4_Secc1!D83)</f>
        <v/>
      </c>
      <c r="E327" s="573"/>
      <c r="F327" s="573"/>
      <c r="G327" s="573"/>
      <c r="H327" s="573"/>
      <c r="I327" s="573"/>
      <c r="J327" s="573"/>
      <c r="K327" s="573"/>
      <c r="L327" s="573"/>
      <c r="M327" s="573"/>
      <c r="N327" s="574"/>
      <c r="O327" s="483"/>
      <c r="P327" s="483"/>
      <c r="Q327" s="483"/>
      <c r="R327" s="483"/>
      <c r="S327" s="483"/>
      <c r="T327" s="483"/>
      <c r="U327" s="483"/>
      <c r="V327" s="483"/>
      <c r="W327" s="483"/>
      <c r="X327" s="483"/>
      <c r="Y327" s="483"/>
      <c r="Z327" s="483"/>
      <c r="AA327" s="483"/>
      <c r="AB327" s="483"/>
      <c r="AC327" s="483"/>
      <c r="AD327" s="483"/>
    </row>
    <row r="328" spans="1:30" ht="15" customHeight="1">
      <c r="A328" s="40"/>
      <c r="B328" s="91"/>
      <c r="C328" s="94" t="s">
        <v>5127</v>
      </c>
      <c r="D328" s="572" t="str">
        <f>IF(CNGE_2024_M4_Secc1!D84="","",CNGE_2024_M4_Secc1!D84)</f>
        <v/>
      </c>
      <c r="E328" s="573"/>
      <c r="F328" s="573"/>
      <c r="G328" s="573"/>
      <c r="H328" s="573"/>
      <c r="I328" s="573"/>
      <c r="J328" s="573"/>
      <c r="K328" s="573"/>
      <c r="L328" s="573"/>
      <c r="M328" s="573"/>
      <c r="N328" s="574"/>
      <c r="O328" s="483"/>
      <c r="P328" s="483"/>
      <c r="Q328" s="483"/>
      <c r="R328" s="483"/>
      <c r="S328" s="483"/>
      <c r="T328" s="483"/>
      <c r="U328" s="483"/>
      <c r="V328" s="483"/>
      <c r="W328" s="483"/>
      <c r="X328" s="483"/>
      <c r="Y328" s="483"/>
      <c r="Z328" s="483"/>
      <c r="AA328" s="483"/>
      <c r="AB328" s="483"/>
      <c r="AC328" s="483"/>
      <c r="AD328" s="483"/>
    </row>
    <row r="329" spans="1:30" ht="15" customHeight="1">
      <c r="A329" s="40"/>
      <c r="B329" s="91"/>
      <c r="C329" s="94" t="s">
        <v>5128</v>
      </c>
      <c r="D329" s="572" t="str">
        <f>IF(CNGE_2024_M4_Secc1!D85="","",CNGE_2024_M4_Secc1!D85)</f>
        <v/>
      </c>
      <c r="E329" s="573"/>
      <c r="F329" s="573"/>
      <c r="G329" s="573"/>
      <c r="H329" s="573"/>
      <c r="I329" s="573"/>
      <c r="J329" s="573"/>
      <c r="K329" s="573"/>
      <c r="L329" s="573"/>
      <c r="M329" s="573"/>
      <c r="N329" s="574"/>
      <c r="O329" s="483"/>
      <c r="P329" s="483"/>
      <c r="Q329" s="483"/>
      <c r="R329" s="483"/>
      <c r="S329" s="483"/>
      <c r="T329" s="483"/>
      <c r="U329" s="483"/>
      <c r="V329" s="483"/>
      <c r="W329" s="483"/>
      <c r="X329" s="483"/>
      <c r="Y329" s="483"/>
      <c r="Z329" s="483"/>
      <c r="AA329" s="483"/>
      <c r="AB329" s="483"/>
      <c r="AC329" s="483"/>
      <c r="AD329" s="483"/>
    </row>
    <row r="330" spans="1:30" ht="15" customHeight="1">
      <c r="A330" s="40"/>
      <c r="B330" s="91"/>
      <c r="C330" s="94" t="s">
        <v>5129</v>
      </c>
      <c r="D330" s="572" t="str">
        <f>IF(CNGE_2024_M4_Secc1!D86="","",CNGE_2024_M4_Secc1!D86)</f>
        <v/>
      </c>
      <c r="E330" s="573"/>
      <c r="F330" s="573"/>
      <c r="G330" s="573"/>
      <c r="H330" s="573"/>
      <c r="I330" s="573"/>
      <c r="J330" s="573"/>
      <c r="K330" s="573"/>
      <c r="L330" s="573"/>
      <c r="M330" s="573"/>
      <c r="N330" s="574"/>
      <c r="O330" s="483"/>
      <c r="P330" s="483"/>
      <c r="Q330" s="483"/>
      <c r="R330" s="483"/>
      <c r="S330" s="483"/>
      <c r="T330" s="483"/>
      <c r="U330" s="483"/>
      <c r="V330" s="483"/>
      <c r="W330" s="483"/>
      <c r="X330" s="483"/>
      <c r="Y330" s="483"/>
      <c r="Z330" s="483"/>
      <c r="AA330" s="483"/>
      <c r="AB330" s="483"/>
      <c r="AC330" s="483"/>
      <c r="AD330" s="483"/>
    </row>
    <row r="331" spans="1:30" ht="15" customHeight="1">
      <c r="A331" s="40"/>
      <c r="B331" s="91"/>
      <c r="C331" s="94" t="s">
        <v>5130</v>
      </c>
      <c r="D331" s="572" t="str">
        <f>IF(CNGE_2024_M4_Secc1!D87="","",CNGE_2024_M4_Secc1!D87)</f>
        <v/>
      </c>
      <c r="E331" s="573"/>
      <c r="F331" s="573"/>
      <c r="G331" s="573"/>
      <c r="H331" s="573"/>
      <c r="I331" s="573"/>
      <c r="J331" s="573"/>
      <c r="K331" s="573"/>
      <c r="L331" s="573"/>
      <c r="M331" s="573"/>
      <c r="N331" s="574"/>
      <c r="O331" s="483"/>
      <c r="P331" s="483"/>
      <c r="Q331" s="483"/>
      <c r="R331" s="483"/>
      <c r="S331" s="483"/>
      <c r="T331" s="483"/>
      <c r="U331" s="483"/>
      <c r="V331" s="483"/>
      <c r="W331" s="483"/>
      <c r="X331" s="483"/>
      <c r="Y331" s="483"/>
      <c r="Z331" s="483"/>
      <c r="AA331" s="483"/>
      <c r="AB331" s="483"/>
      <c r="AC331" s="483"/>
      <c r="AD331" s="483"/>
    </row>
    <row r="332" spans="1:30" ht="15" customHeight="1">
      <c r="A332" s="40"/>
      <c r="B332" s="91"/>
      <c r="C332" s="94" t="s">
        <v>5131</v>
      </c>
      <c r="D332" s="572" t="str">
        <f>IF(CNGE_2024_M4_Secc1!D88="","",CNGE_2024_M4_Secc1!D88)</f>
        <v/>
      </c>
      <c r="E332" s="573"/>
      <c r="F332" s="573"/>
      <c r="G332" s="573"/>
      <c r="H332" s="573"/>
      <c r="I332" s="573"/>
      <c r="J332" s="573"/>
      <c r="K332" s="573"/>
      <c r="L332" s="573"/>
      <c r="M332" s="573"/>
      <c r="N332" s="574"/>
      <c r="O332" s="483"/>
      <c r="P332" s="483"/>
      <c r="Q332" s="483"/>
      <c r="R332" s="483"/>
      <c r="S332" s="483"/>
      <c r="T332" s="483"/>
      <c r="U332" s="483"/>
      <c r="V332" s="483"/>
      <c r="W332" s="483"/>
      <c r="X332" s="483"/>
      <c r="Y332" s="483"/>
      <c r="Z332" s="483"/>
      <c r="AA332" s="483"/>
      <c r="AB332" s="483"/>
      <c r="AC332" s="483"/>
      <c r="AD332" s="483"/>
    </row>
    <row r="333" spans="1:30" ht="15" customHeight="1">
      <c r="A333" s="40"/>
      <c r="B333" s="91"/>
      <c r="C333" s="94" t="s">
        <v>5132</v>
      </c>
      <c r="D333" s="572" t="str">
        <f>IF(CNGE_2024_M4_Secc1!D89="","",CNGE_2024_M4_Secc1!D89)</f>
        <v/>
      </c>
      <c r="E333" s="573"/>
      <c r="F333" s="573"/>
      <c r="G333" s="573"/>
      <c r="H333" s="573"/>
      <c r="I333" s="573"/>
      <c r="J333" s="573"/>
      <c r="K333" s="573"/>
      <c r="L333" s="573"/>
      <c r="M333" s="573"/>
      <c r="N333" s="574"/>
      <c r="O333" s="483"/>
      <c r="P333" s="483"/>
      <c r="Q333" s="483"/>
      <c r="R333" s="483"/>
      <c r="S333" s="483"/>
      <c r="T333" s="483"/>
      <c r="U333" s="483"/>
      <c r="V333" s="483"/>
      <c r="W333" s="483"/>
      <c r="X333" s="483"/>
      <c r="Y333" s="483"/>
      <c r="Z333" s="483"/>
      <c r="AA333" s="483"/>
      <c r="AB333" s="483"/>
      <c r="AC333" s="483"/>
      <c r="AD333" s="483"/>
    </row>
    <row r="334" spans="1:30" ht="15" customHeight="1">
      <c r="A334" s="40"/>
      <c r="B334" s="91"/>
      <c r="C334" s="94" t="s">
        <v>5133</v>
      </c>
      <c r="D334" s="572" t="str">
        <f>IF(CNGE_2024_M4_Secc1!D90="","",CNGE_2024_M4_Secc1!D90)</f>
        <v/>
      </c>
      <c r="E334" s="573"/>
      <c r="F334" s="573"/>
      <c r="G334" s="573"/>
      <c r="H334" s="573"/>
      <c r="I334" s="573"/>
      <c r="J334" s="573"/>
      <c r="K334" s="573"/>
      <c r="L334" s="573"/>
      <c r="M334" s="573"/>
      <c r="N334" s="574"/>
      <c r="O334" s="483"/>
      <c r="P334" s="483"/>
      <c r="Q334" s="483"/>
      <c r="R334" s="483"/>
      <c r="S334" s="483"/>
      <c r="T334" s="483"/>
      <c r="U334" s="483"/>
      <c r="V334" s="483"/>
      <c r="W334" s="483"/>
      <c r="X334" s="483"/>
      <c r="Y334" s="483"/>
      <c r="Z334" s="483"/>
      <c r="AA334" s="483"/>
      <c r="AB334" s="483"/>
      <c r="AC334" s="483"/>
      <c r="AD334" s="483"/>
    </row>
    <row r="335" spans="1:30" ht="15" customHeight="1">
      <c r="A335" s="40"/>
      <c r="B335" s="91"/>
      <c r="C335" s="94" t="s">
        <v>5134</v>
      </c>
      <c r="D335" s="572" t="str">
        <f>IF(CNGE_2024_M4_Secc1!D91="","",CNGE_2024_M4_Secc1!D91)</f>
        <v/>
      </c>
      <c r="E335" s="573"/>
      <c r="F335" s="573"/>
      <c r="G335" s="573"/>
      <c r="H335" s="573"/>
      <c r="I335" s="573"/>
      <c r="J335" s="573"/>
      <c r="K335" s="573"/>
      <c r="L335" s="573"/>
      <c r="M335" s="573"/>
      <c r="N335" s="574"/>
      <c r="O335" s="483"/>
      <c r="P335" s="483"/>
      <c r="Q335" s="483"/>
      <c r="R335" s="483"/>
      <c r="S335" s="483"/>
      <c r="T335" s="483"/>
      <c r="U335" s="483"/>
      <c r="V335" s="483"/>
      <c r="W335" s="483"/>
      <c r="X335" s="483"/>
      <c r="Y335" s="483"/>
      <c r="Z335" s="483"/>
      <c r="AA335" s="483"/>
      <c r="AB335" s="483"/>
      <c r="AC335" s="483"/>
      <c r="AD335" s="483"/>
    </row>
    <row r="336" spans="1:30" ht="15" customHeight="1">
      <c r="A336" s="40"/>
      <c r="B336" s="91"/>
      <c r="C336" s="94" t="s">
        <v>5135</v>
      </c>
      <c r="D336" s="572" t="str">
        <f>IF(CNGE_2024_M4_Secc1!D92="","",CNGE_2024_M4_Secc1!D92)</f>
        <v/>
      </c>
      <c r="E336" s="573"/>
      <c r="F336" s="573"/>
      <c r="G336" s="573"/>
      <c r="H336" s="573"/>
      <c r="I336" s="573"/>
      <c r="J336" s="573"/>
      <c r="K336" s="573"/>
      <c r="L336" s="573"/>
      <c r="M336" s="573"/>
      <c r="N336" s="574"/>
      <c r="O336" s="483"/>
      <c r="P336" s="483"/>
      <c r="Q336" s="483"/>
      <c r="R336" s="483"/>
      <c r="S336" s="483"/>
      <c r="T336" s="483"/>
      <c r="U336" s="483"/>
      <c r="V336" s="483"/>
      <c r="W336" s="483"/>
      <c r="X336" s="483"/>
      <c r="Y336" s="483"/>
      <c r="Z336" s="483"/>
      <c r="AA336" s="483"/>
      <c r="AB336" s="483"/>
      <c r="AC336" s="483"/>
      <c r="AD336" s="483"/>
    </row>
    <row r="337" spans="1:30" ht="15" customHeight="1">
      <c r="A337" s="40"/>
      <c r="B337" s="91"/>
      <c r="C337" s="94" t="s">
        <v>5136</v>
      </c>
      <c r="D337" s="572" t="str">
        <f>IF(CNGE_2024_M4_Secc1!D93="","",CNGE_2024_M4_Secc1!D93)</f>
        <v/>
      </c>
      <c r="E337" s="573"/>
      <c r="F337" s="573"/>
      <c r="G337" s="573"/>
      <c r="H337" s="573"/>
      <c r="I337" s="573"/>
      <c r="J337" s="573"/>
      <c r="K337" s="573"/>
      <c r="L337" s="573"/>
      <c r="M337" s="573"/>
      <c r="N337" s="574"/>
      <c r="O337" s="483"/>
      <c r="P337" s="483"/>
      <c r="Q337" s="483"/>
      <c r="R337" s="483"/>
      <c r="S337" s="483"/>
      <c r="T337" s="483"/>
      <c r="U337" s="483"/>
      <c r="V337" s="483"/>
      <c r="W337" s="483"/>
      <c r="X337" s="483"/>
      <c r="Y337" s="483"/>
      <c r="Z337" s="483"/>
      <c r="AA337" s="483"/>
      <c r="AB337" s="483"/>
      <c r="AC337" s="483"/>
      <c r="AD337" s="483"/>
    </row>
    <row r="338" spans="1:30" ht="15" customHeight="1">
      <c r="A338" s="40"/>
      <c r="B338" s="91"/>
      <c r="C338" s="94" t="s">
        <v>5137</v>
      </c>
      <c r="D338" s="572" t="str">
        <f>IF(CNGE_2024_M4_Secc1!D94="","",CNGE_2024_M4_Secc1!D94)</f>
        <v/>
      </c>
      <c r="E338" s="573"/>
      <c r="F338" s="573"/>
      <c r="G338" s="573"/>
      <c r="H338" s="573"/>
      <c r="I338" s="573"/>
      <c r="J338" s="573"/>
      <c r="K338" s="573"/>
      <c r="L338" s="573"/>
      <c r="M338" s="573"/>
      <c r="N338" s="574"/>
      <c r="O338" s="483"/>
      <c r="P338" s="483"/>
      <c r="Q338" s="483"/>
      <c r="R338" s="483"/>
      <c r="S338" s="483"/>
      <c r="T338" s="483"/>
      <c r="U338" s="483"/>
      <c r="V338" s="483"/>
      <c r="W338" s="483"/>
      <c r="X338" s="483"/>
      <c r="Y338" s="483"/>
      <c r="Z338" s="483"/>
      <c r="AA338" s="483"/>
      <c r="AB338" s="483"/>
      <c r="AC338" s="483"/>
      <c r="AD338" s="483"/>
    </row>
    <row r="339" spans="1:30" ht="15" customHeight="1">
      <c r="A339" s="40"/>
      <c r="B339" s="91"/>
      <c r="C339" s="94" t="s">
        <v>5138</v>
      </c>
      <c r="D339" s="572" t="str">
        <f>IF(CNGE_2024_M4_Secc1!D95="","",CNGE_2024_M4_Secc1!D95)</f>
        <v/>
      </c>
      <c r="E339" s="573"/>
      <c r="F339" s="573"/>
      <c r="G339" s="573"/>
      <c r="H339" s="573"/>
      <c r="I339" s="573"/>
      <c r="J339" s="573"/>
      <c r="K339" s="573"/>
      <c r="L339" s="573"/>
      <c r="M339" s="573"/>
      <c r="N339" s="574"/>
      <c r="O339" s="483"/>
      <c r="P339" s="483"/>
      <c r="Q339" s="483"/>
      <c r="R339" s="483"/>
      <c r="S339" s="483"/>
      <c r="T339" s="483"/>
      <c r="U339" s="483"/>
      <c r="V339" s="483"/>
      <c r="W339" s="483"/>
      <c r="X339" s="483"/>
      <c r="Y339" s="483"/>
      <c r="Z339" s="483"/>
      <c r="AA339" s="483"/>
      <c r="AB339" s="483"/>
      <c r="AC339" s="483"/>
      <c r="AD339" s="483"/>
    </row>
    <row r="340" spans="1:30" ht="15" customHeight="1">
      <c r="A340" s="40"/>
      <c r="B340" s="91"/>
      <c r="C340" s="94" t="s">
        <v>5139</v>
      </c>
      <c r="D340" s="572" t="str">
        <f>IF(CNGE_2024_M4_Secc1!D96="","",CNGE_2024_M4_Secc1!D96)</f>
        <v/>
      </c>
      <c r="E340" s="573"/>
      <c r="F340" s="573"/>
      <c r="G340" s="573"/>
      <c r="H340" s="573"/>
      <c r="I340" s="573"/>
      <c r="J340" s="573"/>
      <c r="K340" s="573"/>
      <c r="L340" s="573"/>
      <c r="M340" s="573"/>
      <c r="N340" s="574"/>
      <c r="O340" s="483"/>
      <c r="P340" s="483"/>
      <c r="Q340" s="483"/>
      <c r="R340" s="483"/>
      <c r="S340" s="483"/>
      <c r="T340" s="483"/>
      <c r="U340" s="483"/>
      <c r="V340" s="483"/>
      <c r="W340" s="483"/>
      <c r="X340" s="483"/>
      <c r="Y340" s="483"/>
      <c r="Z340" s="483"/>
      <c r="AA340" s="483"/>
      <c r="AB340" s="483"/>
      <c r="AC340" s="483"/>
      <c r="AD340" s="483"/>
    </row>
    <row r="341" spans="1:30" ht="15" customHeight="1">
      <c r="A341" s="40"/>
      <c r="B341" s="91"/>
      <c r="C341" s="94" t="s">
        <v>5140</v>
      </c>
      <c r="D341" s="572" t="str">
        <f>IF(CNGE_2024_M4_Secc1!D97="","",CNGE_2024_M4_Secc1!D97)</f>
        <v/>
      </c>
      <c r="E341" s="573"/>
      <c r="F341" s="573"/>
      <c r="G341" s="573"/>
      <c r="H341" s="573"/>
      <c r="I341" s="573"/>
      <c r="J341" s="573"/>
      <c r="K341" s="573"/>
      <c r="L341" s="573"/>
      <c r="M341" s="573"/>
      <c r="N341" s="574"/>
      <c r="O341" s="483"/>
      <c r="P341" s="483"/>
      <c r="Q341" s="483"/>
      <c r="R341" s="483"/>
      <c r="S341" s="483"/>
      <c r="T341" s="483"/>
      <c r="U341" s="483"/>
      <c r="V341" s="483"/>
      <c r="W341" s="483"/>
      <c r="X341" s="483"/>
      <c r="Y341" s="483"/>
      <c r="Z341" s="483"/>
      <c r="AA341" s="483"/>
      <c r="AB341" s="483"/>
      <c r="AC341" s="483"/>
      <c r="AD341" s="483"/>
    </row>
    <row r="342" spans="1:30" ht="15" customHeight="1">
      <c r="A342" s="40"/>
      <c r="B342" s="91"/>
      <c r="C342" s="94" t="s">
        <v>5141</v>
      </c>
      <c r="D342" s="572" t="str">
        <f>IF(CNGE_2024_M4_Secc1!D98="","",CNGE_2024_M4_Secc1!D98)</f>
        <v/>
      </c>
      <c r="E342" s="573"/>
      <c r="F342" s="573"/>
      <c r="G342" s="573"/>
      <c r="H342" s="573"/>
      <c r="I342" s="573"/>
      <c r="J342" s="573"/>
      <c r="K342" s="573"/>
      <c r="L342" s="573"/>
      <c r="M342" s="573"/>
      <c r="N342" s="574"/>
      <c r="O342" s="483"/>
      <c r="P342" s="483"/>
      <c r="Q342" s="483"/>
      <c r="R342" s="483"/>
      <c r="S342" s="483"/>
      <c r="T342" s="483"/>
      <c r="U342" s="483"/>
      <c r="V342" s="483"/>
      <c r="W342" s="483"/>
      <c r="X342" s="483"/>
      <c r="Y342" s="483"/>
      <c r="Z342" s="483"/>
      <c r="AA342" s="483"/>
      <c r="AB342" s="483"/>
      <c r="AC342" s="483"/>
      <c r="AD342" s="483"/>
    </row>
    <row r="343" spans="1:30" ht="15" customHeight="1">
      <c r="A343" s="40"/>
      <c r="B343" s="91"/>
      <c r="C343" s="94" t="s">
        <v>5142</v>
      </c>
      <c r="D343" s="572" t="str">
        <f>IF(CNGE_2024_M4_Secc1!D99="","",CNGE_2024_M4_Secc1!D99)</f>
        <v/>
      </c>
      <c r="E343" s="573"/>
      <c r="F343" s="573"/>
      <c r="G343" s="573"/>
      <c r="H343" s="573"/>
      <c r="I343" s="573"/>
      <c r="J343" s="573"/>
      <c r="K343" s="573"/>
      <c r="L343" s="573"/>
      <c r="M343" s="573"/>
      <c r="N343" s="574"/>
      <c r="O343" s="483"/>
      <c r="P343" s="483"/>
      <c r="Q343" s="483"/>
      <c r="R343" s="483"/>
      <c r="S343" s="483"/>
      <c r="T343" s="483"/>
      <c r="U343" s="483"/>
      <c r="V343" s="483"/>
      <c r="W343" s="483"/>
      <c r="X343" s="483"/>
      <c r="Y343" s="483"/>
      <c r="Z343" s="483"/>
      <c r="AA343" s="483"/>
      <c r="AB343" s="483"/>
      <c r="AC343" s="483"/>
      <c r="AD343" s="483"/>
    </row>
    <row r="344" spans="1:30" ht="15" customHeight="1">
      <c r="A344" s="40"/>
      <c r="B344" s="91"/>
      <c r="C344" s="94" t="s">
        <v>5143</v>
      </c>
      <c r="D344" s="572" t="str">
        <f>IF(CNGE_2024_M4_Secc1!D100="","",CNGE_2024_M4_Secc1!D100)</f>
        <v/>
      </c>
      <c r="E344" s="573"/>
      <c r="F344" s="573"/>
      <c r="G344" s="573"/>
      <c r="H344" s="573"/>
      <c r="I344" s="573"/>
      <c r="J344" s="573"/>
      <c r="K344" s="573"/>
      <c r="L344" s="573"/>
      <c r="M344" s="573"/>
      <c r="N344" s="574"/>
      <c r="O344" s="483"/>
      <c r="P344" s="483"/>
      <c r="Q344" s="483"/>
      <c r="R344" s="483"/>
      <c r="S344" s="483"/>
      <c r="T344" s="483"/>
      <c r="U344" s="483"/>
      <c r="V344" s="483"/>
      <c r="W344" s="483"/>
      <c r="X344" s="483"/>
      <c r="Y344" s="483"/>
      <c r="Z344" s="483"/>
      <c r="AA344" s="483"/>
      <c r="AB344" s="483"/>
      <c r="AC344" s="483"/>
      <c r="AD344" s="483"/>
    </row>
    <row r="345" spans="1:30" ht="15" customHeight="1">
      <c r="A345" s="40"/>
      <c r="B345" s="91"/>
      <c r="C345" s="94" t="s">
        <v>5144</v>
      </c>
      <c r="D345" s="572" t="str">
        <f>IF(CNGE_2024_M4_Secc1!D101="","",CNGE_2024_M4_Secc1!D101)</f>
        <v/>
      </c>
      <c r="E345" s="573"/>
      <c r="F345" s="573"/>
      <c r="G345" s="573"/>
      <c r="H345" s="573"/>
      <c r="I345" s="573"/>
      <c r="J345" s="573"/>
      <c r="K345" s="573"/>
      <c r="L345" s="573"/>
      <c r="M345" s="573"/>
      <c r="N345" s="574"/>
      <c r="O345" s="483"/>
      <c r="P345" s="483"/>
      <c r="Q345" s="483"/>
      <c r="R345" s="483"/>
      <c r="S345" s="483"/>
      <c r="T345" s="483"/>
      <c r="U345" s="483"/>
      <c r="V345" s="483"/>
      <c r="W345" s="483"/>
      <c r="X345" s="483"/>
      <c r="Y345" s="483"/>
      <c r="Z345" s="483"/>
      <c r="AA345" s="483"/>
      <c r="AB345" s="483"/>
      <c r="AC345" s="483"/>
      <c r="AD345" s="483"/>
    </row>
    <row r="346" spans="1:30" ht="15" customHeight="1">
      <c r="A346" s="40"/>
      <c r="B346" s="91"/>
      <c r="C346" s="101"/>
      <c r="D346" s="22"/>
      <c r="E346" s="22"/>
      <c r="F346" s="22"/>
      <c r="G346" s="22"/>
      <c r="H346" s="22"/>
      <c r="I346" s="22"/>
      <c r="J346" s="22"/>
      <c r="K346" s="22"/>
      <c r="L346" s="22"/>
      <c r="M346" s="22"/>
      <c r="N346" s="22"/>
      <c r="O346" s="112">
        <f>IF(AND(SUM(O285:O345)=0,COUNTIF(O285:O345,"NS")&gt;0),"NS",
IF(AND(SUM(O285:O345)=0,COUNTIF(O285:O345,0)&gt;0),0,
IF(AND(SUM(O285:O345)=0,COUNTIF(O285:O345,"NA")&gt;0),"NA",
SUM(O285:O345))))</f>
        <v>0</v>
      </c>
      <c r="P346" s="112">
        <f t="shared" ref="P346:AD346" si="83">IF(AND(SUM(P285:P345)=0,COUNTIF(P285:P345,"NS")&gt;0),"NS",
IF(AND(SUM(P285:P345)=0,COUNTIF(P285:P345,0)&gt;0),0,
IF(AND(SUM(P285:P345)=0,COUNTIF(P285:P345,"NA")&gt;0),"NA",
SUM(P285:P345))))</f>
        <v>0</v>
      </c>
      <c r="Q346" s="112">
        <f t="shared" si="83"/>
        <v>0</v>
      </c>
      <c r="R346" s="112">
        <f t="shared" si="83"/>
        <v>0</v>
      </c>
      <c r="S346" s="112">
        <f t="shared" si="83"/>
        <v>0</v>
      </c>
      <c r="T346" s="112">
        <f t="shared" si="83"/>
        <v>0</v>
      </c>
      <c r="U346" s="112">
        <f t="shared" si="83"/>
        <v>0</v>
      </c>
      <c r="V346" s="112">
        <f t="shared" si="83"/>
        <v>0</v>
      </c>
      <c r="W346" s="112">
        <f t="shared" si="83"/>
        <v>0</v>
      </c>
      <c r="X346" s="112">
        <f t="shared" si="83"/>
        <v>0</v>
      </c>
      <c r="Y346" s="112">
        <f t="shared" si="83"/>
        <v>0</v>
      </c>
      <c r="Z346" s="112">
        <f t="shared" si="83"/>
        <v>0</v>
      </c>
      <c r="AA346" s="112">
        <f t="shared" si="83"/>
        <v>0</v>
      </c>
      <c r="AB346" s="112">
        <f t="shared" si="83"/>
        <v>0</v>
      </c>
      <c r="AC346" s="112">
        <f t="shared" si="83"/>
        <v>0</v>
      </c>
      <c r="AD346" s="112">
        <f t="shared" si="83"/>
        <v>0</v>
      </c>
    </row>
    <row r="347" spans="1:30" ht="15" customHeight="1">
      <c r="A347" s="40"/>
      <c r="B347" s="91"/>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row>
    <row r="348" spans="1:30" ht="15" customHeight="1">
      <c r="A348" s="40"/>
      <c r="B348" s="91"/>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783" t="s">
        <v>5967</v>
      </c>
      <c r="AB348" s="783"/>
      <c r="AC348" s="783"/>
      <c r="AD348" s="783"/>
    </row>
    <row r="349" spans="1:30" ht="15" customHeight="1">
      <c r="A349" s="40"/>
      <c r="B349" s="91"/>
      <c r="C349" s="684" t="s">
        <v>5086</v>
      </c>
      <c r="D349" s="685"/>
      <c r="E349" s="685"/>
      <c r="F349" s="685"/>
      <c r="G349" s="685"/>
      <c r="H349" s="685"/>
      <c r="I349" s="685"/>
      <c r="J349" s="685"/>
      <c r="K349" s="685"/>
      <c r="L349" s="685"/>
      <c r="M349" s="685"/>
      <c r="N349" s="686"/>
      <c r="O349" s="511" t="s">
        <v>5929</v>
      </c>
      <c r="P349" s="512"/>
      <c r="Q349" s="512"/>
      <c r="R349" s="512"/>
      <c r="S349" s="512"/>
      <c r="T349" s="512"/>
      <c r="U349" s="512"/>
      <c r="V349" s="512"/>
      <c r="W349" s="512"/>
      <c r="X349" s="512"/>
      <c r="Y349" s="512"/>
      <c r="Z349" s="512"/>
      <c r="AA349" s="512"/>
      <c r="AB349" s="512"/>
      <c r="AC349" s="512"/>
      <c r="AD349" s="513"/>
    </row>
    <row r="350" spans="1:30" ht="15" customHeight="1">
      <c r="A350" s="40"/>
      <c r="B350" s="91"/>
      <c r="C350" s="725"/>
      <c r="D350" s="726"/>
      <c r="E350" s="726"/>
      <c r="F350" s="726"/>
      <c r="G350" s="726"/>
      <c r="H350" s="726"/>
      <c r="I350" s="726"/>
      <c r="J350" s="726"/>
      <c r="K350" s="726"/>
      <c r="L350" s="726"/>
      <c r="M350" s="726"/>
      <c r="N350" s="727"/>
      <c r="O350" s="515" t="s">
        <v>5474</v>
      </c>
      <c r="P350" s="516"/>
      <c r="Q350" s="516"/>
      <c r="R350" s="516"/>
      <c r="S350" s="516"/>
      <c r="T350" s="516"/>
      <c r="U350" s="516"/>
      <c r="V350" s="516"/>
      <c r="W350" s="516"/>
      <c r="X350" s="516"/>
      <c r="Y350" s="516"/>
      <c r="Z350" s="516"/>
      <c r="AA350" s="516"/>
      <c r="AB350" s="516"/>
      <c r="AC350" s="516"/>
      <c r="AD350" s="517"/>
    </row>
    <row r="351" spans="1:30" ht="26.1" customHeight="1">
      <c r="A351" s="40"/>
      <c r="B351" s="91"/>
      <c r="C351" s="725"/>
      <c r="D351" s="726"/>
      <c r="E351" s="726"/>
      <c r="F351" s="726"/>
      <c r="G351" s="726"/>
      <c r="H351" s="726"/>
      <c r="I351" s="726"/>
      <c r="J351" s="726"/>
      <c r="K351" s="726"/>
      <c r="L351" s="726"/>
      <c r="M351" s="726"/>
      <c r="N351" s="727"/>
      <c r="O351" s="784" t="s">
        <v>5099</v>
      </c>
      <c r="P351" s="785"/>
      <c r="Q351" s="785"/>
      <c r="R351" s="786"/>
      <c r="S351" s="784" t="s">
        <v>5100</v>
      </c>
      <c r="T351" s="785"/>
      <c r="U351" s="785"/>
      <c r="V351" s="786"/>
      <c r="W351" s="784" t="s">
        <v>5486</v>
      </c>
      <c r="X351" s="785"/>
      <c r="Y351" s="785"/>
      <c r="Z351" s="786"/>
      <c r="AA351" s="784" t="s">
        <v>403</v>
      </c>
      <c r="AB351" s="785"/>
      <c r="AC351" s="785"/>
      <c r="AD351" s="786"/>
    </row>
    <row r="352" spans="1:30" ht="84" customHeight="1">
      <c r="A352" s="40"/>
      <c r="B352" s="91"/>
      <c r="C352" s="687"/>
      <c r="D352" s="688"/>
      <c r="E352" s="688"/>
      <c r="F352" s="688"/>
      <c r="G352" s="688"/>
      <c r="H352" s="688"/>
      <c r="I352" s="688"/>
      <c r="J352" s="688"/>
      <c r="K352" s="688"/>
      <c r="L352" s="688"/>
      <c r="M352" s="688"/>
      <c r="N352" s="689"/>
      <c r="O352" s="111" t="s">
        <v>5930</v>
      </c>
      <c r="P352" s="97" t="s">
        <v>5931</v>
      </c>
      <c r="Q352" s="97" t="s">
        <v>5932</v>
      </c>
      <c r="R352" s="111" t="s">
        <v>5940</v>
      </c>
      <c r="S352" s="111" t="s">
        <v>5930</v>
      </c>
      <c r="T352" s="97" t="s">
        <v>5931</v>
      </c>
      <c r="U352" s="97" t="s">
        <v>5932</v>
      </c>
      <c r="V352" s="111" t="s">
        <v>5940</v>
      </c>
      <c r="W352" s="111" t="s">
        <v>5930</v>
      </c>
      <c r="X352" s="97" t="s">
        <v>5931</v>
      </c>
      <c r="Y352" s="97" t="s">
        <v>5932</v>
      </c>
      <c r="Z352" s="111" t="s">
        <v>5940</v>
      </c>
      <c r="AA352" s="111" t="s">
        <v>5930</v>
      </c>
      <c r="AB352" s="97" t="s">
        <v>5931</v>
      </c>
      <c r="AC352" s="97" t="s">
        <v>5932</v>
      </c>
      <c r="AD352" s="111" t="s">
        <v>5940</v>
      </c>
    </row>
    <row r="353" spans="1:30" ht="15" customHeight="1">
      <c r="A353" s="40"/>
      <c r="B353" s="91"/>
      <c r="C353" s="94" t="s">
        <v>5464</v>
      </c>
      <c r="D353" s="572" t="s">
        <v>403</v>
      </c>
      <c r="E353" s="573"/>
      <c r="F353" s="573"/>
      <c r="G353" s="573"/>
      <c r="H353" s="573"/>
      <c r="I353" s="573"/>
      <c r="J353" s="573"/>
      <c r="K353" s="573"/>
      <c r="L353" s="573"/>
      <c r="M353" s="573"/>
      <c r="N353" s="574"/>
      <c r="O353" s="483"/>
      <c r="P353" s="483"/>
      <c r="Q353" s="483"/>
      <c r="R353" s="483"/>
      <c r="S353" s="483"/>
      <c r="T353" s="483"/>
      <c r="U353" s="483"/>
      <c r="V353" s="483"/>
      <c r="W353" s="483"/>
      <c r="X353" s="483"/>
      <c r="Y353" s="483"/>
      <c r="Z353" s="483"/>
      <c r="AA353" s="483"/>
      <c r="AB353" s="483"/>
      <c r="AC353" s="483"/>
      <c r="AD353" s="483"/>
    </row>
    <row r="354" spans="1:30" ht="15" customHeight="1">
      <c r="A354" s="40"/>
      <c r="B354" s="91"/>
      <c r="C354" s="94" t="s">
        <v>5014</v>
      </c>
      <c r="D354" s="572" t="str">
        <f>IF(CNGE_2024_M4_Secc1!D42="","",CNGE_2024_M4_Secc1!D42)</f>
        <v/>
      </c>
      <c r="E354" s="573"/>
      <c r="F354" s="573"/>
      <c r="G354" s="573"/>
      <c r="H354" s="573"/>
      <c r="I354" s="573"/>
      <c r="J354" s="573"/>
      <c r="K354" s="573"/>
      <c r="L354" s="573"/>
      <c r="M354" s="573"/>
      <c r="N354" s="574"/>
      <c r="O354" s="483"/>
      <c r="P354" s="483"/>
      <c r="Q354" s="483"/>
      <c r="R354" s="483"/>
      <c r="S354" s="483"/>
      <c r="T354" s="483"/>
      <c r="U354" s="483"/>
      <c r="V354" s="483"/>
      <c r="W354" s="483"/>
      <c r="X354" s="483"/>
      <c r="Y354" s="483"/>
      <c r="Z354" s="483"/>
      <c r="AA354" s="483"/>
      <c r="AB354" s="483"/>
      <c r="AC354" s="483"/>
      <c r="AD354" s="483"/>
    </row>
    <row r="355" spans="1:30" ht="15" customHeight="1">
      <c r="A355" s="40"/>
      <c r="B355" s="91"/>
      <c r="C355" s="94" t="s">
        <v>5016</v>
      </c>
      <c r="D355" s="572" t="str">
        <f>IF(CNGE_2024_M4_Secc1!D43="","",CNGE_2024_M4_Secc1!D43)</f>
        <v/>
      </c>
      <c r="E355" s="573"/>
      <c r="F355" s="573"/>
      <c r="G355" s="573"/>
      <c r="H355" s="573"/>
      <c r="I355" s="573"/>
      <c r="J355" s="573"/>
      <c r="K355" s="573"/>
      <c r="L355" s="573"/>
      <c r="M355" s="573"/>
      <c r="N355" s="574"/>
      <c r="O355" s="483"/>
      <c r="P355" s="483"/>
      <c r="Q355" s="483"/>
      <c r="R355" s="483"/>
      <c r="S355" s="483"/>
      <c r="T355" s="483"/>
      <c r="U355" s="483"/>
      <c r="V355" s="483"/>
      <c r="W355" s="483"/>
      <c r="X355" s="483"/>
      <c r="Y355" s="483"/>
      <c r="Z355" s="483"/>
      <c r="AA355" s="483"/>
      <c r="AB355" s="483"/>
      <c r="AC355" s="483"/>
      <c r="AD355" s="483"/>
    </row>
    <row r="356" spans="1:30" ht="15" customHeight="1">
      <c r="A356" s="40"/>
      <c r="B356" s="91"/>
      <c r="C356" s="94" t="s">
        <v>5018</v>
      </c>
      <c r="D356" s="572" t="str">
        <f>IF(CNGE_2024_M4_Secc1!D44="","",CNGE_2024_M4_Secc1!D44)</f>
        <v/>
      </c>
      <c r="E356" s="573"/>
      <c r="F356" s="573"/>
      <c r="G356" s="573"/>
      <c r="H356" s="573"/>
      <c r="I356" s="573"/>
      <c r="J356" s="573"/>
      <c r="K356" s="573"/>
      <c r="L356" s="573"/>
      <c r="M356" s="573"/>
      <c r="N356" s="574"/>
      <c r="O356" s="483"/>
      <c r="P356" s="483"/>
      <c r="Q356" s="483"/>
      <c r="R356" s="483"/>
      <c r="S356" s="483"/>
      <c r="T356" s="483"/>
      <c r="U356" s="483"/>
      <c r="V356" s="483"/>
      <c r="W356" s="483"/>
      <c r="X356" s="483"/>
      <c r="Y356" s="483"/>
      <c r="Z356" s="483"/>
      <c r="AA356" s="483"/>
      <c r="AB356" s="483"/>
      <c r="AC356" s="483"/>
      <c r="AD356" s="483"/>
    </row>
    <row r="357" spans="1:30" ht="15" customHeight="1">
      <c r="A357" s="40"/>
      <c r="B357" s="91"/>
      <c r="C357" s="94" t="s">
        <v>5020</v>
      </c>
      <c r="D357" s="572" t="str">
        <f>IF(CNGE_2024_M4_Secc1!D45="","",CNGE_2024_M4_Secc1!D45)</f>
        <v/>
      </c>
      <c r="E357" s="573"/>
      <c r="F357" s="573"/>
      <c r="G357" s="573"/>
      <c r="H357" s="573"/>
      <c r="I357" s="573"/>
      <c r="J357" s="573"/>
      <c r="K357" s="573"/>
      <c r="L357" s="573"/>
      <c r="M357" s="573"/>
      <c r="N357" s="574"/>
      <c r="O357" s="483"/>
      <c r="P357" s="483"/>
      <c r="Q357" s="483"/>
      <c r="R357" s="483"/>
      <c r="S357" s="483"/>
      <c r="T357" s="483"/>
      <c r="U357" s="483"/>
      <c r="V357" s="483"/>
      <c r="W357" s="483"/>
      <c r="X357" s="483"/>
      <c r="Y357" s="483"/>
      <c r="Z357" s="483"/>
      <c r="AA357" s="483"/>
      <c r="AB357" s="483"/>
      <c r="AC357" s="483"/>
      <c r="AD357" s="483"/>
    </row>
    <row r="358" spans="1:30" ht="15" customHeight="1">
      <c r="A358" s="40"/>
      <c r="B358" s="91"/>
      <c r="C358" s="94" t="s">
        <v>5022</v>
      </c>
      <c r="D358" s="572" t="str">
        <f>IF(CNGE_2024_M4_Secc1!D46="","",CNGE_2024_M4_Secc1!D46)</f>
        <v/>
      </c>
      <c r="E358" s="573"/>
      <c r="F358" s="573"/>
      <c r="G358" s="573"/>
      <c r="H358" s="573"/>
      <c r="I358" s="573"/>
      <c r="J358" s="573"/>
      <c r="K358" s="573"/>
      <c r="L358" s="573"/>
      <c r="M358" s="573"/>
      <c r="N358" s="574"/>
      <c r="O358" s="483"/>
      <c r="P358" s="483"/>
      <c r="Q358" s="483"/>
      <c r="R358" s="483"/>
      <c r="S358" s="483"/>
      <c r="T358" s="483"/>
      <c r="U358" s="483"/>
      <c r="V358" s="483"/>
      <c r="W358" s="483"/>
      <c r="X358" s="483"/>
      <c r="Y358" s="483"/>
      <c r="Z358" s="483"/>
      <c r="AA358" s="483"/>
      <c r="AB358" s="483"/>
      <c r="AC358" s="483"/>
      <c r="AD358" s="483"/>
    </row>
    <row r="359" spans="1:30" ht="15" customHeight="1">
      <c r="A359" s="40"/>
      <c r="B359" s="91"/>
      <c r="C359" s="94" t="s">
        <v>5024</v>
      </c>
      <c r="D359" s="572" t="str">
        <f>IF(CNGE_2024_M4_Secc1!D47="","",CNGE_2024_M4_Secc1!D47)</f>
        <v/>
      </c>
      <c r="E359" s="573"/>
      <c r="F359" s="573"/>
      <c r="G359" s="573"/>
      <c r="H359" s="573"/>
      <c r="I359" s="573"/>
      <c r="J359" s="573"/>
      <c r="K359" s="573"/>
      <c r="L359" s="573"/>
      <c r="M359" s="573"/>
      <c r="N359" s="574"/>
      <c r="O359" s="483"/>
      <c r="P359" s="483"/>
      <c r="Q359" s="483"/>
      <c r="R359" s="483"/>
      <c r="S359" s="483"/>
      <c r="T359" s="483"/>
      <c r="U359" s="483"/>
      <c r="V359" s="483"/>
      <c r="W359" s="483"/>
      <c r="X359" s="483"/>
      <c r="Y359" s="483"/>
      <c r="Z359" s="483"/>
      <c r="AA359" s="483"/>
      <c r="AB359" s="483"/>
      <c r="AC359" s="483"/>
      <c r="AD359" s="483"/>
    </row>
    <row r="360" spans="1:30" ht="15" customHeight="1">
      <c r="A360" s="40"/>
      <c r="B360" s="91"/>
      <c r="C360" s="94" t="s">
        <v>5026</v>
      </c>
      <c r="D360" s="572" t="str">
        <f>IF(CNGE_2024_M4_Secc1!D48="","",CNGE_2024_M4_Secc1!D48)</f>
        <v/>
      </c>
      <c r="E360" s="573"/>
      <c r="F360" s="573"/>
      <c r="G360" s="573"/>
      <c r="H360" s="573"/>
      <c r="I360" s="573"/>
      <c r="J360" s="573"/>
      <c r="K360" s="573"/>
      <c r="L360" s="573"/>
      <c r="M360" s="573"/>
      <c r="N360" s="574"/>
      <c r="O360" s="483"/>
      <c r="P360" s="483"/>
      <c r="Q360" s="483"/>
      <c r="R360" s="483"/>
      <c r="S360" s="483"/>
      <c r="T360" s="483"/>
      <c r="U360" s="483"/>
      <c r="V360" s="483"/>
      <c r="W360" s="483"/>
      <c r="X360" s="483"/>
      <c r="Y360" s="483"/>
      <c r="Z360" s="483"/>
      <c r="AA360" s="483"/>
      <c r="AB360" s="483"/>
      <c r="AC360" s="483"/>
      <c r="AD360" s="483"/>
    </row>
    <row r="361" spans="1:30" ht="15" customHeight="1">
      <c r="A361" s="40"/>
      <c r="B361" s="91"/>
      <c r="C361" s="94" t="s">
        <v>5028</v>
      </c>
      <c r="D361" s="572" t="str">
        <f>IF(CNGE_2024_M4_Secc1!D49="","",CNGE_2024_M4_Secc1!D49)</f>
        <v/>
      </c>
      <c r="E361" s="573"/>
      <c r="F361" s="573"/>
      <c r="G361" s="573"/>
      <c r="H361" s="573"/>
      <c r="I361" s="573"/>
      <c r="J361" s="573"/>
      <c r="K361" s="573"/>
      <c r="L361" s="573"/>
      <c r="M361" s="573"/>
      <c r="N361" s="574"/>
      <c r="O361" s="483"/>
      <c r="P361" s="483"/>
      <c r="Q361" s="483"/>
      <c r="R361" s="483"/>
      <c r="S361" s="483"/>
      <c r="T361" s="483"/>
      <c r="U361" s="483"/>
      <c r="V361" s="483"/>
      <c r="W361" s="483"/>
      <c r="X361" s="483"/>
      <c r="Y361" s="483"/>
      <c r="Z361" s="483"/>
      <c r="AA361" s="483"/>
      <c r="AB361" s="483"/>
      <c r="AC361" s="483"/>
      <c r="AD361" s="483"/>
    </row>
    <row r="362" spans="1:30" ht="15" customHeight="1">
      <c r="A362" s="40"/>
      <c r="B362" s="91"/>
      <c r="C362" s="94" t="s">
        <v>5030</v>
      </c>
      <c r="D362" s="572" t="str">
        <f>IF(CNGE_2024_M4_Secc1!D50="","",CNGE_2024_M4_Secc1!D50)</f>
        <v/>
      </c>
      <c r="E362" s="573"/>
      <c r="F362" s="573"/>
      <c r="G362" s="573"/>
      <c r="H362" s="573"/>
      <c r="I362" s="573"/>
      <c r="J362" s="573"/>
      <c r="K362" s="573"/>
      <c r="L362" s="573"/>
      <c r="M362" s="573"/>
      <c r="N362" s="574"/>
      <c r="O362" s="483"/>
      <c r="P362" s="483"/>
      <c r="Q362" s="483"/>
      <c r="R362" s="483"/>
      <c r="S362" s="483"/>
      <c r="T362" s="483"/>
      <c r="U362" s="483"/>
      <c r="V362" s="483"/>
      <c r="W362" s="483"/>
      <c r="X362" s="483"/>
      <c r="Y362" s="483"/>
      <c r="Z362" s="483"/>
      <c r="AA362" s="483"/>
      <c r="AB362" s="483"/>
      <c r="AC362" s="483"/>
      <c r="AD362" s="483"/>
    </row>
    <row r="363" spans="1:30" ht="15" customHeight="1">
      <c r="A363" s="40"/>
      <c r="B363" s="91"/>
      <c r="C363" s="94" t="s">
        <v>5031</v>
      </c>
      <c r="D363" s="572" t="str">
        <f>IF(CNGE_2024_M4_Secc1!D51="","",CNGE_2024_M4_Secc1!D51)</f>
        <v/>
      </c>
      <c r="E363" s="573"/>
      <c r="F363" s="573"/>
      <c r="G363" s="573"/>
      <c r="H363" s="573"/>
      <c r="I363" s="573"/>
      <c r="J363" s="573"/>
      <c r="K363" s="573"/>
      <c r="L363" s="573"/>
      <c r="M363" s="573"/>
      <c r="N363" s="574"/>
      <c r="O363" s="483"/>
      <c r="P363" s="483"/>
      <c r="Q363" s="483"/>
      <c r="R363" s="483"/>
      <c r="S363" s="483"/>
      <c r="T363" s="483"/>
      <c r="U363" s="483"/>
      <c r="V363" s="483"/>
      <c r="W363" s="483"/>
      <c r="X363" s="483"/>
      <c r="Y363" s="483"/>
      <c r="Z363" s="483"/>
      <c r="AA363" s="483"/>
      <c r="AB363" s="483"/>
      <c r="AC363" s="483"/>
      <c r="AD363" s="483"/>
    </row>
    <row r="364" spans="1:30" ht="15" customHeight="1">
      <c r="A364" s="40"/>
      <c r="B364" s="91"/>
      <c r="C364" s="94" t="s">
        <v>5033</v>
      </c>
      <c r="D364" s="572" t="str">
        <f>IF(CNGE_2024_M4_Secc1!D52="","",CNGE_2024_M4_Secc1!D52)</f>
        <v/>
      </c>
      <c r="E364" s="573"/>
      <c r="F364" s="573"/>
      <c r="G364" s="573"/>
      <c r="H364" s="573"/>
      <c r="I364" s="573"/>
      <c r="J364" s="573"/>
      <c r="K364" s="573"/>
      <c r="L364" s="573"/>
      <c r="M364" s="573"/>
      <c r="N364" s="574"/>
      <c r="O364" s="483"/>
      <c r="P364" s="483"/>
      <c r="Q364" s="483"/>
      <c r="R364" s="483"/>
      <c r="S364" s="483"/>
      <c r="T364" s="483"/>
      <c r="U364" s="483"/>
      <c r="V364" s="483"/>
      <c r="W364" s="483"/>
      <c r="X364" s="483"/>
      <c r="Y364" s="483"/>
      <c r="Z364" s="483"/>
      <c r="AA364" s="483"/>
      <c r="AB364" s="483"/>
      <c r="AC364" s="483"/>
      <c r="AD364" s="483"/>
    </row>
    <row r="365" spans="1:30" ht="15" customHeight="1">
      <c r="A365" s="40"/>
      <c r="B365" s="91"/>
      <c r="C365" s="94" t="s">
        <v>5034</v>
      </c>
      <c r="D365" s="572" t="str">
        <f>IF(CNGE_2024_M4_Secc1!D53="","",CNGE_2024_M4_Secc1!D53)</f>
        <v/>
      </c>
      <c r="E365" s="573"/>
      <c r="F365" s="573"/>
      <c r="G365" s="573"/>
      <c r="H365" s="573"/>
      <c r="I365" s="573"/>
      <c r="J365" s="573"/>
      <c r="K365" s="573"/>
      <c r="L365" s="573"/>
      <c r="M365" s="573"/>
      <c r="N365" s="574"/>
      <c r="O365" s="483"/>
      <c r="P365" s="483"/>
      <c r="Q365" s="483"/>
      <c r="R365" s="483"/>
      <c r="S365" s="483"/>
      <c r="T365" s="483"/>
      <c r="U365" s="483"/>
      <c r="V365" s="483"/>
      <c r="W365" s="483"/>
      <c r="X365" s="483"/>
      <c r="Y365" s="483"/>
      <c r="Z365" s="483"/>
      <c r="AA365" s="483"/>
      <c r="AB365" s="483"/>
      <c r="AC365" s="483"/>
      <c r="AD365" s="483"/>
    </row>
    <row r="366" spans="1:30" ht="15" customHeight="1">
      <c r="A366" s="40"/>
      <c r="B366" s="91"/>
      <c r="C366" s="94" t="s">
        <v>5035</v>
      </c>
      <c r="D366" s="572" t="str">
        <f>IF(CNGE_2024_M4_Secc1!D54="","",CNGE_2024_M4_Secc1!D54)</f>
        <v/>
      </c>
      <c r="E366" s="573"/>
      <c r="F366" s="573"/>
      <c r="G366" s="573"/>
      <c r="H366" s="573"/>
      <c r="I366" s="573"/>
      <c r="J366" s="573"/>
      <c r="K366" s="573"/>
      <c r="L366" s="573"/>
      <c r="M366" s="573"/>
      <c r="N366" s="574"/>
      <c r="O366" s="483"/>
      <c r="P366" s="483"/>
      <c r="Q366" s="483"/>
      <c r="R366" s="483"/>
      <c r="S366" s="483"/>
      <c r="T366" s="483"/>
      <c r="U366" s="483"/>
      <c r="V366" s="483"/>
      <c r="W366" s="483"/>
      <c r="X366" s="483"/>
      <c r="Y366" s="483"/>
      <c r="Z366" s="483"/>
      <c r="AA366" s="483"/>
      <c r="AB366" s="483"/>
      <c r="AC366" s="483"/>
      <c r="AD366" s="483"/>
    </row>
    <row r="367" spans="1:30" ht="15" customHeight="1">
      <c r="A367" s="40"/>
      <c r="B367" s="91"/>
      <c r="C367" s="94" t="s">
        <v>5036</v>
      </c>
      <c r="D367" s="572" t="str">
        <f>IF(CNGE_2024_M4_Secc1!D55="","",CNGE_2024_M4_Secc1!D55)</f>
        <v/>
      </c>
      <c r="E367" s="573"/>
      <c r="F367" s="573"/>
      <c r="G367" s="573"/>
      <c r="H367" s="573"/>
      <c r="I367" s="573"/>
      <c r="J367" s="573"/>
      <c r="K367" s="573"/>
      <c r="L367" s="573"/>
      <c r="M367" s="573"/>
      <c r="N367" s="574"/>
      <c r="O367" s="483"/>
      <c r="P367" s="483"/>
      <c r="Q367" s="483"/>
      <c r="R367" s="483"/>
      <c r="S367" s="483"/>
      <c r="T367" s="483"/>
      <c r="U367" s="483"/>
      <c r="V367" s="483"/>
      <c r="W367" s="483"/>
      <c r="X367" s="483"/>
      <c r="Y367" s="483"/>
      <c r="Z367" s="483"/>
      <c r="AA367" s="483"/>
      <c r="AB367" s="483"/>
      <c r="AC367" s="483"/>
      <c r="AD367" s="483"/>
    </row>
    <row r="368" spans="1:30" ht="15" customHeight="1">
      <c r="A368" s="40"/>
      <c r="B368" s="91"/>
      <c r="C368" s="94" t="s">
        <v>5037</v>
      </c>
      <c r="D368" s="572" t="str">
        <f>IF(CNGE_2024_M4_Secc1!D56="","",CNGE_2024_M4_Secc1!D56)</f>
        <v/>
      </c>
      <c r="E368" s="573"/>
      <c r="F368" s="573"/>
      <c r="G368" s="573"/>
      <c r="H368" s="573"/>
      <c r="I368" s="573"/>
      <c r="J368" s="573"/>
      <c r="K368" s="573"/>
      <c r="L368" s="573"/>
      <c r="M368" s="573"/>
      <c r="N368" s="574"/>
      <c r="O368" s="483"/>
      <c r="P368" s="483"/>
      <c r="Q368" s="483"/>
      <c r="R368" s="483"/>
      <c r="S368" s="483"/>
      <c r="T368" s="483"/>
      <c r="U368" s="483"/>
      <c r="V368" s="483"/>
      <c r="W368" s="483"/>
      <c r="X368" s="483"/>
      <c r="Y368" s="483"/>
      <c r="Z368" s="483"/>
      <c r="AA368" s="483"/>
      <c r="AB368" s="483"/>
      <c r="AC368" s="483"/>
      <c r="AD368" s="483"/>
    </row>
    <row r="369" spans="1:30" ht="15" customHeight="1">
      <c r="A369" s="40"/>
      <c r="B369" s="91"/>
      <c r="C369" s="94" t="s">
        <v>5038</v>
      </c>
      <c r="D369" s="572" t="str">
        <f>IF(CNGE_2024_M4_Secc1!D57="","",CNGE_2024_M4_Secc1!D57)</f>
        <v/>
      </c>
      <c r="E369" s="573"/>
      <c r="F369" s="573"/>
      <c r="G369" s="573"/>
      <c r="H369" s="573"/>
      <c r="I369" s="573"/>
      <c r="J369" s="573"/>
      <c r="K369" s="573"/>
      <c r="L369" s="573"/>
      <c r="M369" s="573"/>
      <c r="N369" s="574"/>
      <c r="O369" s="483"/>
      <c r="P369" s="483"/>
      <c r="Q369" s="483"/>
      <c r="R369" s="483"/>
      <c r="S369" s="483"/>
      <c r="T369" s="483"/>
      <c r="U369" s="483"/>
      <c r="V369" s="483"/>
      <c r="W369" s="483"/>
      <c r="X369" s="483"/>
      <c r="Y369" s="483"/>
      <c r="Z369" s="483"/>
      <c r="AA369" s="483"/>
      <c r="AB369" s="483"/>
      <c r="AC369" s="483"/>
      <c r="AD369" s="483"/>
    </row>
    <row r="370" spans="1:30" ht="15" customHeight="1">
      <c r="A370" s="40"/>
      <c r="B370" s="91"/>
      <c r="C370" s="94" t="s">
        <v>5039</v>
      </c>
      <c r="D370" s="572" t="str">
        <f>IF(CNGE_2024_M4_Secc1!D58="","",CNGE_2024_M4_Secc1!D58)</f>
        <v/>
      </c>
      <c r="E370" s="573"/>
      <c r="F370" s="573"/>
      <c r="G370" s="573"/>
      <c r="H370" s="573"/>
      <c r="I370" s="573"/>
      <c r="J370" s="573"/>
      <c r="K370" s="573"/>
      <c r="L370" s="573"/>
      <c r="M370" s="573"/>
      <c r="N370" s="574"/>
      <c r="O370" s="483"/>
      <c r="P370" s="483"/>
      <c r="Q370" s="483"/>
      <c r="R370" s="483"/>
      <c r="S370" s="483"/>
      <c r="T370" s="483"/>
      <c r="U370" s="483"/>
      <c r="V370" s="483"/>
      <c r="W370" s="483"/>
      <c r="X370" s="483"/>
      <c r="Y370" s="483"/>
      <c r="Z370" s="483"/>
      <c r="AA370" s="483"/>
      <c r="AB370" s="483"/>
      <c r="AC370" s="483"/>
      <c r="AD370" s="483"/>
    </row>
    <row r="371" spans="1:30" ht="15" customHeight="1">
      <c r="A371" s="40"/>
      <c r="B371" s="91"/>
      <c r="C371" s="94" t="s">
        <v>5040</v>
      </c>
      <c r="D371" s="572" t="str">
        <f>IF(CNGE_2024_M4_Secc1!D59="","",CNGE_2024_M4_Secc1!D59)</f>
        <v/>
      </c>
      <c r="E371" s="573"/>
      <c r="F371" s="573"/>
      <c r="G371" s="573"/>
      <c r="H371" s="573"/>
      <c r="I371" s="573"/>
      <c r="J371" s="573"/>
      <c r="K371" s="573"/>
      <c r="L371" s="573"/>
      <c r="M371" s="573"/>
      <c r="N371" s="574"/>
      <c r="O371" s="483"/>
      <c r="P371" s="483"/>
      <c r="Q371" s="483"/>
      <c r="R371" s="483"/>
      <c r="S371" s="483"/>
      <c r="T371" s="483"/>
      <c r="U371" s="483"/>
      <c r="V371" s="483"/>
      <c r="W371" s="483"/>
      <c r="X371" s="483"/>
      <c r="Y371" s="483"/>
      <c r="Z371" s="483"/>
      <c r="AA371" s="483"/>
      <c r="AB371" s="483"/>
      <c r="AC371" s="483"/>
      <c r="AD371" s="483"/>
    </row>
    <row r="372" spans="1:30" ht="15" customHeight="1">
      <c r="A372" s="40"/>
      <c r="B372" s="91"/>
      <c r="C372" s="94" t="s">
        <v>5041</v>
      </c>
      <c r="D372" s="572" t="str">
        <f>IF(CNGE_2024_M4_Secc1!D60="","",CNGE_2024_M4_Secc1!D60)</f>
        <v/>
      </c>
      <c r="E372" s="573"/>
      <c r="F372" s="573"/>
      <c r="G372" s="573"/>
      <c r="H372" s="573"/>
      <c r="I372" s="573"/>
      <c r="J372" s="573"/>
      <c r="K372" s="573"/>
      <c r="L372" s="573"/>
      <c r="M372" s="573"/>
      <c r="N372" s="574"/>
      <c r="O372" s="483"/>
      <c r="P372" s="483"/>
      <c r="Q372" s="483"/>
      <c r="R372" s="483"/>
      <c r="S372" s="483"/>
      <c r="T372" s="483"/>
      <c r="U372" s="483"/>
      <c r="V372" s="483"/>
      <c r="W372" s="483"/>
      <c r="X372" s="483"/>
      <c r="Y372" s="483"/>
      <c r="Z372" s="483"/>
      <c r="AA372" s="483"/>
      <c r="AB372" s="483"/>
      <c r="AC372" s="483"/>
      <c r="AD372" s="483"/>
    </row>
    <row r="373" spans="1:30" ht="15" customHeight="1">
      <c r="A373" s="40"/>
      <c r="B373" s="91"/>
      <c r="C373" s="94" t="s">
        <v>5042</v>
      </c>
      <c r="D373" s="572" t="str">
        <f>IF(CNGE_2024_M4_Secc1!D61="","",CNGE_2024_M4_Secc1!D61)</f>
        <v/>
      </c>
      <c r="E373" s="573"/>
      <c r="F373" s="573"/>
      <c r="G373" s="573"/>
      <c r="H373" s="573"/>
      <c r="I373" s="573"/>
      <c r="J373" s="573"/>
      <c r="K373" s="573"/>
      <c r="L373" s="573"/>
      <c r="M373" s="573"/>
      <c r="N373" s="574"/>
      <c r="O373" s="483"/>
      <c r="P373" s="483"/>
      <c r="Q373" s="483"/>
      <c r="R373" s="483"/>
      <c r="S373" s="483"/>
      <c r="T373" s="483"/>
      <c r="U373" s="483"/>
      <c r="V373" s="483"/>
      <c r="W373" s="483"/>
      <c r="X373" s="483"/>
      <c r="Y373" s="483"/>
      <c r="Z373" s="483"/>
      <c r="AA373" s="483"/>
      <c r="AB373" s="483"/>
      <c r="AC373" s="483"/>
      <c r="AD373" s="483"/>
    </row>
    <row r="374" spans="1:30" ht="15" customHeight="1">
      <c r="A374" s="40"/>
      <c r="B374" s="91"/>
      <c r="C374" s="94" t="s">
        <v>5043</v>
      </c>
      <c r="D374" s="572" t="str">
        <f>IF(CNGE_2024_M4_Secc1!D62="","",CNGE_2024_M4_Secc1!D62)</f>
        <v/>
      </c>
      <c r="E374" s="573"/>
      <c r="F374" s="573"/>
      <c r="G374" s="573"/>
      <c r="H374" s="573"/>
      <c r="I374" s="573"/>
      <c r="J374" s="573"/>
      <c r="K374" s="573"/>
      <c r="L374" s="573"/>
      <c r="M374" s="573"/>
      <c r="N374" s="574"/>
      <c r="O374" s="483"/>
      <c r="P374" s="483"/>
      <c r="Q374" s="483"/>
      <c r="R374" s="483"/>
      <c r="S374" s="483"/>
      <c r="T374" s="483"/>
      <c r="U374" s="483"/>
      <c r="V374" s="483"/>
      <c r="W374" s="483"/>
      <c r="X374" s="483"/>
      <c r="Y374" s="483"/>
      <c r="Z374" s="483"/>
      <c r="AA374" s="483"/>
      <c r="AB374" s="483"/>
      <c r="AC374" s="483"/>
      <c r="AD374" s="483"/>
    </row>
    <row r="375" spans="1:30" ht="15" customHeight="1">
      <c r="A375" s="40"/>
      <c r="B375" s="91"/>
      <c r="C375" s="94" t="s">
        <v>5044</v>
      </c>
      <c r="D375" s="572" t="str">
        <f>IF(CNGE_2024_M4_Secc1!D63="","",CNGE_2024_M4_Secc1!D63)</f>
        <v/>
      </c>
      <c r="E375" s="573"/>
      <c r="F375" s="573"/>
      <c r="G375" s="573"/>
      <c r="H375" s="573"/>
      <c r="I375" s="573"/>
      <c r="J375" s="573"/>
      <c r="K375" s="573"/>
      <c r="L375" s="573"/>
      <c r="M375" s="573"/>
      <c r="N375" s="574"/>
      <c r="O375" s="483"/>
      <c r="P375" s="483"/>
      <c r="Q375" s="483"/>
      <c r="R375" s="483"/>
      <c r="S375" s="483"/>
      <c r="T375" s="483"/>
      <c r="U375" s="483"/>
      <c r="V375" s="483"/>
      <c r="W375" s="483"/>
      <c r="X375" s="483"/>
      <c r="Y375" s="483"/>
      <c r="Z375" s="483"/>
      <c r="AA375" s="483"/>
      <c r="AB375" s="483"/>
      <c r="AC375" s="483"/>
      <c r="AD375" s="483"/>
    </row>
    <row r="376" spans="1:30" ht="15" customHeight="1">
      <c r="A376" s="40"/>
      <c r="B376" s="91"/>
      <c r="C376" s="94" t="s">
        <v>5045</v>
      </c>
      <c r="D376" s="572" t="str">
        <f>IF(CNGE_2024_M4_Secc1!D64="","",CNGE_2024_M4_Secc1!D64)</f>
        <v/>
      </c>
      <c r="E376" s="573"/>
      <c r="F376" s="573"/>
      <c r="G376" s="573"/>
      <c r="H376" s="573"/>
      <c r="I376" s="573"/>
      <c r="J376" s="573"/>
      <c r="K376" s="573"/>
      <c r="L376" s="573"/>
      <c r="M376" s="573"/>
      <c r="N376" s="574"/>
      <c r="O376" s="483"/>
      <c r="P376" s="483"/>
      <c r="Q376" s="483"/>
      <c r="R376" s="483"/>
      <c r="S376" s="483"/>
      <c r="T376" s="483"/>
      <c r="U376" s="483"/>
      <c r="V376" s="483"/>
      <c r="W376" s="483"/>
      <c r="X376" s="483"/>
      <c r="Y376" s="483"/>
      <c r="Z376" s="483"/>
      <c r="AA376" s="483"/>
      <c r="AB376" s="483"/>
      <c r="AC376" s="483"/>
      <c r="AD376" s="483"/>
    </row>
    <row r="377" spans="1:30" ht="15" customHeight="1">
      <c r="A377" s="40"/>
      <c r="B377" s="91"/>
      <c r="C377" s="94" t="s">
        <v>5046</v>
      </c>
      <c r="D377" s="572" t="str">
        <f>IF(CNGE_2024_M4_Secc1!D65="","",CNGE_2024_M4_Secc1!D65)</f>
        <v/>
      </c>
      <c r="E377" s="573"/>
      <c r="F377" s="573"/>
      <c r="G377" s="573"/>
      <c r="H377" s="573"/>
      <c r="I377" s="573"/>
      <c r="J377" s="573"/>
      <c r="K377" s="573"/>
      <c r="L377" s="573"/>
      <c r="M377" s="573"/>
      <c r="N377" s="574"/>
      <c r="O377" s="483"/>
      <c r="P377" s="483"/>
      <c r="Q377" s="483"/>
      <c r="R377" s="483"/>
      <c r="S377" s="483"/>
      <c r="T377" s="483"/>
      <c r="U377" s="483"/>
      <c r="V377" s="483"/>
      <c r="W377" s="483"/>
      <c r="X377" s="483"/>
      <c r="Y377" s="483"/>
      <c r="Z377" s="483"/>
      <c r="AA377" s="483"/>
      <c r="AB377" s="483"/>
      <c r="AC377" s="483"/>
      <c r="AD377" s="483"/>
    </row>
    <row r="378" spans="1:30" ht="15" customHeight="1">
      <c r="A378" s="40"/>
      <c r="B378" s="91"/>
      <c r="C378" s="94" t="s">
        <v>5047</v>
      </c>
      <c r="D378" s="572" t="str">
        <f>IF(CNGE_2024_M4_Secc1!D66="","",CNGE_2024_M4_Secc1!D66)</f>
        <v/>
      </c>
      <c r="E378" s="573"/>
      <c r="F378" s="573"/>
      <c r="G378" s="573"/>
      <c r="H378" s="573"/>
      <c r="I378" s="573"/>
      <c r="J378" s="573"/>
      <c r="K378" s="573"/>
      <c r="L378" s="573"/>
      <c r="M378" s="573"/>
      <c r="N378" s="574"/>
      <c r="O378" s="483"/>
      <c r="P378" s="483"/>
      <c r="Q378" s="483"/>
      <c r="R378" s="483"/>
      <c r="S378" s="483"/>
      <c r="T378" s="483"/>
      <c r="U378" s="483"/>
      <c r="V378" s="483"/>
      <c r="W378" s="483"/>
      <c r="X378" s="483"/>
      <c r="Y378" s="483"/>
      <c r="Z378" s="483"/>
      <c r="AA378" s="483"/>
      <c r="AB378" s="483"/>
      <c r="AC378" s="483"/>
      <c r="AD378" s="483"/>
    </row>
    <row r="379" spans="1:30" ht="15" customHeight="1">
      <c r="A379" s="40"/>
      <c r="B379" s="91"/>
      <c r="C379" s="94" t="s">
        <v>5048</v>
      </c>
      <c r="D379" s="572" t="str">
        <f>IF(CNGE_2024_M4_Secc1!D67="","",CNGE_2024_M4_Secc1!D67)</f>
        <v/>
      </c>
      <c r="E379" s="573"/>
      <c r="F379" s="573"/>
      <c r="G379" s="573"/>
      <c r="H379" s="573"/>
      <c r="I379" s="573"/>
      <c r="J379" s="573"/>
      <c r="K379" s="573"/>
      <c r="L379" s="573"/>
      <c r="M379" s="573"/>
      <c r="N379" s="574"/>
      <c r="O379" s="483"/>
      <c r="P379" s="483"/>
      <c r="Q379" s="483"/>
      <c r="R379" s="483"/>
      <c r="S379" s="483"/>
      <c r="T379" s="483"/>
      <c r="U379" s="483"/>
      <c r="V379" s="483"/>
      <c r="W379" s="483"/>
      <c r="X379" s="483"/>
      <c r="Y379" s="483"/>
      <c r="Z379" s="483"/>
      <c r="AA379" s="483"/>
      <c r="AB379" s="483"/>
      <c r="AC379" s="483"/>
      <c r="AD379" s="483"/>
    </row>
    <row r="380" spans="1:30" ht="15" customHeight="1">
      <c r="A380" s="40"/>
      <c r="B380" s="91"/>
      <c r="C380" s="94" t="s">
        <v>5049</v>
      </c>
      <c r="D380" s="572" t="str">
        <f>IF(CNGE_2024_M4_Secc1!D68="","",CNGE_2024_M4_Secc1!D68)</f>
        <v/>
      </c>
      <c r="E380" s="573"/>
      <c r="F380" s="573"/>
      <c r="G380" s="573"/>
      <c r="H380" s="573"/>
      <c r="I380" s="573"/>
      <c r="J380" s="573"/>
      <c r="K380" s="573"/>
      <c r="L380" s="573"/>
      <c r="M380" s="573"/>
      <c r="N380" s="574"/>
      <c r="O380" s="483"/>
      <c r="P380" s="483"/>
      <c r="Q380" s="483"/>
      <c r="R380" s="483"/>
      <c r="S380" s="483"/>
      <c r="T380" s="483"/>
      <c r="U380" s="483"/>
      <c r="V380" s="483"/>
      <c r="W380" s="483"/>
      <c r="X380" s="483"/>
      <c r="Y380" s="483"/>
      <c r="Z380" s="483"/>
      <c r="AA380" s="483"/>
      <c r="AB380" s="483"/>
      <c r="AC380" s="483"/>
      <c r="AD380" s="483"/>
    </row>
    <row r="381" spans="1:30" ht="15" customHeight="1">
      <c r="A381" s="40"/>
      <c r="B381" s="91"/>
      <c r="C381" s="94" t="s">
        <v>5050</v>
      </c>
      <c r="D381" s="572" t="str">
        <f>IF(CNGE_2024_M4_Secc1!D69="","",CNGE_2024_M4_Secc1!D69)</f>
        <v/>
      </c>
      <c r="E381" s="573"/>
      <c r="F381" s="573"/>
      <c r="G381" s="573"/>
      <c r="H381" s="573"/>
      <c r="I381" s="573"/>
      <c r="J381" s="573"/>
      <c r="K381" s="573"/>
      <c r="L381" s="573"/>
      <c r="M381" s="573"/>
      <c r="N381" s="574"/>
      <c r="O381" s="483"/>
      <c r="P381" s="483"/>
      <c r="Q381" s="483"/>
      <c r="R381" s="483"/>
      <c r="S381" s="483"/>
      <c r="T381" s="483"/>
      <c r="U381" s="483"/>
      <c r="V381" s="483"/>
      <c r="W381" s="483"/>
      <c r="X381" s="483"/>
      <c r="Y381" s="483"/>
      <c r="Z381" s="483"/>
      <c r="AA381" s="483"/>
      <c r="AB381" s="483"/>
      <c r="AC381" s="483"/>
      <c r="AD381" s="483"/>
    </row>
    <row r="382" spans="1:30" ht="15" customHeight="1">
      <c r="A382" s="40"/>
      <c r="B382" s="91"/>
      <c r="C382" s="94" t="s">
        <v>5051</v>
      </c>
      <c r="D382" s="572" t="str">
        <f>IF(CNGE_2024_M4_Secc1!D70="","",CNGE_2024_M4_Secc1!D70)</f>
        <v/>
      </c>
      <c r="E382" s="573"/>
      <c r="F382" s="573"/>
      <c r="G382" s="573"/>
      <c r="H382" s="573"/>
      <c r="I382" s="573"/>
      <c r="J382" s="573"/>
      <c r="K382" s="573"/>
      <c r="L382" s="573"/>
      <c r="M382" s="573"/>
      <c r="N382" s="574"/>
      <c r="O382" s="483"/>
      <c r="P382" s="483"/>
      <c r="Q382" s="483"/>
      <c r="R382" s="483"/>
      <c r="S382" s="483"/>
      <c r="T382" s="483"/>
      <c r="U382" s="483"/>
      <c r="V382" s="483"/>
      <c r="W382" s="483"/>
      <c r="X382" s="483"/>
      <c r="Y382" s="483"/>
      <c r="Z382" s="483"/>
      <c r="AA382" s="483"/>
      <c r="AB382" s="483"/>
      <c r="AC382" s="483"/>
      <c r="AD382" s="483"/>
    </row>
    <row r="383" spans="1:30" ht="15" customHeight="1">
      <c r="A383" s="40"/>
      <c r="B383" s="91"/>
      <c r="C383" s="94" t="s">
        <v>5052</v>
      </c>
      <c r="D383" s="572" t="str">
        <f>IF(CNGE_2024_M4_Secc1!D71="","",CNGE_2024_M4_Secc1!D71)</f>
        <v/>
      </c>
      <c r="E383" s="573"/>
      <c r="F383" s="573"/>
      <c r="G383" s="573"/>
      <c r="H383" s="573"/>
      <c r="I383" s="573"/>
      <c r="J383" s="573"/>
      <c r="K383" s="573"/>
      <c r="L383" s="573"/>
      <c r="M383" s="573"/>
      <c r="N383" s="574"/>
      <c r="O383" s="483"/>
      <c r="P383" s="483"/>
      <c r="Q383" s="483"/>
      <c r="R383" s="483"/>
      <c r="S383" s="483"/>
      <c r="T383" s="483"/>
      <c r="U383" s="483"/>
      <c r="V383" s="483"/>
      <c r="W383" s="483"/>
      <c r="X383" s="483"/>
      <c r="Y383" s="483"/>
      <c r="Z383" s="483"/>
      <c r="AA383" s="483"/>
      <c r="AB383" s="483"/>
      <c r="AC383" s="483"/>
      <c r="AD383" s="483"/>
    </row>
    <row r="384" spans="1:30" ht="15" customHeight="1">
      <c r="A384" s="40"/>
      <c r="B384" s="91"/>
      <c r="C384" s="94" t="s">
        <v>5053</v>
      </c>
      <c r="D384" s="572" t="str">
        <f>IF(CNGE_2024_M4_Secc1!D72="","",CNGE_2024_M4_Secc1!D72)</f>
        <v/>
      </c>
      <c r="E384" s="573"/>
      <c r="F384" s="573"/>
      <c r="G384" s="573"/>
      <c r="H384" s="573"/>
      <c r="I384" s="573"/>
      <c r="J384" s="573"/>
      <c r="K384" s="573"/>
      <c r="L384" s="573"/>
      <c r="M384" s="573"/>
      <c r="N384" s="574"/>
      <c r="O384" s="483"/>
      <c r="P384" s="483"/>
      <c r="Q384" s="483"/>
      <c r="R384" s="483"/>
      <c r="S384" s="483"/>
      <c r="T384" s="483"/>
      <c r="U384" s="483"/>
      <c r="V384" s="483"/>
      <c r="W384" s="483"/>
      <c r="X384" s="483"/>
      <c r="Y384" s="483"/>
      <c r="Z384" s="483"/>
      <c r="AA384" s="483"/>
      <c r="AB384" s="483"/>
      <c r="AC384" s="483"/>
      <c r="AD384" s="483"/>
    </row>
    <row r="385" spans="1:30" ht="15" customHeight="1">
      <c r="A385" s="40"/>
      <c r="B385" s="91"/>
      <c r="C385" s="94" t="s">
        <v>5054</v>
      </c>
      <c r="D385" s="572" t="str">
        <f>IF(CNGE_2024_M4_Secc1!D73="","",CNGE_2024_M4_Secc1!D73)</f>
        <v/>
      </c>
      <c r="E385" s="573"/>
      <c r="F385" s="573"/>
      <c r="G385" s="573"/>
      <c r="H385" s="573"/>
      <c r="I385" s="573"/>
      <c r="J385" s="573"/>
      <c r="K385" s="573"/>
      <c r="L385" s="573"/>
      <c r="M385" s="573"/>
      <c r="N385" s="574"/>
      <c r="O385" s="483"/>
      <c r="P385" s="483"/>
      <c r="Q385" s="483"/>
      <c r="R385" s="483"/>
      <c r="S385" s="483"/>
      <c r="T385" s="483"/>
      <c r="U385" s="483"/>
      <c r="V385" s="483"/>
      <c r="W385" s="483"/>
      <c r="X385" s="483"/>
      <c r="Y385" s="483"/>
      <c r="Z385" s="483"/>
      <c r="AA385" s="483"/>
      <c r="AB385" s="483"/>
      <c r="AC385" s="483"/>
      <c r="AD385" s="483"/>
    </row>
    <row r="386" spans="1:30" ht="15" customHeight="1">
      <c r="A386" s="40"/>
      <c r="B386" s="91"/>
      <c r="C386" s="94" t="s">
        <v>5055</v>
      </c>
      <c r="D386" s="572" t="str">
        <f>IF(CNGE_2024_M4_Secc1!D74="","",CNGE_2024_M4_Secc1!D74)</f>
        <v/>
      </c>
      <c r="E386" s="573"/>
      <c r="F386" s="573"/>
      <c r="G386" s="573"/>
      <c r="H386" s="573"/>
      <c r="I386" s="573"/>
      <c r="J386" s="573"/>
      <c r="K386" s="573"/>
      <c r="L386" s="573"/>
      <c r="M386" s="573"/>
      <c r="N386" s="574"/>
      <c r="O386" s="483"/>
      <c r="P386" s="483"/>
      <c r="Q386" s="483"/>
      <c r="R386" s="483"/>
      <c r="S386" s="483"/>
      <c r="T386" s="483"/>
      <c r="U386" s="483"/>
      <c r="V386" s="483"/>
      <c r="W386" s="483"/>
      <c r="X386" s="483"/>
      <c r="Y386" s="483"/>
      <c r="Z386" s="483"/>
      <c r="AA386" s="483"/>
      <c r="AB386" s="483"/>
      <c r="AC386" s="483"/>
      <c r="AD386" s="483"/>
    </row>
    <row r="387" spans="1:30" ht="15" customHeight="1">
      <c r="A387" s="40"/>
      <c r="B387" s="91"/>
      <c r="C387" s="94" t="s">
        <v>5056</v>
      </c>
      <c r="D387" s="572" t="str">
        <f>IF(CNGE_2024_M4_Secc1!D75="","",CNGE_2024_M4_Secc1!D75)</f>
        <v/>
      </c>
      <c r="E387" s="573"/>
      <c r="F387" s="573"/>
      <c r="G387" s="573"/>
      <c r="H387" s="573"/>
      <c r="I387" s="573"/>
      <c r="J387" s="573"/>
      <c r="K387" s="573"/>
      <c r="L387" s="573"/>
      <c r="M387" s="573"/>
      <c r="N387" s="574"/>
      <c r="O387" s="483"/>
      <c r="P387" s="483"/>
      <c r="Q387" s="483"/>
      <c r="R387" s="483"/>
      <c r="S387" s="483"/>
      <c r="T387" s="483"/>
      <c r="U387" s="483"/>
      <c r="V387" s="483"/>
      <c r="W387" s="483"/>
      <c r="X387" s="483"/>
      <c r="Y387" s="483"/>
      <c r="Z387" s="483"/>
      <c r="AA387" s="483"/>
      <c r="AB387" s="483"/>
      <c r="AC387" s="483"/>
      <c r="AD387" s="483"/>
    </row>
    <row r="388" spans="1:30" ht="15" customHeight="1">
      <c r="A388" s="40"/>
      <c r="B388" s="91"/>
      <c r="C388" s="94" t="s">
        <v>5057</v>
      </c>
      <c r="D388" s="572" t="str">
        <f>IF(CNGE_2024_M4_Secc1!D76="","",CNGE_2024_M4_Secc1!D76)</f>
        <v/>
      </c>
      <c r="E388" s="573"/>
      <c r="F388" s="573"/>
      <c r="G388" s="573"/>
      <c r="H388" s="573"/>
      <c r="I388" s="573"/>
      <c r="J388" s="573"/>
      <c r="K388" s="573"/>
      <c r="L388" s="573"/>
      <c r="M388" s="573"/>
      <c r="N388" s="574"/>
      <c r="O388" s="483"/>
      <c r="P388" s="483"/>
      <c r="Q388" s="483"/>
      <c r="R388" s="483"/>
      <c r="S388" s="483"/>
      <c r="T388" s="483"/>
      <c r="U388" s="483"/>
      <c r="V388" s="483"/>
      <c r="W388" s="483"/>
      <c r="X388" s="483"/>
      <c r="Y388" s="483"/>
      <c r="Z388" s="483"/>
      <c r="AA388" s="483"/>
      <c r="AB388" s="483"/>
      <c r="AC388" s="483"/>
      <c r="AD388" s="483"/>
    </row>
    <row r="389" spans="1:30" ht="15" customHeight="1">
      <c r="A389" s="40"/>
      <c r="B389" s="91"/>
      <c r="C389" s="94" t="s">
        <v>5120</v>
      </c>
      <c r="D389" s="572" t="str">
        <f>IF(CNGE_2024_M4_Secc1!D77="","",CNGE_2024_M4_Secc1!D77)</f>
        <v/>
      </c>
      <c r="E389" s="573"/>
      <c r="F389" s="573"/>
      <c r="G389" s="573"/>
      <c r="H389" s="573"/>
      <c r="I389" s="573"/>
      <c r="J389" s="573"/>
      <c r="K389" s="573"/>
      <c r="L389" s="573"/>
      <c r="M389" s="573"/>
      <c r="N389" s="574"/>
      <c r="O389" s="483"/>
      <c r="P389" s="483"/>
      <c r="Q389" s="483"/>
      <c r="R389" s="483"/>
      <c r="S389" s="483"/>
      <c r="T389" s="483"/>
      <c r="U389" s="483"/>
      <c r="V389" s="483"/>
      <c r="W389" s="483"/>
      <c r="X389" s="483"/>
      <c r="Y389" s="483"/>
      <c r="Z389" s="483"/>
      <c r="AA389" s="483"/>
      <c r="AB389" s="483"/>
      <c r="AC389" s="483"/>
      <c r="AD389" s="483"/>
    </row>
    <row r="390" spans="1:30" ht="15" customHeight="1">
      <c r="A390" s="40"/>
      <c r="B390" s="91"/>
      <c r="C390" s="94" t="s">
        <v>5121</v>
      </c>
      <c r="D390" s="572" t="str">
        <f>IF(CNGE_2024_M4_Secc1!D78="","",CNGE_2024_M4_Secc1!D78)</f>
        <v/>
      </c>
      <c r="E390" s="573"/>
      <c r="F390" s="573"/>
      <c r="G390" s="573"/>
      <c r="H390" s="573"/>
      <c r="I390" s="573"/>
      <c r="J390" s="573"/>
      <c r="K390" s="573"/>
      <c r="L390" s="573"/>
      <c r="M390" s="573"/>
      <c r="N390" s="574"/>
      <c r="O390" s="483"/>
      <c r="P390" s="483"/>
      <c r="Q390" s="483"/>
      <c r="R390" s="483"/>
      <c r="S390" s="483"/>
      <c r="T390" s="483"/>
      <c r="U390" s="483"/>
      <c r="V390" s="483"/>
      <c r="W390" s="483"/>
      <c r="X390" s="483"/>
      <c r="Y390" s="483"/>
      <c r="Z390" s="483"/>
      <c r="AA390" s="483"/>
      <c r="AB390" s="483"/>
      <c r="AC390" s="483"/>
      <c r="AD390" s="483"/>
    </row>
    <row r="391" spans="1:30" ht="15" customHeight="1">
      <c r="A391" s="40"/>
      <c r="B391" s="91"/>
      <c r="C391" s="94" t="s">
        <v>5122</v>
      </c>
      <c r="D391" s="572" t="str">
        <f>IF(CNGE_2024_M4_Secc1!D79="","",CNGE_2024_M4_Secc1!D79)</f>
        <v/>
      </c>
      <c r="E391" s="573"/>
      <c r="F391" s="573"/>
      <c r="G391" s="573"/>
      <c r="H391" s="573"/>
      <c r="I391" s="573"/>
      <c r="J391" s="573"/>
      <c r="K391" s="573"/>
      <c r="L391" s="573"/>
      <c r="M391" s="573"/>
      <c r="N391" s="574"/>
      <c r="O391" s="483"/>
      <c r="P391" s="483"/>
      <c r="Q391" s="483"/>
      <c r="R391" s="483"/>
      <c r="S391" s="483"/>
      <c r="T391" s="483"/>
      <c r="U391" s="483"/>
      <c r="V391" s="483"/>
      <c r="W391" s="483"/>
      <c r="X391" s="483"/>
      <c r="Y391" s="483"/>
      <c r="Z391" s="483"/>
      <c r="AA391" s="483"/>
      <c r="AB391" s="483"/>
      <c r="AC391" s="483"/>
      <c r="AD391" s="483"/>
    </row>
    <row r="392" spans="1:30" ht="15" customHeight="1">
      <c r="A392" s="40"/>
      <c r="B392" s="91"/>
      <c r="C392" s="94" t="s">
        <v>5123</v>
      </c>
      <c r="D392" s="572" t="str">
        <f>IF(CNGE_2024_M4_Secc1!D80="","",CNGE_2024_M4_Secc1!D80)</f>
        <v/>
      </c>
      <c r="E392" s="573"/>
      <c r="F392" s="573"/>
      <c r="G392" s="573"/>
      <c r="H392" s="573"/>
      <c r="I392" s="573"/>
      <c r="J392" s="573"/>
      <c r="K392" s="573"/>
      <c r="L392" s="573"/>
      <c r="M392" s="573"/>
      <c r="N392" s="574"/>
      <c r="O392" s="483"/>
      <c r="P392" s="483"/>
      <c r="Q392" s="483"/>
      <c r="R392" s="483"/>
      <c r="S392" s="483"/>
      <c r="T392" s="483"/>
      <c r="U392" s="483"/>
      <c r="V392" s="483"/>
      <c r="W392" s="483"/>
      <c r="X392" s="483"/>
      <c r="Y392" s="483"/>
      <c r="Z392" s="483"/>
      <c r="AA392" s="483"/>
      <c r="AB392" s="483"/>
      <c r="AC392" s="483"/>
      <c r="AD392" s="483"/>
    </row>
    <row r="393" spans="1:30" ht="15" customHeight="1">
      <c r="A393" s="40"/>
      <c r="B393" s="91"/>
      <c r="C393" s="94" t="s">
        <v>5124</v>
      </c>
      <c r="D393" s="572" t="str">
        <f>IF(CNGE_2024_M4_Secc1!D81="","",CNGE_2024_M4_Secc1!D81)</f>
        <v/>
      </c>
      <c r="E393" s="573"/>
      <c r="F393" s="573"/>
      <c r="G393" s="573"/>
      <c r="H393" s="573"/>
      <c r="I393" s="573"/>
      <c r="J393" s="573"/>
      <c r="K393" s="573"/>
      <c r="L393" s="573"/>
      <c r="M393" s="573"/>
      <c r="N393" s="574"/>
      <c r="O393" s="483"/>
      <c r="P393" s="483"/>
      <c r="Q393" s="483"/>
      <c r="R393" s="483"/>
      <c r="S393" s="483"/>
      <c r="T393" s="483"/>
      <c r="U393" s="483"/>
      <c r="V393" s="483"/>
      <c r="W393" s="483"/>
      <c r="X393" s="483"/>
      <c r="Y393" s="483"/>
      <c r="Z393" s="483"/>
      <c r="AA393" s="483"/>
      <c r="AB393" s="483"/>
      <c r="AC393" s="483"/>
      <c r="AD393" s="483"/>
    </row>
    <row r="394" spans="1:30" ht="15" customHeight="1">
      <c r="A394" s="40"/>
      <c r="B394" s="91"/>
      <c r="C394" s="94" t="s">
        <v>5125</v>
      </c>
      <c r="D394" s="572" t="str">
        <f>IF(CNGE_2024_M4_Secc1!D82="","",CNGE_2024_M4_Secc1!D82)</f>
        <v/>
      </c>
      <c r="E394" s="573"/>
      <c r="F394" s="573"/>
      <c r="G394" s="573"/>
      <c r="H394" s="573"/>
      <c r="I394" s="573"/>
      <c r="J394" s="573"/>
      <c r="K394" s="573"/>
      <c r="L394" s="573"/>
      <c r="M394" s="573"/>
      <c r="N394" s="574"/>
      <c r="O394" s="483"/>
      <c r="P394" s="483"/>
      <c r="Q394" s="483"/>
      <c r="R394" s="483"/>
      <c r="S394" s="483"/>
      <c r="T394" s="483"/>
      <c r="U394" s="483"/>
      <c r="V394" s="483"/>
      <c r="W394" s="483"/>
      <c r="X394" s="483"/>
      <c r="Y394" s="483"/>
      <c r="Z394" s="483"/>
      <c r="AA394" s="483"/>
      <c r="AB394" s="483"/>
      <c r="AC394" s="483"/>
      <c r="AD394" s="483"/>
    </row>
    <row r="395" spans="1:30" ht="15" customHeight="1">
      <c r="A395" s="40"/>
      <c r="B395" s="91"/>
      <c r="C395" s="94" t="s">
        <v>5126</v>
      </c>
      <c r="D395" s="572" t="str">
        <f>IF(CNGE_2024_M4_Secc1!D83="","",CNGE_2024_M4_Secc1!D83)</f>
        <v/>
      </c>
      <c r="E395" s="573"/>
      <c r="F395" s="573"/>
      <c r="G395" s="573"/>
      <c r="H395" s="573"/>
      <c r="I395" s="573"/>
      <c r="J395" s="573"/>
      <c r="K395" s="573"/>
      <c r="L395" s="573"/>
      <c r="M395" s="573"/>
      <c r="N395" s="574"/>
      <c r="O395" s="483"/>
      <c r="P395" s="483"/>
      <c r="Q395" s="483"/>
      <c r="R395" s="483"/>
      <c r="S395" s="483"/>
      <c r="T395" s="483"/>
      <c r="U395" s="483"/>
      <c r="V395" s="483"/>
      <c r="W395" s="483"/>
      <c r="X395" s="483"/>
      <c r="Y395" s="483"/>
      <c r="Z395" s="483"/>
      <c r="AA395" s="483"/>
      <c r="AB395" s="483"/>
      <c r="AC395" s="483"/>
      <c r="AD395" s="483"/>
    </row>
    <row r="396" spans="1:30" ht="15" customHeight="1">
      <c r="A396" s="40"/>
      <c r="B396" s="91"/>
      <c r="C396" s="94" t="s">
        <v>5127</v>
      </c>
      <c r="D396" s="572" t="str">
        <f>IF(CNGE_2024_M4_Secc1!D84="","",CNGE_2024_M4_Secc1!D84)</f>
        <v/>
      </c>
      <c r="E396" s="573"/>
      <c r="F396" s="573"/>
      <c r="G396" s="573"/>
      <c r="H396" s="573"/>
      <c r="I396" s="573"/>
      <c r="J396" s="573"/>
      <c r="K396" s="573"/>
      <c r="L396" s="573"/>
      <c r="M396" s="573"/>
      <c r="N396" s="574"/>
      <c r="O396" s="483"/>
      <c r="P396" s="483"/>
      <c r="Q396" s="483"/>
      <c r="R396" s="483"/>
      <c r="S396" s="483"/>
      <c r="T396" s="483"/>
      <c r="U396" s="483"/>
      <c r="V396" s="483"/>
      <c r="W396" s="483"/>
      <c r="X396" s="483"/>
      <c r="Y396" s="483"/>
      <c r="Z396" s="483"/>
      <c r="AA396" s="483"/>
      <c r="AB396" s="483"/>
      <c r="AC396" s="483"/>
      <c r="AD396" s="483"/>
    </row>
    <row r="397" spans="1:30" ht="15" customHeight="1">
      <c r="A397" s="40"/>
      <c r="B397" s="91"/>
      <c r="C397" s="94" t="s">
        <v>5128</v>
      </c>
      <c r="D397" s="572" t="str">
        <f>IF(CNGE_2024_M4_Secc1!D85="","",CNGE_2024_M4_Secc1!D85)</f>
        <v/>
      </c>
      <c r="E397" s="573"/>
      <c r="F397" s="573"/>
      <c r="G397" s="573"/>
      <c r="H397" s="573"/>
      <c r="I397" s="573"/>
      <c r="J397" s="573"/>
      <c r="K397" s="573"/>
      <c r="L397" s="573"/>
      <c r="M397" s="573"/>
      <c r="N397" s="574"/>
      <c r="O397" s="483"/>
      <c r="P397" s="483"/>
      <c r="Q397" s="483"/>
      <c r="R397" s="483"/>
      <c r="S397" s="483"/>
      <c r="T397" s="483"/>
      <c r="U397" s="483"/>
      <c r="V397" s="483"/>
      <c r="W397" s="483"/>
      <c r="X397" s="483"/>
      <c r="Y397" s="483"/>
      <c r="Z397" s="483"/>
      <c r="AA397" s="483"/>
      <c r="AB397" s="483"/>
      <c r="AC397" s="483"/>
      <c r="AD397" s="483"/>
    </row>
    <row r="398" spans="1:30" ht="15" customHeight="1">
      <c r="A398" s="40"/>
      <c r="B398" s="91"/>
      <c r="C398" s="94" t="s">
        <v>5129</v>
      </c>
      <c r="D398" s="572" t="str">
        <f>IF(CNGE_2024_M4_Secc1!D86="","",CNGE_2024_M4_Secc1!D86)</f>
        <v/>
      </c>
      <c r="E398" s="573"/>
      <c r="F398" s="573"/>
      <c r="G398" s="573"/>
      <c r="H398" s="573"/>
      <c r="I398" s="573"/>
      <c r="J398" s="573"/>
      <c r="K398" s="573"/>
      <c r="L398" s="573"/>
      <c r="M398" s="573"/>
      <c r="N398" s="574"/>
      <c r="O398" s="483"/>
      <c r="P398" s="483"/>
      <c r="Q398" s="483"/>
      <c r="R398" s="483"/>
      <c r="S398" s="483"/>
      <c r="T398" s="483"/>
      <c r="U398" s="483"/>
      <c r="V398" s="483"/>
      <c r="W398" s="483"/>
      <c r="X398" s="483"/>
      <c r="Y398" s="483"/>
      <c r="Z398" s="483"/>
      <c r="AA398" s="483"/>
      <c r="AB398" s="483"/>
      <c r="AC398" s="483"/>
      <c r="AD398" s="483"/>
    </row>
    <row r="399" spans="1:30" ht="15" customHeight="1">
      <c r="A399" s="40"/>
      <c r="B399" s="91"/>
      <c r="C399" s="94" t="s">
        <v>5130</v>
      </c>
      <c r="D399" s="572" t="str">
        <f>IF(CNGE_2024_M4_Secc1!D87="","",CNGE_2024_M4_Secc1!D87)</f>
        <v/>
      </c>
      <c r="E399" s="573"/>
      <c r="F399" s="573"/>
      <c r="G399" s="573"/>
      <c r="H399" s="573"/>
      <c r="I399" s="573"/>
      <c r="J399" s="573"/>
      <c r="K399" s="573"/>
      <c r="L399" s="573"/>
      <c r="M399" s="573"/>
      <c r="N399" s="574"/>
      <c r="O399" s="483"/>
      <c r="P399" s="483"/>
      <c r="Q399" s="483"/>
      <c r="R399" s="483"/>
      <c r="S399" s="483"/>
      <c r="T399" s="483"/>
      <c r="U399" s="483"/>
      <c r="V399" s="483"/>
      <c r="W399" s="483"/>
      <c r="X399" s="483"/>
      <c r="Y399" s="483"/>
      <c r="Z399" s="483"/>
      <c r="AA399" s="483"/>
      <c r="AB399" s="483"/>
      <c r="AC399" s="483"/>
      <c r="AD399" s="483"/>
    </row>
    <row r="400" spans="1:30" ht="15" customHeight="1">
      <c r="A400" s="40"/>
      <c r="B400" s="91"/>
      <c r="C400" s="94" t="s">
        <v>5131</v>
      </c>
      <c r="D400" s="572" t="str">
        <f>IF(CNGE_2024_M4_Secc1!D88="","",CNGE_2024_M4_Secc1!D88)</f>
        <v/>
      </c>
      <c r="E400" s="573"/>
      <c r="F400" s="573"/>
      <c r="G400" s="573"/>
      <c r="H400" s="573"/>
      <c r="I400" s="573"/>
      <c r="J400" s="573"/>
      <c r="K400" s="573"/>
      <c r="L400" s="573"/>
      <c r="M400" s="573"/>
      <c r="N400" s="574"/>
      <c r="O400" s="483"/>
      <c r="P400" s="483"/>
      <c r="Q400" s="483"/>
      <c r="R400" s="483"/>
      <c r="S400" s="483"/>
      <c r="T400" s="483"/>
      <c r="U400" s="483"/>
      <c r="V400" s="483"/>
      <c r="W400" s="483"/>
      <c r="X400" s="483"/>
      <c r="Y400" s="483"/>
      <c r="Z400" s="483"/>
      <c r="AA400" s="483"/>
      <c r="AB400" s="483"/>
      <c r="AC400" s="483"/>
      <c r="AD400" s="483"/>
    </row>
    <row r="401" spans="1:35" ht="15" customHeight="1">
      <c r="A401" s="40"/>
      <c r="B401" s="91"/>
      <c r="C401" s="94" t="s">
        <v>5132</v>
      </c>
      <c r="D401" s="572" t="str">
        <f>IF(CNGE_2024_M4_Secc1!D89="","",CNGE_2024_M4_Secc1!D89)</f>
        <v/>
      </c>
      <c r="E401" s="573"/>
      <c r="F401" s="573"/>
      <c r="G401" s="573"/>
      <c r="H401" s="573"/>
      <c r="I401" s="573"/>
      <c r="J401" s="573"/>
      <c r="K401" s="573"/>
      <c r="L401" s="573"/>
      <c r="M401" s="573"/>
      <c r="N401" s="574"/>
      <c r="O401" s="483"/>
      <c r="P401" s="483"/>
      <c r="Q401" s="483"/>
      <c r="R401" s="483"/>
      <c r="S401" s="483"/>
      <c r="T401" s="483"/>
      <c r="U401" s="483"/>
      <c r="V401" s="483"/>
      <c r="W401" s="483"/>
      <c r="X401" s="483"/>
      <c r="Y401" s="483"/>
      <c r="Z401" s="483"/>
      <c r="AA401" s="483"/>
      <c r="AB401" s="483"/>
      <c r="AC401" s="483"/>
      <c r="AD401" s="483"/>
    </row>
    <row r="402" spans="1:35" ht="15" customHeight="1">
      <c r="A402" s="40"/>
      <c r="B402" s="91"/>
      <c r="C402" s="94" t="s">
        <v>5133</v>
      </c>
      <c r="D402" s="572" t="str">
        <f>IF(CNGE_2024_M4_Secc1!D90="","",CNGE_2024_M4_Secc1!D90)</f>
        <v/>
      </c>
      <c r="E402" s="573"/>
      <c r="F402" s="573"/>
      <c r="G402" s="573"/>
      <c r="H402" s="573"/>
      <c r="I402" s="573"/>
      <c r="J402" s="573"/>
      <c r="K402" s="573"/>
      <c r="L402" s="573"/>
      <c r="M402" s="573"/>
      <c r="N402" s="574"/>
      <c r="O402" s="483"/>
      <c r="P402" s="483"/>
      <c r="Q402" s="483"/>
      <c r="R402" s="483"/>
      <c r="S402" s="483"/>
      <c r="T402" s="483"/>
      <c r="U402" s="483"/>
      <c r="V402" s="483"/>
      <c r="W402" s="483"/>
      <c r="X402" s="483"/>
      <c r="Y402" s="483"/>
      <c r="Z402" s="483"/>
      <c r="AA402" s="483"/>
      <c r="AB402" s="483"/>
      <c r="AC402" s="483"/>
      <c r="AD402" s="483"/>
    </row>
    <row r="403" spans="1:35" ht="15" customHeight="1">
      <c r="A403" s="40"/>
      <c r="B403" s="91"/>
      <c r="C403" s="94" t="s">
        <v>5134</v>
      </c>
      <c r="D403" s="572" t="str">
        <f>IF(CNGE_2024_M4_Secc1!D91="","",CNGE_2024_M4_Secc1!D91)</f>
        <v/>
      </c>
      <c r="E403" s="573"/>
      <c r="F403" s="573"/>
      <c r="G403" s="573"/>
      <c r="H403" s="573"/>
      <c r="I403" s="573"/>
      <c r="J403" s="573"/>
      <c r="K403" s="573"/>
      <c r="L403" s="573"/>
      <c r="M403" s="573"/>
      <c r="N403" s="574"/>
      <c r="O403" s="483"/>
      <c r="P403" s="483"/>
      <c r="Q403" s="483"/>
      <c r="R403" s="483"/>
      <c r="S403" s="483"/>
      <c r="T403" s="483"/>
      <c r="U403" s="483"/>
      <c r="V403" s="483"/>
      <c r="W403" s="483"/>
      <c r="X403" s="483"/>
      <c r="Y403" s="483"/>
      <c r="Z403" s="483"/>
      <c r="AA403" s="483"/>
      <c r="AB403" s="483"/>
      <c r="AC403" s="483"/>
      <c r="AD403" s="483"/>
    </row>
    <row r="404" spans="1:35" ht="15" customHeight="1">
      <c r="A404" s="40"/>
      <c r="B404" s="91"/>
      <c r="C404" s="94" t="s">
        <v>5135</v>
      </c>
      <c r="D404" s="572" t="str">
        <f>IF(CNGE_2024_M4_Secc1!D92="","",CNGE_2024_M4_Secc1!D92)</f>
        <v/>
      </c>
      <c r="E404" s="573"/>
      <c r="F404" s="573"/>
      <c r="G404" s="573"/>
      <c r="H404" s="573"/>
      <c r="I404" s="573"/>
      <c r="J404" s="573"/>
      <c r="K404" s="573"/>
      <c r="L404" s="573"/>
      <c r="M404" s="573"/>
      <c r="N404" s="574"/>
      <c r="O404" s="483"/>
      <c r="P404" s="483"/>
      <c r="Q404" s="483"/>
      <c r="R404" s="483"/>
      <c r="S404" s="483"/>
      <c r="T404" s="483"/>
      <c r="U404" s="483"/>
      <c r="V404" s="483"/>
      <c r="W404" s="483"/>
      <c r="X404" s="483"/>
      <c r="Y404" s="483"/>
      <c r="Z404" s="483"/>
      <c r="AA404" s="483"/>
      <c r="AB404" s="483"/>
      <c r="AC404" s="483"/>
      <c r="AD404" s="483"/>
      <c r="AG404" s="769" t="s">
        <v>5968</v>
      </c>
      <c r="AH404" s="769"/>
      <c r="AI404" s="769"/>
    </row>
    <row r="405" spans="1:35" ht="15" customHeight="1">
      <c r="A405" s="40"/>
      <c r="B405" s="91"/>
      <c r="C405" s="94" t="s">
        <v>5136</v>
      </c>
      <c r="D405" s="572" t="str">
        <f>IF(CNGE_2024_M4_Secc1!D93="","",CNGE_2024_M4_Secc1!D93)</f>
        <v/>
      </c>
      <c r="E405" s="573"/>
      <c r="F405" s="573"/>
      <c r="G405" s="573"/>
      <c r="H405" s="573"/>
      <c r="I405" s="573"/>
      <c r="J405" s="573"/>
      <c r="K405" s="573"/>
      <c r="L405" s="573"/>
      <c r="M405" s="573"/>
      <c r="N405" s="574"/>
      <c r="O405" s="483"/>
      <c r="P405" s="483"/>
      <c r="Q405" s="483"/>
      <c r="R405" s="483"/>
      <c r="S405" s="483"/>
      <c r="T405" s="483"/>
      <c r="U405" s="483"/>
      <c r="V405" s="483"/>
      <c r="W405" s="483"/>
      <c r="X405" s="483"/>
      <c r="Y405" s="483"/>
      <c r="Z405" s="483"/>
      <c r="AA405" s="483"/>
      <c r="AB405" s="483"/>
      <c r="AC405" s="483"/>
      <c r="AD405" s="483"/>
      <c r="AG405" s="401" t="s">
        <v>5667</v>
      </c>
      <c r="AH405" s="442" t="s">
        <v>5668</v>
      </c>
      <c r="AI405" s="443" t="s">
        <v>5669</v>
      </c>
    </row>
    <row r="406" spans="1:35" ht="15" customHeight="1">
      <c r="A406" s="40"/>
      <c r="B406" s="91"/>
      <c r="C406" s="94" t="s">
        <v>5137</v>
      </c>
      <c r="D406" s="572" t="str">
        <f>IF(CNGE_2024_M4_Secc1!D94="","",CNGE_2024_M4_Secc1!D94)</f>
        <v/>
      </c>
      <c r="E406" s="573"/>
      <c r="F406" s="573"/>
      <c r="G406" s="573"/>
      <c r="H406" s="573"/>
      <c r="I406" s="573"/>
      <c r="J406" s="573"/>
      <c r="K406" s="573"/>
      <c r="L406" s="573"/>
      <c r="M406" s="573"/>
      <c r="N406" s="574"/>
      <c r="O406" s="483"/>
      <c r="P406" s="483"/>
      <c r="Q406" s="483"/>
      <c r="R406" s="483"/>
      <c r="S406" s="483"/>
      <c r="T406" s="483"/>
      <c r="U406" s="483"/>
      <c r="V406" s="483"/>
      <c r="W406" s="483"/>
      <c r="X406" s="483"/>
      <c r="Y406" s="483"/>
      <c r="Z406" s="483"/>
      <c r="AA406" s="483"/>
      <c r="AB406" s="483"/>
      <c r="AC406" s="483"/>
      <c r="AD406" s="483"/>
      <c r="AG406" s="1">
        <v>1</v>
      </c>
      <c r="AH406" s="1">
        <f>IF(AI278&gt;0,1,0)</f>
        <v>0</v>
      </c>
      <c r="AI406" s="441" t="str">
        <f>IF(AH406&gt;0,AG406,"")</f>
        <v/>
      </c>
    </row>
    <row r="407" spans="1:35" ht="15" customHeight="1">
      <c r="A407" s="40"/>
      <c r="B407" s="91"/>
      <c r="C407" s="94" t="s">
        <v>5138</v>
      </c>
      <c r="D407" s="572" t="str">
        <f>IF(CNGE_2024_M4_Secc1!D95="","",CNGE_2024_M4_Secc1!D95)</f>
        <v/>
      </c>
      <c r="E407" s="573"/>
      <c r="F407" s="573"/>
      <c r="G407" s="573"/>
      <c r="H407" s="573"/>
      <c r="I407" s="573"/>
      <c r="J407" s="573"/>
      <c r="K407" s="573"/>
      <c r="L407" s="573"/>
      <c r="M407" s="573"/>
      <c r="N407" s="574"/>
      <c r="O407" s="483"/>
      <c r="P407" s="483"/>
      <c r="Q407" s="483"/>
      <c r="R407" s="483"/>
      <c r="S407" s="483"/>
      <c r="T407" s="483"/>
      <c r="U407" s="483"/>
      <c r="V407" s="483"/>
      <c r="W407" s="483"/>
      <c r="X407" s="483"/>
      <c r="Y407" s="483"/>
      <c r="Z407" s="483"/>
      <c r="AA407" s="483"/>
      <c r="AB407" s="483"/>
      <c r="AC407" s="483"/>
      <c r="AD407" s="483"/>
      <c r="AG407" s="1">
        <v>3</v>
      </c>
      <c r="AH407" s="1">
        <f>IF(AX228&gt;0,1,0)</f>
        <v>0</v>
      </c>
      <c r="AI407" s="441" t="str">
        <f t="shared" ref="AI407:AI412" si="84">IF(AH407&gt;0,AG407,"")</f>
        <v/>
      </c>
    </row>
    <row r="408" spans="1:35" ht="15" customHeight="1">
      <c r="A408" s="40"/>
      <c r="B408" s="91"/>
      <c r="C408" s="94" t="s">
        <v>5139</v>
      </c>
      <c r="D408" s="572" t="str">
        <f>IF(CNGE_2024_M4_Secc1!D96="","",CNGE_2024_M4_Secc1!D96)</f>
        <v/>
      </c>
      <c r="E408" s="573"/>
      <c r="F408" s="573"/>
      <c r="G408" s="573"/>
      <c r="H408" s="573"/>
      <c r="I408" s="573"/>
      <c r="J408" s="573"/>
      <c r="K408" s="573"/>
      <c r="L408" s="573"/>
      <c r="M408" s="573"/>
      <c r="N408" s="574"/>
      <c r="O408" s="483"/>
      <c r="P408" s="483"/>
      <c r="Q408" s="483"/>
      <c r="R408" s="483"/>
      <c r="S408" s="483"/>
      <c r="T408" s="483"/>
      <c r="U408" s="483"/>
      <c r="V408" s="483"/>
      <c r="W408" s="483"/>
      <c r="X408" s="483"/>
      <c r="Y408" s="483"/>
      <c r="Z408" s="483"/>
      <c r="AA408" s="483"/>
      <c r="AB408" s="483"/>
      <c r="AC408" s="483"/>
      <c r="AD408" s="483"/>
      <c r="AG408" s="1">
        <v>12</v>
      </c>
      <c r="AH408" s="1">
        <f>IF(BK278&gt;0,1,0)</f>
        <v>0</v>
      </c>
      <c r="AI408" s="441" t="str">
        <f t="shared" si="84"/>
        <v/>
      </c>
    </row>
    <row r="409" spans="1:35" ht="15" customHeight="1">
      <c r="A409" s="40"/>
      <c r="B409" s="91"/>
      <c r="C409" s="94" t="s">
        <v>5140</v>
      </c>
      <c r="D409" s="572" t="str">
        <f>IF(CNGE_2024_M4_Secc1!D97="","",CNGE_2024_M4_Secc1!D97)</f>
        <v/>
      </c>
      <c r="E409" s="573"/>
      <c r="F409" s="573"/>
      <c r="G409" s="573"/>
      <c r="H409" s="573"/>
      <c r="I409" s="573"/>
      <c r="J409" s="573"/>
      <c r="K409" s="573"/>
      <c r="L409" s="573"/>
      <c r="M409" s="573"/>
      <c r="N409" s="574"/>
      <c r="O409" s="483"/>
      <c r="P409" s="483"/>
      <c r="Q409" s="483"/>
      <c r="R409" s="483"/>
      <c r="S409" s="483"/>
      <c r="T409" s="483"/>
      <c r="U409" s="483"/>
      <c r="V409" s="483"/>
      <c r="W409" s="483"/>
      <c r="X409" s="483"/>
      <c r="Y409" s="483"/>
      <c r="Z409" s="483"/>
      <c r="AA409" s="483"/>
      <c r="AB409" s="483"/>
      <c r="AC409" s="483"/>
      <c r="AD409" s="483"/>
      <c r="AG409" s="1">
        <v>14</v>
      </c>
      <c r="AH409" s="1">
        <f>IF(BX278&gt;0,1,0)</f>
        <v>0</v>
      </c>
      <c r="AI409" s="441" t="str">
        <f t="shared" si="84"/>
        <v/>
      </c>
    </row>
    <row r="410" spans="1:35" ht="15" customHeight="1">
      <c r="A410" s="40"/>
      <c r="B410" s="91"/>
      <c r="C410" s="94" t="s">
        <v>5141</v>
      </c>
      <c r="D410" s="572" t="str">
        <f>IF(CNGE_2024_M4_Secc1!D98="","",CNGE_2024_M4_Secc1!D98)</f>
        <v/>
      </c>
      <c r="E410" s="573"/>
      <c r="F410" s="573"/>
      <c r="G410" s="573"/>
      <c r="H410" s="573"/>
      <c r="I410" s="573"/>
      <c r="J410" s="573"/>
      <c r="K410" s="573"/>
      <c r="L410" s="573"/>
      <c r="M410" s="573"/>
      <c r="N410" s="574"/>
      <c r="O410" s="483"/>
      <c r="P410" s="483"/>
      <c r="Q410" s="483"/>
      <c r="R410" s="483"/>
      <c r="S410" s="483"/>
      <c r="T410" s="483"/>
      <c r="U410" s="483"/>
      <c r="V410" s="483"/>
      <c r="W410" s="483"/>
      <c r="X410" s="483"/>
      <c r="Y410" s="483"/>
      <c r="Z410" s="483"/>
      <c r="AA410" s="483"/>
      <c r="AB410" s="483"/>
      <c r="AC410" s="483"/>
      <c r="AD410" s="483"/>
      <c r="AG410" s="1">
        <v>16</v>
      </c>
      <c r="AH410" s="1">
        <f>IF(CK278&gt;0,1,0)</f>
        <v>0</v>
      </c>
      <c r="AI410" s="441" t="str">
        <f t="shared" si="84"/>
        <v/>
      </c>
    </row>
    <row r="411" spans="1:35" ht="15" customHeight="1">
      <c r="A411" s="40"/>
      <c r="B411" s="91"/>
      <c r="C411" s="94" t="s">
        <v>5142</v>
      </c>
      <c r="D411" s="572" t="str">
        <f>IF(CNGE_2024_M4_Secc1!D99="","",CNGE_2024_M4_Secc1!D99)</f>
        <v/>
      </c>
      <c r="E411" s="573"/>
      <c r="F411" s="573"/>
      <c r="G411" s="573"/>
      <c r="H411" s="573"/>
      <c r="I411" s="573"/>
      <c r="J411" s="573"/>
      <c r="K411" s="573"/>
      <c r="L411" s="573"/>
      <c r="M411" s="573"/>
      <c r="N411" s="574"/>
      <c r="O411" s="483"/>
      <c r="P411" s="483"/>
      <c r="Q411" s="483"/>
      <c r="R411" s="483"/>
      <c r="S411" s="483"/>
      <c r="T411" s="483"/>
      <c r="U411" s="483"/>
      <c r="V411" s="483"/>
      <c r="W411" s="483"/>
      <c r="X411" s="483"/>
      <c r="Y411" s="483"/>
      <c r="Z411" s="483"/>
      <c r="AA411" s="483"/>
      <c r="AB411" s="483"/>
      <c r="AC411" s="483"/>
      <c r="AD411" s="483"/>
      <c r="AG411" s="1">
        <v>18</v>
      </c>
      <c r="AH411" s="1">
        <f>IF(CX278&gt;0,1,0)</f>
        <v>0</v>
      </c>
      <c r="AI411" s="441" t="str">
        <f t="shared" si="84"/>
        <v/>
      </c>
    </row>
    <row r="412" spans="1:35" ht="15" customHeight="1">
      <c r="A412" s="40"/>
      <c r="B412" s="91"/>
      <c r="C412" s="94" t="s">
        <v>5143</v>
      </c>
      <c r="D412" s="572" t="str">
        <f>IF(CNGE_2024_M4_Secc1!D100="","",CNGE_2024_M4_Secc1!D100)</f>
        <v/>
      </c>
      <c r="E412" s="573"/>
      <c r="F412" s="573"/>
      <c r="G412" s="573"/>
      <c r="H412" s="573"/>
      <c r="I412" s="573"/>
      <c r="J412" s="573"/>
      <c r="K412" s="573"/>
      <c r="L412" s="573"/>
      <c r="M412" s="573"/>
      <c r="N412" s="574"/>
      <c r="O412" s="483"/>
      <c r="P412" s="483"/>
      <c r="Q412" s="483"/>
      <c r="R412" s="483"/>
      <c r="S412" s="483"/>
      <c r="T412" s="483"/>
      <c r="U412" s="483"/>
      <c r="V412" s="483"/>
      <c r="W412" s="483"/>
      <c r="X412" s="483"/>
      <c r="Y412" s="483"/>
      <c r="Z412" s="483"/>
      <c r="AA412" s="483"/>
      <c r="AB412" s="483"/>
      <c r="AC412" s="483"/>
      <c r="AD412" s="483"/>
      <c r="AG412" s="1">
        <v>19</v>
      </c>
      <c r="AH412" s="1">
        <f>IF(CZ278&gt;0,1,0)</f>
        <v>0</v>
      </c>
      <c r="AI412" s="441" t="str">
        <f t="shared" si="84"/>
        <v/>
      </c>
    </row>
    <row r="413" spans="1:35" ht="15" customHeight="1">
      <c r="A413" s="40"/>
      <c r="B413" s="91"/>
      <c r="C413" s="94" t="s">
        <v>5144</v>
      </c>
      <c r="D413" s="572" t="str">
        <f>IF(CNGE_2024_M4_Secc1!D101="","",CNGE_2024_M4_Secc1!D101)</f>
        <v/>
      </c>
      <c r="E413" s="573"/>
      <c r="F413" s="573"/>
      <c r="G413" s="573"/>
      <c r="H413" s="573"/>
      <c r="I413" s="573"/>
      <c r="J413" s="573"/>
      <c r="K413" s="573"/>
      <c r="L413" s="573"/>
      <c r="M413" s="573"/>
      <c r="N413" s="574"/>
      <c r="O413" s="483"/>
      <c r="P413" s="483"/>
      <c r="Q413" s="483"/>
      <c r="R413" s="483"/>
      <c r="S413" s="483"/>
      <c r="T413" s="483"/>
      <c r="U413" s="483"/>
      <c r="V413" s="483"/>
      <c r="W413" s="483"/>
      <c r="X413" s="483"/>
      <c r="Y413" s="483"/>
      <c r="Z413" s="483"/>
      <c r="AA413" s="483"/>
      <c r="AB413" s="483"/>
      <c r="AC413" s="483"/>
      <c r="AD413" s="483"/>
      <c r="AG413" s="1">
        <v>20</v>
      </c>
      <c r="AH413" s="1">
        <f>IF(DC229&gt;0,1,0)</f>
        <v>0</v>
      </c>
      <c r="AI413" s="441" t="str">
        <f>IF(AH413&gt;0,AG413,"")</f>
        <v/>
      </c>
    </row>
    <row r="414" spans="1:35" ht="15" customHeight="1">
      <c r="A414" s="40"/>
      <c r="B414" s="91"/>
      <c r="C414" s="101"/>
      <c r="D414" s="22"/>
      <c r="E414" s="22"/>
      <c r="F414" s="22"/>
      <c r="G414" s="22"/>
      <c r="H414" s="22"/>
      <c r="I414" s="22"/>
      <c r="J414" s="22"/>
      <c r="K414" s="22"/>
      <c r="L414" s="22"/>
      <c r="M414" s="22"/>
      <c r="N414" s="22"/>
      <c r="O414" s="112">
        <f>IF(AND(SUM(O353:O413)=0,COUNTIF(O353:O413,"NS")&gt;0),"NS",
IF(AND(SUM(O353:O413)=0,COUNTIF(O353:O413,0)&gt;0),0,
IF(AND(SUM(O353:O413)=0,COUNTIF(O353:O413,"NA")&gt;0),"NA",
SUM(O353:O413))))</f>
        <v>0</v>
      </c>
      <c r="P414" s="112">
        <f t="shared" ref="P414:AD414" si="85">IF(AND(SUM(P353:P413)=0,COUNTIF(P353:P413,"NS")&gt;0),"NS",
IF(AND(SUM(P353:P413)=0,COUNTIF(P353:P413,0)&gt;0),0,
IF(AND(SUM(P353:P413)=0,COUNTIF(P353:P413,"NA")&gt;0),"NA",
SUM(P353:P413))))</f>
        <v>0</v>
      </c>
      <c r="Q414" s="112">
        <f t="shared" si="85"/>
        <v>0</v>
      </c>
      <c r="R414" s="112">
        <f t="shared" si="85"/>
        <v>0</v>
      </c>
      <c r="S414" s="112">
        <f t="shared" si="85"/>
        <v>0</v>
      </c>
      <c r="T414" s="112">
        <f t="shared" si="85"/>
        <v>0</v>
      </c>
      <c r="U414" s="112">
        <f t="shared" si="85"/>
        <v>0</v>
      </c>
      <c r="V414" s="112">
        <f t="shared" si="85"/>
        <v>0</v>
      </c>
      <c r="W414" s="112">
        <f t="shared" si="85"/>
        <v>0</v>
      </c>
      <c r="X414" s="112">
        <f t="shared" si="85"/>
        <v>0</v>
      </c>
      <c r="Y414" s="112">
        <f t="shared" si="85"/>
        <v>0</v>
      </c>
      <c r="Z414" s="112">
        <f t="shared" si="85"/>
        <v>0</v>
      </c>
      <c r="AA414" s="112">
        <f t="shared" si="85"/>
        <v>0</v>
      </c>
      <c r="AB414" s="112">
        <f t="shared" si="85"/>
        <v>0</v>
      </c>
      <c r="AC414" s="112">
        <f t="shared" si="85"/>
        <v>0</v>
      </c>
      <c r="AD414" s="112">
        <f t="shared" si="85"/>
        <v>0</v>
      </c>
    </row>
    <row r="415" spans="1:35" ht="15" customHeight="1">
      <c r="A415" s="40"/>
      <c r="B415" s="91"/>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row>
    <row r="416" spans="1:35" ht="24" customHeight="1">
      <c r="A416" s="40"/>
      <c r="B416" s="91"/>
      <c r="C416" s="531" t="s">
        <v>5147</v>
      </c>
      <c r="D416" s="531"/>
      <c r="E416" s="531"/>
      <c r="F416" s="531"/>
      <c r="G416" s="531"/>
      <c r="H416" s="531"/>
      <c r="I416" s="531"/>
      <c r="J416" s="531"/>
      <c r="K416" s="531"/>
      <c r="L416" s="531"/>
      <c r="M416" s="531"/>
      <c r="N416" s="531"/>
      <c r="O416" s="531"/>
      <c r="P416" s="531"/>
      <c r="Q416" s="531"/>
      <c r="R416" s="531"/>
      <c r="S416" s="531"/>
      <c r="T416" s="531"/>
      <c r="U416" s="531"/>
      <c r="V416" s="531"/>
      <c r="W416" s="531"/>
      <c r="X416" s="531"/>
      <c r="Y416" s="531"/>
      <c r="Z416" s="531"/>
      <c r="AA416" s="531"/>
      <c r="AB416" s="531"/>
      <c r="AC416" s="531"/>
      <c r="AD416" s="531"/>
    </row>
    <row r="417" spans="1:31" ht="60" customHeight="1">
      <c r="A417" s="40"/>
      <c r="B417" s="91"/>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row>
    <row r="418" spans="1:31" ht="15" customHeight="1">
      <c r="A418" s="40"/>
      <c r="B418" s="583" t="str">
        <f>IF(AG278&gt;0,"Favor de ingresar toda la información requerida en la pregunta y/o verifique que no tenga información en celdas sombreadas","")</f>
        <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row>
    <row r="419" spans="1:31" ht="15" customHeight="1">
      <c r="A419" s="40"/>
      <c r="B419" s="568" t="str">
        <f>IF(AH278&gt;0,"Alerta: debido a que cuenta con registros NS, debe proporcionar una justificación en el area de comentarios al final de la pregunta","")</f>
        <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row>
    <row r="420" spans="1:31" ht="15" customHeight="1">
      <c r="A420" s="40"/>
      <c r="B420" s="584" t="str">
        <f>IF(OR(AH406&gt;0,AH407&gt;0),_xlfn.CONCAT("Alerta: debe de proporcionar una justificación de acuerdo a lo establecido en la(s) instrucción(es): ",_xlfn.TEXTJOIN(",",TRUE,AI406:AI407)),"")</f>
        <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row>
    <row r="421" spans="1:31" ht="15" customHeight="1">
      <c r="A421" s="40"/>
      <c r="B421" s="584" t="str">
        <f>IF(OR(AH408&gt;0,AH409&gt;0,AH410&gt;0,AH411&gt;0),_xlfn.CONCAT("Alerta: debe de proporcionar una justificación de acuerdo a lo establecido en la(s) instrucción(es): ",_xlfn.TEXTJOIN(",",TRUE,AI408:AI411)),"")</f>
        <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row>
    <row r="422" spans="1:31" ht="15" customHeight="1">
      <c r="A422" s="40"/>
      <c r="B422" s="571" t="str">
        <f>IF(AY278&gt;0,"Favor de revisar la instrucción 11, debido a que no se cumplen con los criterios mencionados",IF(BL278&gt;0,"Favor de revisar la instrucción 13, debido a que no se cumplen con los criterios mencionados",IF(BY278&gt;0,"Favor de revisar la instrucción 15, debido a que no se cumplen con los criterios mencionados",IF(CL278&gt;0,"Favor de revisar la instrucción 17, debido a que no se cumplen con los criterios mencionados",""))))</f>
        <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row>
    <row r="423" spans="1:31" ht="15" customHeight="1">
      <c r="A423" s="40"/>
      <c r="B423" s="584" t="str">
        <f>IF(OR(AH412&gt;0,AH413&gt;0),_xlfn.CONCAT("Alerta: debe de proporcionar una justificación de acuerdo a lo establecido en la(s) instrucción(es): ",_xlfn.TEXTJOIN(",",TRUE,AI412:AI413)),"")</f>
        <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row>
    <row r="424" spans="1:31" ht="36" customHeight="1">
      <c r="A424" s="72" t="s">
        <v>5969</v>
      </c>
      <c r="B424" s="585" t="s">
        <v>5970</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row>
    <row r="425" spans="1:31" ht="24" customHeight="1">
      <c r="B425" s="107"/>
      <c r="C425" s="531" t="s">
        <v>5971</v>
      </c>
      <c r="D425" s="531"/>
      <c r="E425" s="531"/>
      <c r="F425" s="531"/>
      <c r="G425" s="531"/>
      <c r="H425" s="531"/>
      <c r="I425" s="531"/>
      <c r="J425" s="531"/>
      <c r="K425" s="531"/>
      <c r="L425" s="531"/>
      <c r="M425" s="531"/>
      <c r="N425" s="531"/>
      <c r="O425" s="531"/>
      <c r="P425" s="531"/>
      <c r="Q425" s="531"/>
      <c r="R425" s="531"/>
      <c r="S425" s="531"/>
      <c r="T425" s="531"/>
      <c r="U425" s="531"/>
      <c r="V425" s="531"/>
      <c r="W425" s="531"/>
      <c r="X425" s="531"/>
      <c r="Y425" s="531"/>
      <c r="Z425" s="531"/>
      <c r="AA425" s="531"/>
      <c r="AB425" s="531"/>
      <c r="AC425" s="531"/>
      <c r="AD425" s="531"/>
    </row>
    <row r="426" spans="1:31" ht="24" customHeight="1">
      <c r="B426" s="107"/>
      <c r="C426" s="531" t="s">
        <v>5972</v>
      </c>
      <c r="D426" s="531"/>
      <c r="E426" s="531"/>
      <c r="F426" s="531"/>
      <c r="G426" s="531"/>
      <c r="H426" s="531"/>
      <c r="I426" s="531"/>
      <c r="J426" s="531"/>
      <c r="K426" s="531"/>
      <c r="L426" s="531"/>
      <c r="M426" s="531"/>
      <c r="N426" s="531"/>
      <c r="O426" s="531"/>
      <c r="P426" s="531"/>
      <c r="Q426" s="531"/>
      <c r="R426" s="531"/>
      <c r="S426" s="531"/>
      <c r="T426" s="531"/>
      <c r="U426" s="531"/>
      <c r="V426" s="531"/>
      <c r="W426" s="531"/>
      <c r="X426" s="531"/>
      <c r="Y426" s="531"/>
      <c r="Z426" s="531"/>
      <c r="AA426" s="531"/>
      <c r="AB426" s="531"/>
      <c r="AC426" s="531"/>
      <c r="AD426" s="531"/>
    </row>
    <row r="427" spans="1:31" ht="48" customHeight="1">
      <c r="B427" s="107"/>
      <c r="C427" s="531" t="s">
        <v>5973</v>
      </c>
      <c r="D427" s="531"/>
      <c r="E427" s="531"/>
      <c r="F427" s="531"/>
      <c r="G427" s="531"/>
      <c r="H427" s="531"/>
      <c r="I427" s="531"/>
      <c r="J427" s="531"/>
      <c r="K427" s="531"/>
      <c r="L427" s="531"/>
      <c r="M427" s="531"/>
      <c r="N427" s="531"/>
      <c r="O427" s="531"/>
      <c r="P427" s="531"/>
      <c r="Q427" s="531"/>
      <c r="R427" s="531"/>
      <c r="S427" s="531"/>
      <c r="T427" s="531"/>
      <c r="U427" s="531"/>
      <c r="V427" s="531"/>
      <c r="W427" s="531"/>
      <c r="X427" s="531"/>
      <c r="Y427" s="531"/>
      <c r="Z427" s="531"/>
      <c r="AA427" s="531"/>
      <c r="AB427" s="531"/>
      <c r="AC427" s="531"/>
      <c r="AD427" s="531"/>
    </row>
    <row r="428" spans="1:31" ht="48" customHeight="1">
      <c r="B428" s="107"/>
      <c r="C428" s="531" t="s">
        <v>5974</v>
      </c>
      <c r="D428" s="531"/>
      <c r="E428" s="531"/>
      <c r="F428" s="531"/>
      <c r="G428" s="531"/>
      <c r="H428" s="531"/>
      <c r="I428" s="531"/>
      <c r="J428" s="531"/>
      <c r="K428" s="531"/>
      <c r="L428" s="531"/>
      <c r="M428" s="531"/>
      <c r="N428" s="531"/>
      <c r="O428" s="531"/>
      <c r="P428" s="531"/>
      <c r="Q428" s="531"/>
      <c r="R428" s="531"/>
      <c r="S428" s="531"/>
      <c r="T428" s="531"/>
      <c r="U428" s="531"/>
      <c r="V428" s="531"/>
      <c r="W428" s="531"/>
      <c r="X428" s="531"/>
      <c r="Y428" s="531"/>
      <c r="Z428" s="531"/>
      <c r="AA428" s="531"/>
      <c r="AB428" s="531"/>
      <c r="AC428" s="531"/>
      <c r="AD428" s="531"/>
    </row>
    <row r="429" spans="1:31" ht="24" customHeight="1">
      <c r="B429" s="107"/>
      <c r="C429" s="593" t="s">
        <v>5975</v>
      </c>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row>
    <row r="430" spans="1:31" ht="36" customHeight="1">
      <c r="B430" s="107"/>
      <c r="C430" s="593" t="s">
        <v>5976</v>
      </c>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row>
    <row r="431" spans="1:31" ht="24" customHeight="1">
      <c r="B431" s="107"/>
      <c r="C431" s="593" t="s">
        <v>5977</v>
      </c>
      <c r="D431" s="593"/>
      <c r="E431" s="593"/>
      <c r="F431" s="593"/>
      <c r="G431" s="593"/>
      <c r="H431" s="593"/>
      <c r="I431" s="593"/>
      <c r="J431" s="593"/>
      <c r="K431" s="593"/>
      <c r="L431" s="593"/>
      <c r="M431" s="593"/>
      <c r="N431" s="593"/>
      <c r="O431" s="593"/>
      <c r="P431" s="593"/>
      <c r="Q431" s="593"/>
      <c r="R431" s="593"/>
      <c r="S431" s="593"/>
      <c r="T431" s="593"/>
      <c r="U431" s="593"/>
      <c r="V431" s="593"/>
      <c r="W431" s="593"/>
      <c r="X431" s="593"/>
      <c r="Y431" s="593"/>
      <c r="Z431" s="593"/>
      <c r="AA431" s="593"/>
      <c r="AB431" s="593"/>
      <c r="AC431" s="593"/>
      <c r="AD431" s="593"/>
    </row>
    <row r="432" spans="1:31" ht="36" customHeight="1">
      <c r="B432" s="107"/>
      <c r="C432" s="593" t="s">
        <v>5978</v>
      </c>
      <c r="D432" s="593"/>
      <c r="E432" s="593"/>
      <c r="F432" s="593"/>
      <c r="G432" s="593"/>
      <c r="H432" s="593"/>
      <c r="I432" s="593"/>
      <c r="J432" s="593"/>
      <c r="K432" s="593"/>
      <c r="L432" s="593"/>
      <c r="M432" s="593"/>
      <c r="N432" s="593"/>
      <c r="O432" s="593"/>
      <c r="P432" s="593"/>
      <c r="Q432" s="593"/>
      <c r="R432" s="593"/>
      <c r="S432" s="593"/>
      <c r="T432" s="593"/>
      <c r="U432" s="593"/>
      <c r="V432" s="593"/>
      <c r="W432" s="593"/>
      <c r="X432" s="593"/>
      <c r="Y432" s="593"/>
      <c r="Z432" s="593"/>
      <c r="AA432" s="593"/>
      <c r="AB432" s="593"/>
      <c r="AC432" s="593"/>
      <c r="AD432" s="593"/>
    </row>
    <row r="433" spans="1:44" ht="15" customHeight="1">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row>
    <row r="434" spans="1:44" ht="15" customHeight="1">
      <c r="B434" s="107"/>
      <c r="C434" s="36" t="s">
        <v>5979</v>
      </c>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row>
    <row r="435" spans="1:44" ht="15" customHeight="1">
      <c r="B435" s="107"/>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row>
    <row r="436" spans="1:44" ht="15" customHeight="1">
      <c r="B436" s="107"/>
      <c r="C436" s="511" t="s">
        <v>5980</v>
      </c>
      <c r="D436" s="512"/>
      <c r="E436" s="512"/>
      <c r="F436" s="512"/>
      <c r="G436" s="512"/>
      <c r="H436" s="512"/>
      <c r="I436" s="512"/>
      <c r="J436" s="512"/>
      <c r="K436" s="512"/>
      <c r="L436" s="512"/>
      <c r="M436" s="512"/>
      <c r="N436" s="512"/>
      <c r="O436" s="512"/>
      <c r="P436" s="512"/>
      <c r="Q436" s="512"/>
      <c r="R436" s="512"/>
      <c r="S436" s="512"/>
      <c r="T436" s="512"/>
      <c r="U436" s="512"/>
      <c r="V436" s="512"/>
      <c r="W436" s="512"/>
      <c r="X436" s="512"/>
      <c r="Y436" s="512"/>
      <c r="Z436" s="512"/>
      <c r="AA436" s="512"/>
      <c r="AB436" s="512"/>
      <c r="AC436" s="512"/>
      <c r="AD436" s="513"/>
    </row>
    <row r="437" spans="1:44" ht="15" customHeight="1">
      <c r="B437" s="107"/>
      <c r="C437" s="515" t="s">
        <v>5095</v>
      </c>
      <c r="D437" s="516"/>
      <c r="E437" s="516"/>
      <c r="F437" s="516"/>
      <c r="G437" s="516"/>
      <c r="H437" s="516"/>
      <c r="I437" s="516"/>
      <c r="J437" s="516"/>
      <c r="K437" s="516"/>
      <c r="L437" s="516"/>
      <c r="M437" s="516"/>
      <c r="N437" s="516"/>
      <c r="O437" s="516"/>
      <c r="P437" s="517"/>
      <c r="Q437" s="515" t="s">
        <v>5096</v>
      </c>
      <c r="R437" s="516"/>
      <c r="S437" s="516"/>
      <c r="T437" s="516"/>
      <c r="U437" s="516"/>
      <c r="V437" s="516"/>
      <c r="W437" s="516"/>
      <c r="X437" s="516"/>
      <c r="Y437" s="516"/>
      <c r="Z437" s="516"/>
      <c r="AA437" s="516"/>
      <c r="AB437" s="516"/>
      <c r="AC437" s="516"/>
      <c r="AD437" s="517"/>
      <c r="AI437" s="815" t="s">
        <v>5981</v>
      </c>
      <c r="AJ437" s="815" t="s">
        <v>5982</v>
      </c>
      <c r="AK437" s="818" t="s">
        <v>5983</v>
      </c>
      <c r="AL437" s="818" t="s">
        <v>5984</v>
      </c>
      <c r="AM437" s="816" t="s">
        <v>5985</v>
      </c>
      <c r="AN437" s="806" t="s">
        <v>5986</v>
      </c>
      <c r="AQ437" s="818" t="s">
        <v>5987</v>
      </c>
      <c r="AR437" s="818" t="s">
        <v>5988</v>
      </c>
    </row>
    <row r="438" spans="1:44" ht="24" customHeight="1">
      <c r="B438" s="107"/>
      <c r="C438" s="518" t="s">
        <v>5902</v>
      </c>
      <c r="D438" s="518"/>
      <c r="E438" s="518"/>
      <c r="F438" s="518"/>
      <c r="G438" s="518"/>
      <c r="H438" s="518"/>
      <c r="I438" s="518"/>
      <c r="J438" s="518" t="s">
        <v>5659</v>
      </c>
      <c r="K438" s="518"/>
      <c r="L438" s="518"/>
      <c r="M438" s="518"/>
      <c r="N438" s="518"/>
      <c r="O438" s="518"/>
      <c r="P438" s="518"/>
      <c r="Q438" s="518" t="s">
        <v>5989</v>
      </c>
      <c r="R438" s="518"/>
      <c r="S438" s="518"/>
      <c r="T438" s="518"/>
      <c r="U438" s="518"/>
      <c r="V438" s="518"/>
      <c r="W438" s="518"/>
      <c r="X438" s="518" t="s">
        <v>5658</v>
      </c>
      <c r="Y438" s="518"/>
      <c r="Z438" s="518"/>
      <c r="AA438" s="518"/>
      <c r="AB438" s="518"/>
      <c r="AC438" s="518"/>
      <c r="AD438" s="518"/>
      <c r="AH438" s="222" t="s">
        <v>5107</v>
      </c>
      <c r="AI438" s="815"/>
      <c r="AJ438" s="815"/>
      <c r="AK438" s="818"/>
      <c r="AL438" s="818"/>
      <c r="AM438" s="816"/>
      <c r="AN438" s="806"/>
      <c r="AO438" s="391" t="s">
        <v>5990</v>
      </c>
      <c r="AP438" s="391" t="s">
        <v>5991</v>
      </c>
      <c r="AQ438" s="818"/>
      <c r="AR438" s="818"/>
    </row>
    <row r="439" spans="1:44" ht="15" customHeight="1">
      <c r="B439" s="107"/>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H439" s="89">
        <f>COUNTIF(C439:AD439,"NS")</f>
        <v>0</v>
      </c>
      <c r="AI439" s="1">
        <f>IF(AND(SUM($P$346)=0,COUNTA(C439:P439)&gt;0),1,0)</f>
        <v>0</v>
      </c>
      <c r="AJ439" s="1">
        <f>IF(AND(SUM($T$346)=0,COUNTA(Q439:AD439)&gt;0),1,0)</f>
        <v>0</v>
      </c>
      <c r="AK439" s="1">
        <f>IF(AND(SUM($S$171)=0,COUNTA(C439)&gt;0),1,0)</f>
        <v>0</v>
      </c>
      <c r="AL439" s="1">
        <f>IF(AND(SUM($S$172)=0,COUNTA(Q439)&gt;0),1,0)</f>
        <v>0</v>
      </c>
      <c r="AM439" s="1">
        <f>IF(P346="NS",0,IF(P346="NA",0,IF(SUM(C439:P439)=P346,0,1)))</f>
        <v>0</v>
      </c>
      <c r="AN439" s="1">
        <f>IF(T346="NS",0,IF(T346="NA",0,IF(SUM(Q439:AD439)=T346,0,1)))</f>
        <v>0</v>
      </c>
      <c r="AO439" s="23">
        <f>IF(AND(SUM($P$346)=0,COUNTA(C439:P439)=0),0,IF(AND(SUM($P$346)&gt;0,OR(COUNTA(C439:P439)=1,COUNTA(C439:P439)=2)),0,1))</f>
        <v>0</v>
      </c>
      <c r="AP439" s="23">
        <f>IF(AND(SUM($T$346)=0,COUNTA(Q439:AD439)=0),0,IF(AND(SUM($T$346)&gt;0,OR(COUNTA(Q439:AD439)=1,COUNTA(Q439:AD439)=2)),0,1))</f>
        <v>0</v>
      </c>
      <c r="AQ439" s="1">
        <f>IF(AND(SUM($Y$171)=0,COUNTA(J439)&gt;0),1,0)</f>
        <v>0</v>
      </c>
      <c r="AR439" s="1">
        <f>IF(AND(SUM($Y$172)=0,COUNTA(X439)&gt;0),1,0)</f>
        <v>0</v>
      </c>
    </row>
    <row r="440" spans="1:44" ht="15" customHeight="1">
      <c r="A440" s="40"/>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L440" s="390">
        <f>SUM(AK439:AL439)</f>
        <v>0</v>
      </c>
      <c r="AR440" s="390">
        <f>SUM(AQ439:AR439)</f>
        <v>0</v>
      </c>
    </row>
    <row r="441" spans="1:44" ht="24" customHeight="1">
      <c r="A441" s="40"/>
      <c r="B441" s="91"/>
      <c r="C441" s="535" t="s">
        <v>5147</v>
      </c>
      <c r="D441" s="535"/>
      <c r="E441" s="535"/>
      <c r="F441" s="535"/>
      <c r="G441" s="535"/>
      <c r="H441" s="535"/>
      <c r="I441" s="535"/>
      <c r="J441" s="535"/>
      <c r="K441" s="535"/>
      <c r="L441" s="535"/>
      <c r="M441" s="535"/>
      <c r="N441" s="535"/>
      <c r="O441" s="535"/>
      <c r="P441" s="535"/>
      <c r="Q441" s="535"/>
      <c r="R441" s="535"/>
      <c r="S441" s="535"/>
      <c r="T441" s="535"/>
      <c r="U441" s="535"/>
      <c r="V441" s="535"/>
      <c r="W441" s="535"/>
      <c r="X441" s="535"/>
      <c r="Y441" s="535"/>
      <c r="Z441" s="535"/>
      <c r="AA441" s="535"/>
      <c r="AB441" s="535"/>
      <c r="AC441" s="535"/>
      <c r="AD441" s="535"/>
      <c r="AH441" s="769" t="s">
        <v>5968</v>
      </c>
      <c r="AI441" s="769"/>
      <c r="AJ441" s="769"/>
    </row>
    <row r="442" spans="1:44" ht="60" customHeight="1">
      <c r="A442" s="40"/>
      <c r="B442" s="91"/>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H442" s="401" t="s">
        <v>5667</v>
      </c>
      <c r="AI442" s="442" t="s">
        <v>5668</v>
      </c>
      <c r="AJ442" s="443" t="s">
        <v>5669</v>
      </c>
    </row>
    <row r="443" spans="1:44" ht="15" customHeight="1">
      <c r="A443" s="40"/>
      <c r="B443" s="583" t="str">
        <f>IF(OR(AO439&gt;0,AP439&gt;0),"Favor de ingresar toda la información requerida en la pregunta y/o verifique que no tenga información en celdas sombreadas","")</f>
        <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H443" s="1">
        <v>3</v>
      </c>
      <c r="AI443" s="1">
        <f>IF(AL440&gt;0,1,0)</f>
        <v>0</v>
      </c>
      <c r="AJ443" s="441" t="str">
        <f>IF(AI443&gt;0,AH443,"")</f>
        <v/>
      </c>
    </row>
    <row r="444" spans="1:44" ht="15" customHeight="1">
      <c r="A444" s="40"/>
      <c r="B444" s="568" t="str">
        <f>IF(AH439&gt;0,"Alerta: debido a que cuenta con registros NS, debe proporcionar una justificación en el area de comentarios al final de la pregunta","")</f>
        <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H444" s="1">
        <v>4</v>
      </c>
      <c r="AI444" s="1">
        <f>IF(AR440&gt;0,1,0)</f>
        <v>0</v>
      </c>
      <c r="AJ444" s="441" t="str">
        <f>IF(AI444&gt;0,AH444,"")</f>
        <v/>
      </c>
    </row>
    <row r="445" spans="1:44" ht="15" customHeight="1">
      <c r="A445" s="40"/>
      <c r="B445" s="584" t="str">
        <f>IF(OR(AI443&gt;0,AI444&gt;0),_xlfn.CONCAT("Alerta: debe de proporcionar una justificación de acuerdo a lo establecido en la(s) instrucción(es): ",_xlfn.TEXTJOIN(",",TRUE,AJ443:AJ444)),"")</f>
        <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row>
    <row r="446" spans="1:44" ht="15" customHeight="1">
      <c r="A446" s="40"/>
      <c r="B446" s="571" t="str">
        <f>IF(AM439&gt;0,"Favor de revisar la instrucción 5, debido a que no se cumplen con los criterios mencionados",IF(AN439&gt;0,"Favor de revisar la instrucción 6, debido a que no se cumplen con los criterios mencionados",""))</f>
        <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row>
    <row r="447" spans="1:44" ht="15" customHeight="1">
      <c r="A447" s="40"/>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row>
    <row r="448" spans="1:44" ht="15" customHeight="1">
      <c r="A448" s="40"/>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row>
    <row r="449" spans="1:40" ht="15" customHeight="1">
      <c r="A449" s="40"/>
      <c r="B449" s="42"/>
      <c r="C449" s="36" t="s">
        <v>5992</v>
      </c>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row>
    <row r="450" spans="1:40" ht="15" customHeight="1">
      <c r="A450" s="40"/>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row>
    <row r="451" spans="1:40" ht="15" customHeight="1">
      <c r="A451" s="40"/>
      <c r="B451" s="42"/>
      <c r="C451" s="511" t="s">
        <v>5993</v>
      </c>
      <c r="D451" s="512"/>
      <c r="E451" s="512"/>
      <c r="F451" s="512"/>
      <c r="G451" s="512"/>
      <c r="H451" s="512"/>
      <c r="I451" s="512"/>
      <c r="J451" s="512"/>
      <c r="K451" s="512"/>
      <c r="L451" s="512"/>
      <c r="M451" s="512"/>
      <c r="N451" s="512"/>
      <c r="O451" s="512"/>
      <c r="P451" s="512"/>
      <c r="Q451" s="512"/>
      <c r="R451" s="512"/>
      <c r="S451" s="512"/>
      <c r="T451" s="512"/>
      <c r="U451" s="512"/>
      <c r="V451" s="512"/>
      <c r="W451" s="512"/>
      <c r="X451" s="512"/>
      <c r="Y451" s="512"/>
      <c r="Z451" s="512"/>
      <c r="AA451" s="512"/>
      <c r="AB451" s="512"/>
      <c r="AC451" s="512"/>
      <c r="AD451" s="513"/>
    </row>
    <row r="452" spans="1:40" ht="15" customHeight="1">
      <c r="A452" s="40"/>
      <c r="B452" s="42"/>
      <c r="C452" s="515" t="s">
        <v>5095</v>
      </c>
      <c r="D452" s="516"/>
      <c r="E452" s="516"/>
      <c r="F452" s="516"/>
      <c r="G452" s="516"/>
      <c r="H452" s="516"/>
      <c r="I452" s="516"/>
      <c r="J452" s="516"/>
      <c r="K452" s="516"/>
      <c r="L452" s="516"/>
      <c r="M452" s="516"/>
      <c r="N452" s="516"/>
      <c r="O452" s="516"/>
      <c r="P452" s="517"/>
      <c r="Q452" s="515" t="s">
        <v>5096</v>
      </c>
      <c r="R452" s="516"/>
      <c r="S452" s="516"/>
      <c r="T452" s="516"/>
      <c r="U452" s="516"/>
      <c r="V452" s="516"/>
      <c r="W452" s="516"/>
      <c r="X452" s="516"/>
      <c r="Y452" s="516"/>
      <c r="Z452" s="516"/>
      <c r="AA452" s="516"/>
      <c r="AB452" s="516"/>
      <c r="AC452" s="516"/>
      <c r="AD452" s="517"/>
      <c r="AI452" s="815" t="s">
        <v>5994</v>
      </c>
      <c r="AJ452" s="815" t="s">
        <v>5995</v>
      </c>
      <c r="AK452" s="816" t="s">
        <v>5985</v>
      </c>
      <c r="AL452" s="806" t="s">
        <v>5996</v>
      </c>
    </row>
    <row r="453" spans="1:40" ht="24" customHeight="1">
      <c r="A453" s="40"/>
      <c r="B453" s="42"/>
      <c r="C453" s="518" t="s">
        <v>5902</v>
      </c>
      <c r="D453" s="518"/>
      <c r="E453" s="518"/>
      <c r="F453" s="518"/>
      <c r="G453" s="518"/>
      <c r="H453" s="518"/>
      <c r="I453" s="518"/>
      <c r="J453" s="518" t="s">
        <v>5659</v>
      </c>
      <c r="K453" s="518"/>
      <c r="L453" s="518"/>
      <c r="M453" s="518"/>
      <c r="N453" s="518"/>
      <c r="O453" s="518"/>
      <c r="P453" s="518"/>
      <c r="Q453" s="518" t="s">
        <v>5989</v>
      </c>
      <c r="R453" s="518"/>
      <c r="S453" s="518"/>
      <c r="T453" s="518"/>
      <c r="U453" s="518"/>
      <c r="V453" s="518"/>
      <c r="W453" s="518"/>
      <c r="X453" s="518" t="s">
        <v>5658</v>
      </c>
      <c r="Y453" s="518"/>
      <c r="Z453" s="518"/>
      <c r="AA453" s="518"/>
      <c r="AB453" s="518"/>
      <c r="AC453" s="518"/>
      <c r="AD453" s="518"/>
      <c r="AH453" s="222" t="s">
        <v>5107</v>
      </c>
      <c r="AI453" s="815"/>
      <c r="AJ453" s="815"/>
      <c r="AK453" s="816"/>
      <c r="AL453" s="806"/>
      <c r="AM453" s="391" t="s">
        <v>5990</v>
      </c>
      <c r="AN453" s="391" t="s">
        <v>5991</v>
      </c>
    </row>
    <row r="454" spans="1:40" ht="15" customHeight="1">
      <c r="A454" s="40"/>
      <c r="B454" s="42"/>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G454" s="23"/>
      <c r="AH454" s="89">
        <f>COUNTIF(C454:AD454,"NS")</f>
        <v>0</v>
      </c>
      <c r="AI454" s="1">
        <f>IF(AND(SUM($Q$346)=0,COUNTA(C454:P454)&gt;0),1,0)</f>
        <v>0</v>
      </c>
      <c r="AJ454" s="1">
        <f>IF(AND(SUM($U$346)=0,COUNTA(Q454:AD454)&gt;0),1,0)</f>
        <v>0</v>
      </c>
      <c r="AK454" s="1">
        <f>IF(Q346="NS",0,IF(Q346="NA",0,IF(SUM(C454:P454)=Q346,0,1)))</f>
        <v>0</v>
      </c>
      <c r="AL454" s="1">
        <f>IF(U346="NS",0,IF(U346="NA",0,IF(SUM(Q454:AD454)=U346,0,1)))</f>
        <v>0</v>
      </c>
      <c r="AM454" s="23">
        <f>IF(AND(SUM($Q$346)=0,COUNTA(C454:P454)=0),0,IF(AND(SUM($Q$346)&gt;0,COUNTA(C454:P454)=2),0,1))</f>
        <v>0</v>
      </c>
      <c r="AN454" s="23">
        <f>IF(AND(SUM($U$346)=0,COUNTA(Q454:AD454)=0),0,IF(AND(SUM($U$346)&gt;0,COUNTA(Q454:AD454)=2),0,1))</f>
        <v>0</v>
      </c>
    </row>
    <row r="455" spans="1:40" ht="15" customHeight="1">
      <c r="A455" s="40"/>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row>
    <row r="456" spans="1:40" ht="24" customHeight="1">
      <c r="A456" s="40"/>
      <c r="B456" s="42"/>
      <c r="C456" s="535" t="s">
        <v>5147</v>
      </c>
      <c r="D456" s="535"/>
      <c r="E456" s="535"/>
      <c r="F456" s="535"/>
      <c r="G456" s="535"/>
      <c r="H456" s="535"/>
      <c r="I456" s="535"/>
      <c r="J456" s="535"/>
      <c r="K456" s="535"/>
      <c r="L456" s="535"/>
      <c r="M456" s="535"/>
      <c r="N456" s="535"/>
      <c r="O456" s="535"/>
      <c r="P456" s="535"/>
      <c r="Q456" s="535"/>
      <c r="R456" s="535"/>
      <c r="S456" s="535"/>
      <c r="T456" s="535"/>
      <c r="U456" s="535"/>
      <c r="V456" s="535"/>
      <c r="W456" s="535"/>
      <c r="X456" s="535"/>
      <c r="Y456" s="535"/>
      <c r="Z456" s="535"/>
      <c r="AA456" s="535"/>
      <c r="AB456" s="535"/>
      <c r="AC456" s="535"/>
      <c r="AD456" s="535"/>
    </row>
    <row r="457" spans="1:40" ht="60" customHeight="1">
      <c r="A457" s="40"/>
      <c r="B457" s="42"/>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row>
    <row r="458" spans="1:40" ht="15" customHeight="1">
      <c r="A458" s="40"/>
      <c r="B458" s="583" t="str">
        <f>IF(OR(AM454&gt;0,AN454&gt;0),"Favor de ingresar toda la información requerida en la pregunta y/o verifique que no tenga información en celdas sombreadas","")</f>
        <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row>
    <row r="459" spans="1:40" ht="15" customHeight="1">
      <c r="A459" s="40"/>
      <c r="B459" s="568" t="str">
        <f>IF(AH454&gt;0,"Alerta: debido a que cuenta con registros NS, debe proporcionar una justificación en el area de comentarios al final de la pregunta","")</f>
        <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row>
    <row r="460" spans="1:40" ht="15" customHeight="1">
      <c r="A460" s="40"/>
      <c r="B460" s="571" t="str">
        <f>IF(AK454&gt;0,"Favor de revisar la instrucción 7, debido a que no se cumplen con los criterios mencionados",IF(AL454&gt;0,"Favor de revisar la instrucción 8, debido a que no se cumplen con los criterios mencionados",""))</f>
        <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row>
    <row r="461" spans="1:40" ht="15" customHeight="1">
      <c r="A461" s="40"/>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row>
    <row r="462" spans="1:40" ht="15" customHeight="1">
      <c r="A462" s="40"/>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row>
    <row r="463" spans="1:40" ht="15" customHeight="1">
      <c r="A463" s="40"/>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row>
    <row r="464" spans="1:40" ht="24" customHeight="1">
      <c r="A464" s="72" t="s">
        <v>5997</v>
      </c>
      <c r="B464" s="585" t="s">
        <v>5998</v>
      </c>
      <c r="C464" s="585"/>
      <c r="D464" s="585"/>
      <c r="E464" s="585"/>
      <c r="F464" s="585"/>
      <c r="G464" s="585"/>
      <c r="H464" s="585"/>
      <c r="I464" s="585"/>
      <c r="J464" s="585"/>
      <c r="K464" s="585"/>
      <c r="L464" s="585"/>
      <c r="M464" s="585"/>
      <c r="N464" s="585"/>
      <c r="O464" s="585"/>
      <c r="P464" s="585"/>
      <c r="Q464" s="585"/>
      <c r="R464" s="585"/>
      <c r="S464" s="585"/>
      <c r="T464" s="585"/>
      <c r="U464" s="585"/>
      <c r="V464" s="585"/>
      <c r="W464" s="585"/>
      <c r="X464" s="585"/>
      <c r="Y464" s="585"/>
      <c r="Z464" s="585"/>
      <c r="AA464" s="585"/>
      <c r="AB464" s="585"/>
      <c r="AC464" s="585"/>
      <c r="AD464" s="585"/>
    </row>
    <row r="465" spans="1:45" ht="24" customHeight="1">
      <c r="B465" s="107"/>
      <c r="C465" s="531" t="s">
        <v>5999</v>
      </c>
      <c r="D465" s="531"/>
      <c r="E465" s="531"/>
      <c r="F465" s="531"/>
      <c r="G465" s="531"/>
      <c r="H465" s="531"/>
      <c r="I465" s="531"/>
      <c r="J465" s="531"/>
      <c r="K465" s="531"/>
      <c r="L465" s="531"/>
      <c r="M465" s="531"/>
      <c r="N465" s="531"/>
      <c r="O465" s="531"/>
      <c r="P465" s="531"/>
      <c r="Q465" s="531"/>
      <c r="R465" s="531"/>
      <c r="S465" s="531"/>
      <c r="T465" s="531"/>
      <c r="U465" s="531"/>
      <c r="V465" s="531"/>
      <c r="W465" s="531"/>
      <c r="X465" s="531"/>
      <c r="Y465" s="531"/>
      <c r="Z465" s="531"/>
      <c r="AA465" s="531"/>
      <c r="AB465" s="531"/>
      <c r="AC465" s="531"/>
      <c r="AD465" s="531"/>
    </row>
    <row r="466" spans="1:45" ht="36" customHeight="1">
      <c r="B466" s="107"/>
      <c r="C466" s="531" t="s">
        <v>6000</v>
      </c>
      <c r="D466" s="531"/>
      <c r="E466" s="531"/>
      <c r="F466" s="531"/>
      <c r="G466" s="531"/>
      <c r="H466" s="531"/>
      <c r="I466" s="531"/>
      <c r="J466" s="531"/>
      <c r="K466" s="531"/>
      <c r="L466" s="531"/>
      <c r="M466" s="531"/>
      <c r="N466" s="531"/>
      <c r="O466" s="531"/>
      <c r="P466" s="531"/>
      <c r="Q466" s="531"/>
      <c r="R466" s="531"/>
      <c r="S466" s="531"/>
      <c r="T466" s="531"/>
      <c r="U466" s="531"/>
      <c r="V466" s="531"/>
      <c r="W466" s="531"/>
      <c r="X466" s="531"/>
      <c r="Y466" s="531"/>
      <c r="Z466" s="531"/>
      <c r="AA466" s="531"/>
      <c r="AB466" s="531"/>
      <c r="AC466" s="531"/>
      <c r="AD466" s="531"/>
    </row>
    <row r="467" spans="1:45" ht="24" customHeight="1">
      <c r="A467" s="40"/>
      <c r="B467" s="107"/>
      <c r="C467" s="782" t="s">
        <v>6001</v>
      </c>
      <c r="D467" s="782"/>
      <c r="E467" s="782"/>
      <c r="F467" s="782"/>
      <c r="G467" s="782"/>
      <c r="H467" s="782"/>
      <c r="I467" s="782"/>
      <c r="J467" s="782"/>
      <c r="K467" s="782"/>
      <c r="L467" s="782"/>
      <c r="M467" s="782"/>
      <c r="N467" s="782"/>
      <c r="O467" s="782"/>
      <c r="P467" s="782"/>
      <c r="Q467" s="782"/>
      <c r="R467" s="782"/>
      <c r="S467" s="782"/>
      <c r="T467" s="782"/>
      <c r="U467" s="782"/>
      <c r="V467" s="782"/>
      <c r="W467" s="782"/>
      <c r="X467" s="782"/>
      <c r="Y467" s="782"/>
      <c r="Z467" s="782"/>
      <c r="AA467" s="782"/>
      <c r="AB467" s="782"/>
      <c r="AC467" s="782"/>
      <c r="AD467" s="782"/>
    </row>
    <row r="468" spans="1:45" ht="24" customHeight="1">
      <c r="A468" s="40"/>
      <c r="B468" s="91"/>
      <c r="C468" s="531" t="s">
        <v>6002</v>
      </c>
      <c r="D468" s="531"/>
      <c r="E468" s="531"/>
      <c r="F468" s="531"/>
      <c r="G468" s="531"/>
      <c r="H468" s="531"/>
      <c r="I468" s="531"/>
      <c r="J468" s="531"/>
      <c r="K468" s="531"/>
      <c r="L468" s="531"/>
      <c r="M468" s="531"/>
      <c r="N468" s="531"/>
      <c r="O468" s="531"/>
      <c r="P468" s="531"/>
      <c r="Q468" s="531"/>
      <c r="R468" s="531"/>
      <c r="S468" s="531"/>
      <c r="T468" s="531"/>
      <c r="U468" s="531"/>
      <c r="V468" s="531"/>
      <c r="W468" s="531"/>
      <c r="X468" s="531"/>
      <c r="Y468" s="531"/>
      <c r="Z468" s="531"/>
      <c r="AA468" s="531"/>
      <c r="AB468" s="531"/>
      <c r="AC468" s="531"/>
      <c r="AD468" s="531"/>
    </row>
    <row r="469" spans="1:45" ht="48" customHeight="1">
      <c r="A469" s="40"/>
      <c r="B469" s="91"/>
      <c r="C469" s="531" t="s">
        <v>6003</v>
      </c>
      <c r="D469" s="531"/>
      <c r="E469" s="531"/>
      <c r="F469" s="531"/>
      <c r="G469" s="531"/>
      <c r="H469" s="531"/>
      <c r="I469" s="531"/>
      <c r="J469" s="531"/>
      <c r="K469" s="531"/>
      <c r="L469" s="531"/>
      <c r="M469" s="531"/>
      <c r="N469" s="531"/>
      <c r="O469" s="531"/>
      <c r="P469" s="531"/>
      <c r="Q469" s="531"/>
      <c r="R469" s="531"/>
      <c r="S469" s="531"/>
      <c r="T469" s="531"/>
      <c r="U469" s="531"/>
      <c r="V469" s="531"/>
      <c r="W469" s="531"/>
      <c r="X469" s="531"/>
      <c r="Y469" s="531"/>
      <c r="Z469" s="531"/>
      <c r="AA469" s="531"/>
      <c r="AB469" s="531"/>
      <c r="AC469" s="531"/>
      <c r="AD469" s="531"/>
    </row>
    <row r="470" spans="1:45" ht="36" customHeight="1">
      <c r="A470" s="40"/>
      <c r="B470" s="91"/>
      <c r="C470" s="531" t="s">
        <v>6004</v>
      </c>
      <c r="D470" s="531"/>
      <c r="E470" s="531"/>
      <c r="F470" s="531"/>
      <c r="G470" s="531"/>
      <c r="H470" s="531"/>
      <c r="I470" s="531"/>
      <c r="J470" s="531"/>
      <c r="K470" s="531"/>
      <c r="L470" s="531"/>
      <c r="M470" s="531"/>
      <c r="N470" s="531"/>
      <c r="O470" s="531"/>
      <c r="P470" s="531"/>
      <c r="Q470" s="531"/>
      <c r="R470" s="531"/>
      <c r="S470" s="531"/>
      <c r="T470" s="531"/>
      <c r="U470" s="531"/>
      <c r="V470" s="531"/>
      <c r="W470" s="531"/>
      <c r="X470" s="531"/>
      <c r="Y470" s="531"/>
      <c r="Z470" s="531"/>
      <c r="AA470" s="531"/>
      <c r="AB470" s="531"/>
      <c r="AC470" s="531"/>
      <c r="AD470" s="531"/>
    </row>
    <row r="471" spans="1:45" ht="36" customHeight="1">
      <c r="A471" s="40"/>
      <c r="B471" s="91"/>
      <c r="C471" s="531" t="s">
        <v>6005</v>
      </c>
      <c r="D471" s="531"/>
      <c r="E471" s="531"/>
      <c r="F471" s="531"/>
      <c r="G471" s="531"/>
      <c r="H471" s="531"/>
      <c r="I471" s="531"/>
      <c r="J471" s="531"/>
      <c r="K471" s="531"/>
      <c r="L471" s="531"/>
      <c r="M471" s="531"/>
      <c r="N471" s="531"/>
      <c r="O471" s="531"/>
      <c r="P471" s="531"/>
      <c r="Q471" s="531"/>
      <c r="R471" s="531"/>
      <c r="S471" s="531"/>
      <c r="T471" s="531"/>
      <c r="U471" s="531"/>
      <c r="V471" s="531"/>
      <c r="W471" s="531"/>
      <c r="X471" s="531"/>
      <c r="Y471" s="531"/>
      <c r="Z471" s="531"/>
      <c r="AA471" s="531"/>
      <c r="AB471" s="531"/>
      <c r="AC471" s="531"/>
      <c r="AD471" s="531"/>
    </row>
    <row r="472" spans="1:45" ht="36" customHeight="1">
      <c r="A472" s="40"/>
      <c r="B472" s="91"/>
      <c r="C472" s="531" t="s">
        <v>6006</v>
      </c>
      <c r="D472" s="531"/>
      <c r="E472" s="531"/>
      <c r="F472" s="531"/>
      <c r="G472" s="531"/>
      <c r="H472" s="531"/>
      <c r="I472" s="531"/>
      <c r="J472" s="531"/>
      <c r="K472" s="531"/>
      <c r="L472" s="531"/>
      <c r="M472" s="531"/>
      <c r="N472" s="531"/>
      <c r="O472" s="531"/>
      <c r="P472" s="531"/>
      <c r="Q472" s="531"/>
      <c r="R472" s="531"/>
      <c r="S472" s="531"/>
      <c r="T472" s="531"/>
      <c r="U472" s="531"/>
      <c r="V472" s="531"/>
      <c r="W472" s="531"/>
      <c r="X472" s="531"/>
      <c r="Y472" s="531"/>
      <c r="Z472" s="531"/>
      <c r="AA472" s="531"/>
      <c r="AB472" s="531"/>
      <c r="AC472" s="531"/>
      <c r="AD472" s="531"/>
    </row>
    <row r="473" spans="1:45" ht="36" customHeight="1">
      <c r="A473" s="40"/>
      <c r="B473" s="91"/>
      <c r="C473" s="531" t="s">
        <v>6007</v>
      </c>
      <c r="D473" s="531"/>
      <c r="E473" s="531"/>
      <c r="F473" s="531"/>
      <c r="G473" s="531"/>
      <c r="H473" s="531"/>
      <c r="I473" s="531"/>
      <c r="J473" s="531"/>
      <c r="K473" s="531"/>
      <c r="L473" s="531"/>
      <c r="M473" s="531"/>
      <c r="N473" s="531"/>
      <c r="O473" s="531"/>
      <c r="P473" s="531"/>
      <c r="Q473" s="531"/>
      <c r="R473" s="531"/>
      <c r="S473" s="531"/>
      <c r="T473" s="531"/>
      <c r="U473" s="531"/>
      <c r="V473" s="531"/>
      <c r="W473" s="531"/>
      <c r="X473" s="531"/>
      <c r="Y473" s="531"/>
      <c r="Z473" s="531"/>
      <c r="AA473" s="531"/>
      <c r="AB473" s="531"/>
      <c r="AC473" s="531"/>
      <c r="AD473" s="531"/>
    </row>
    <row r="474" spans="1:45" ht="24" customHeight="1">
      <c r="A474" s="40"/>
      <c r="B474" s="91"/>
      <c r="C474" s="531" t="s">
        <v>6008</v>
      </c>
      <c r="D474" s="531"/>
      <c r="E474" s="531"/>
      <c r="F474" s="531"/>
      <c r="G474" s="531"/>
      <c r="H474" s="531"/>
      <c r="I474" s="531"/>
      <c r="J474" s="531"/>
      <c r="K474" s="531"/>
      <c r="L474" s="531"/>
      <c r="M474" s="531"/>
      <c r="N474" s="531"/>
      <c r="O474" s="531"/>
      <c r="P474" s="531"/>
      <c r="Q474" s="531"/>
      <c r="R474" s="531"/>
      <c r="S474" s="531"/>
      <c r="T474" s="531"/>
      <c r="U474" s="531"/>
      <c r="V474" s="531"/>
      <c r="W474" s="531"/>
      <c r="X474" s="531"/>
      <c r="Y474" s="531"/>
      <c r="Z474" s="531"/>
      <c r="AA474" s="531"/>
      <c r="AB474" s="531"/>
      <c r="AC474" s="531"/>
      <c r="AD474" s="531"/>
    </row>
    <row r="475" spans="1:45" ht="24" customHeight="1">
      <c r="A475" s="40"/>
      <c r="B475" s="91"/>
      <c r="C475" s="531" t="s">
        <v>6009</v>
      </c>
      <c r="D475" s="531"/>
      <c r="E475" s="531"/>
      <c r="F475" s="531"/>
      <c r="G475" s="531"/>
      <c r="H475" s="531"/>
      <c r="I475" s="531"/>
      <c r="J475" s="531"/>
      <c r="K475" s="531"/>
      <c r="L475" s="531"/>
      <c r="M475" s="531"/>
      <c r="N475" s="531"/>
      <c r="O475" s="531"/>
      <c r="P475" s="531"/>
      <c r="Q475" s="531"/>
      <c r="R475" s="531"/>
      <c r="S475" s="531"/>
      <c r="T475" s="531"/>
      <c r="U475" s="531"/>
      <c r="V475" s="531"/>
      <c r="W475" s="531"/>
      <c r="X475" s="531"/>
      <c r="Y475" s="531"/>
      <c r="Z475" s="531"/>
      <c r="AA475" s="531"/>
      <c r="AB475" s="531"/>
      <c r="AC475" s="531"/>
      <c r="AD475" s="531"/>
    </row>
    <row r="476" spans="1:45" ht="15" customHeight="1">
      <c r="A476" s="40"/>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I476" s="815" t="s">
        <v>5981</v>
      </c>
      <c r="AJ476" s="816" t="s">
        <v>6010</v>
      </c>
      <c r="AM476" s="817" t="s">
        <v>6011</v>
      </c>
    </row>
    <row r="477" spans="1:45" ht="60" customHeight="1">
      <c r="A477" s="40"/>
      <c r="B477" s="109"/>
      <c r="C477" s="511" t="s">
        <v>6012</v>
      </c>
      <c r="D477" s="512"/>
      <c r="E477" s="512"/>
      <c r="F477" s="512"/>
      <c r="G477" s="512"/>
      <c r="H477" s="512"/>
      <c r="I477" s="512"/>
      <c r="J477" s="512"/>
      <c r="K477" s="512"/>
      <c r="L477" s="512"/>
      <c r="M477" s="512"/>
      <c r="N477" s="512"/>
      <c r="O477" s="512"/>
      <c r="P477" s="512"/>
      <c r="Q477" s="512"/>
      <c r="R477" s="512"/>
      <c r="S477" s="512"/>
      <c r="T477" s="512"/>
      <c r="U477" s="512"/>
      <c r="V477" s="512"/>
      <c r="W477" s="512"/>
      <c r="X477" s="513"/>
      <c r="Y477" s="511" t="s">
        <v>6013</v>
      </c>
      <c r="Z477" s="512"/>
      <c r="AA477" s="512"/>
      <c r="AB477" s="512"/>
      <c r="AC477" s="512"/>
      <c r="AD477" s="513"/>
      <c r="AH477" s="222" t="s">
        <v>5107</v>
      </c>
      <c r="AI477" s="815"/>
      <c r="AJ477" s="816"/>
      <c r="AK477" s="392" t="s">
        <v>6014</v>
      </c>
      <c r="AL477" s="395" t="s">
        <v>6015</v>
      </c>
      <c r="AM477" s="817"/>
      <c r="AN477" s="351" t="s">
        <v>6014</v>
      </c>
      <c r="AO477" s="396" t="s">
        <v>6016</v>
      </c>
      <c r="AP477" s="369" t="s">
        <v>6017</v>
      </c>
      <c r="AQ477" s="398" t="s">
        <v>6018</v>
      </c>
      <c r="AR477" s="391" t="s">
        <v>6019</v>
      </c>
      <c r="AS477" s="391" t="s">
        <v>6020</v>
      </c>
    </row>
    <row r="478" spans="1:45" ht="15" customHeight="1">
      <c r="A478" s="40"/>
      <c r="B478" s="91"/>
      <c r="C478" s="728" t="s">
        <v>6021</v>
      </c>
      <c r="D478" s="728"/>
      <c r="E478" s="94" t="s">
        <v>5500</v>
      </c>
      <c r="F478" s="572" t="s">
        <v>6022</v>
      </c>
      <c r="G478" s="573"/>
      <c r="H478" s="573"/>
      <c r="I478" s="573"/>
      <c r="J478" s="573"/>
      <c r="K478" s="573"/>
      <c r="L478" s="573"/>
      <c r="M478" s="573"/>
      <c r="N478" s="573"/>
      <c r="O478" s="573"/>
      <c r="P478" s="573"/>
      <c r="Q478" s="573"/>
      <c r="R478" s="573"/>
      <c r="S478" s="573"/>
      <c r="T478" s="573"/>
      <c r="U478" s="573"/>
      <c r="V478" s="573"/>
      <c r="W478" s="573"/>
      <c r="X478" s="574"/>
      <c r="Y478" s="577"/>
      <c r="Z478" s="578"/>
      <c r="AA478" s="578"/>
      <c r="AB478" s="578"/>
      <c r="AC478" s="578"/>
      <c r="AD478" s="579"/>
      <c r="AH478" s="89">
        <f>COUNTIF(Y478,"NS")</f>
        <v>0</v>
      </c>
      <c r="AI478" s="1">
        <f>IF(AND(SUM($P$346)=0,COUNTA(Y478:AD488)&gt;0),1,0)</f>
        <v>0</v>
      </c>
      <c r="AJ478" s="1">
        <f>IF(OR(Y478="NS",Y479="NS",Y480="NS",Y481="NS",Y482="NS",Y483="NS",Y484="NS",Y485="NS",Y486="NS",Y487="NS",Y488="NS",$P$346="NS"),0,IF(AND(Y478="NA",Y479="NA",Y480="NA",Y481="NA",Y482="NA",Y483="NA",Y484="NA",Y485="NA",Y486="NA",Y487="NA",Y488="NA",$P$346="NA"),0,IF(SUM(Y478:AD488)&gt;=$P$346,0,1)))</f>
        <v>0</v>
      </c>
      <c r="AK478" s="394">
        <v>1.1000000000000001</v>
      </c>
      <c r="AL478" s="1">
        <f>IF(OR(Y478="NS",$P$346="NS"),0,IF(AND(Y478="NA",$P$346="NA"),0,IF(Y478&lt;=$P$346,0,1)))</f>
        <v>0</v>
      </c>
      <c r="AM478" s="1">
        <f>IF(OR(Y489="NS",Y490="NS",Y491="NS",Y492="NS",Y493="NS",Y494="NS",Y495="NS",Y496="NS",Y497="NS",Y498="NS",$T$346="NS"),0,IF(AND(Y489="NA",Y490="NA",Y491="NA",Y492="NA",Y493="NA",Y494="NA",Y495="NA",Y496="NA",Y497="NA",Y498="NA",$T$346="NA"),0,IF(SUM(Y489:AD498)&gt;=$T$346,0,1)))</f>
        <v>0</v>
      </c>
      <c r="AN478" s="372">
        <v>2.1</v>
      </c>
      <c r="AO478" s="1">
        <f>IF(OR(Y489="NS",$T$346="NS"),0,IF(AND(Y489="NA",$T$346="NA"),0,IF(Y489&lt;=$T$346,0,1)))</f>
        <v>0</v>
      </c>
      <c r="AP478" s="1">
        <f>IF(SUM(Y487)&gt;0,1,0)</f>
        <v>0</v>
      </c>
      <c r="AQ478" s="1">
        <f>IF(SUM(Y497)&gt;0,1,0)</f>
        <v>0</v>
      </c>
      <c r="AR478" s="23">
        <f>IF(AND(SUM($P$346)=0,COUNTA(Y478:AD488)=0),0,IF(AND(SUM($P$346)&gt;0,COUNTA(Y478:AD488)=11),0,1))</f>
        <v>0</v>
      </c>
      <c r="AS478" s="23">
        <f>IF(AND(SUM($T$346)=0,COUNTA(Y489:AD498)=0),0,IF(AND(SUM($T$346)&gt;0,COUNTA(Y489:AD498)=10),0,1))</f>
        <v>0</v>
      </c>
    </row>
    <row r="479" spans="1:45" ht="15" customHeight="1">
      <c r="A479" s="40"/>
      <c r="B479" s="91"/>
      <c r="C479" s="728"/>
      <c r="D479" s="728"/>
      <c r="E479" s="94" t="s">
        <v>5502</v>
      </c>
      <c r="F479" s="572" t="s">
        <v>6023</v>
      </c>
      <c r="G479" s="573"/>
      <c r="H479" s="573"/>
      <c r="I479" s="573"/>
      <c r="J479" s="573"/>
      <c r="K479" s="573"/>
      <c r="L479" s="573"/>
      <c r="M479" s="573"/>
      <c r="N479" s="573"/>
      <c r="O479" s="573"/>
      <c r="P479" s="573"/>
      <c r="Q479" s="573"/>
      <c r="R479" s="573"/>
      <c r="S479" s="573"/>
      <c r="T479" s="573"/>
      <c r="U479" s="573"/>
      <c r="V479" s="573"/>
      <c r="W479" s="573"/>
      <c r="X479" s="574"/>
      <c r="Y479" s="577"/>
      <c r="Z479" s="578"/>
      <c r="AA479" s="578"/>
      <c r="AB479" s="578"/>
      <c r="AC479" s="578"/>
      <c r="AD479" s="579"/>
      <c r="AH479" s="89">
        <f t="shared" ref="AH479:AH498" si="86">COUNTIF(Y479,"NS")</f>
        <v>0</v>
      </c>
      <c r="AK479" s="392">
        <v>1.2</v>
      </c>
      <c r="AL479" s="1">
        <f>IF(OR(Y479="NS",$P$346="NS"),0,IF(AND(Y479="NA",$P$346="NA"),0,IF(Y479&lt;=$P$346,0,1)))</f>
        <v>0</v>
      </c>
      <c r="AN479" s="351">
        <v>2.2000000000000002</v>
      </c>
      <c r="AO479" s="1">
        <f t="shared" ref="AO479:AO487" si="87">IF(OR(Y490="NS",$T$346="NS"),0,IF(AND(Y490="NA",$T$346="NA"),0,IF(Y490&lt;=$T$346,0,1)))</f>
        <v>0</v>
      </c>
    </row>
    <row r="480" spans="1:45" ht="24" customHeight="1">
      <c r="A480" s="40"/>
      <c r="B480" s="91"/>
      <c r="C480" s="728"/>
      <c r="D480" s="728"/>
      <c r="E480" s="94" t="s">
        <v>5504</v>
      </c>
      <c r="F480" s="572" t="s">
        <v>6024</v>
      </c>
      <c r="G480" s="573"/>
      <c r="H480" s="573"/>
      <c r="I480" s="573"/>
      <c r="J480" s="573"/>
      <c r="K480" s="573"/>
      <c r="L480" s="573"/>
      <c r="M480" s="573"/>
      <c r="N480" s="573"/>
      <c r="O480" s="573"/>
      <c r="P480" s="573"/>
      <c r="Q480" s="573"/>
      <c r="R480" s="573"/>
      <c r="S480" s="573"/>
      <c r="T480" s="573"/>
      <c r="U480" s="573"/>
      <c r="V480" s="573"/>
      <c r="W480" s="573"/>
      <c r="X480" s="574"/>
      <c r="Y480" s="577"/>
      <c r="Z480" s="578"/>
      <c r="AA480" s="578"/>
      <c r="AB480" s="578"/>
      <c r="AC480" s="578"/>
      <c r="AD480" s="579"/>
      <c r="AH480" s="89">
        <f t="shared" si="86"/>
        <v>0</v>
      </c>
      <c r="AI480" s="815" t="s">
        <v>5982</v>
      </c>
      <c r="AK480" s="394">
        <v>1.3</v>
      </c>
      <c r="AL480" s="1">
        <f t="shared" ref="AL480:AL488" si="88">IF(OR(Y480="NS",$P$346="NS"),0,IF(AND(Y480="NA",$P$346="NA"),0,IF(Y480&lt;=$P$346,0,1)))</f>
        <v>0</v>
      </c>
      <c r="AN480" s="372">
        <v>2.2999999999999998</v>
      </c>
      <c r="AO480" s="1">
        <f t="shared" si="87"/>
        <v>0</v>
      </c>
    </row>
    <row r="481" spans="1:44" ht="24" customHeight="1">
      <c r="A481" s="40"/>
      <c r="B481" s="91"/>
      <c r="C481" s="728"/>
      <c r="D481" s="728"/>
      <c r="E481" s="94" t="s">
        <v>5506</v>
      </c>
      <c r="F481" s="572" t="s">
        <v>6025</v>
      </c>
      <c r="G481" s="573"/>
      <c r="H481" s="573"/>
      <c r="I481" s="573"/>
      <c r="J481" s="573"/>
      <c r="K481" s="573"/>
      <c r="L481" s="573"/>
      <c r="M481" s="573"/>
      <c r="N481" s="573"/>
      <c r="O481" s="573"/>
      <c r="P481" s="573"/>
      <c r="Q481" s="573"/>
      <c r="R481" s="573"/>
      <c r="S481" s="573"/>
      <c r="T481" s="573"/>
      <c r="U481" s="573"/>
      <c r="V481" s="573"/>
      <c r="W481" s="573"/>
      <c r="X481" s="574"/>
      <c r="Y481" s="577"/>
      <c r="Z481" s="578"/>
      <c r="AA481" s="578"/>
      <c r="AB481" s="578"/>
      <c r="AC481" s="578"/>
      <c r="AD481" s="579"/>
      <c r="AH481" s="89">
        <f t="shared" si="86"/>
        <v>0</v>
      </c>
      <c r="AI481" s="815"/>
      <c r="AK481" s="392">
        <v>1.4</v>
      </c>
      <c r="AL481" s="1">
        <f t="shared" si="88"/>
        <v>0</v>
      </c>
      <c r="AN481" s="351">
        <v>2.4</v>
      </c>
      <c r="AO481" s="1">
        <f t="shared" si="87"/>
        <v>0</v>
      </c>
    </row>
    <row r="482" spans="1:44" ht="24" customHeight="1">
      <c r="A482" s="40"/>
      <c r="B482" s="91"/>
      <c r="C482" s="728"/>
      <c r="D482" s="728"/>
      <c r="E482" s="94" t="s">
        <v>5508</v>
      </c>
      <c r="F482" s="572" t="s">
        <v>6026</v>
      </c>
      <c r="G482" s="573"/>
      <c r="H482" s="573"/>
      <c r="I482" s="573"/>
      <c r="J482" s="573"/>
      <c r="K482" s="573"/>
      <c r="L482" s="573"/>
      <c r="M482" s="573"/>
      <c r="N482" s="573"/>
      <c r="O482" s="573"/>
      <c r="P482" s="573"/>
      <c r="Q482" s="573"/>
      <c r="R482" s="573"/>
      <c r="S482" s="573"/>
      <c r="T482" s="573"/>
      <c r="U482" s="573"/>
      <c r="V482" s="573"/>
      <c r="W482" s="573"/>
      <c r="X482" s="574"/>
      <c r="Y482" s="577"/>
      <c r="Z482" s="578"/>
      <c r="AA482" s="578"/>
      <c r="AB482" s="578"/>
      <c r="AC482" s="578"/>
      <c r="AD482" s="579"/>
      <c r="AH482" s="89">
        <f t="shared" si="86"/>
        <v>0</v>
      </c>
      <c r="AI482" s="1">
        <f>IF(AND(SUM($T$346)=0,COUNTA(Y489:AD498)&gt;0),1,0)</f>
        <v>0</v>
      </c>
      <c r="AK482" s="394">
        <v>1.5</v>
      </c>
      <c r="AL482" s="1">
        <f t="shared" si="88"/>
        <v>0</v>
      </c>
      <c r="AN482" s="372">
        <v>2.5</v>
      </c>
      <c r="AO482" s="1">
        <f t="shared" si="87"/>
        <v>0</v>
      </c>
    </row>
    <row r="483" spans="1:44" ht="36" customHeight="1">
      <c r="A483" s="40"/>
      <c r="B483" s="91"/>
      <c r="C483" s="728"/>
      <c r="D483" s="728"/>
      <c r="E483" s="94" t="s">
        <v>5510</v>
      </c>
      <c r="F483" s="572" t="s">
        <v>6027</v>
      </c>
      <c r="G483" s="573"/>
      <c r="H483" s="573"/>
      <c r="I483" s="573"/>
      <c r="J483" s="573"/>
      <c r="K483" s="573"/>
      <c r="L483" s="573"/>
      <c r="M483" s="573"/>
      <c r="N483" s="573"/>
      <c r="O483" s="573"/>
      <c r="P483" s="573"/>
      <c r="Q483" s="573"/>
      <c r="R483" s="573"/>
      <c r="S483" s="573"/>
      <c r="T483" s="573"/>
      <c r="U483" s="573"/>
      <c r="V483" s="573"/>
      <c r="W483" s="573"/>
      <c r="X483" s="574"/>
      <c r="Y483" s="577"/>
      <c r="Z483" s="578"/>
      <c r="AA483" s="578"/>
      <c r="AB483" s="578"/>
      <c r="AC483" s="578"/>
      <c r="AD483" s="579"/>
      <c r="AH483" s="89">
        <f t="shared" si="86"/>
        <v>0</v>
      </c>
      <c r="AK483" s="392">
        <v>1.6</v>
      </c>
      <c r="AL483" s="1">
        <f t="shared" si="88"/>
        <v>0</v>
      </c>
      <c r="AN483" s="351">
        <v>2.6</v>
      </c>
      <c r="AO483" s="1">
        <f t="shared" si="87"/>
        <v>0</v>
      </c>
    </row>
    <row r="484" spans="1:44" ht="15" customHeight="1">
      <c r="A484" s="40"/>
      <c r="B484" s="91"/>
      <c r="C484" s="728"/>
      <c r="D484" s="728"/>
      <c r="E484" s="94" t="s">
        <v>5512</v>
      </c>
      <c r="F484" s="572" t="s">
        <v>6028</v>
      </c>
      <c r="G484" s="573"/>
      <c r="H484" s="573"/>
      <c r="I484" s="573"/>
      <c r="J484" s="573"/>
      <c r="K484" s="573"/>
      <c r="L484" s="573"/>
      <c r="M484" s="573"/>
      <c r="N484" s="573"/>
      <c r="O484" s="573"/>
      <c r="P484" s="573"/>
      <c r="Q484" s="573"/>
      <c r="R484" s="573"/>
      <c r="S484" s="573"/>
      <c r="T484" s="573"/>
      <c r="U484" s="573"/>
      <c r="V484" s="573"/>
      <c r="W484" s="573"/>
      <c r="X484" s="574"/>
      <c r="Y484" s="577"/>
      <c r="Z484" s="578"/>
      <c r="AA484" s="578"/>
      <c r="AB484" s="578"/>
      <c r="AC484" s="578"/>
      <c r="AD484" s="579"/>
      <c r="AH484" s="89">
        <f t="shared" si="86"/>
        <v>0</v>
      </c>
      <c r="AK484" s="394">
        <v>1.7</v>
      </c>
      <c r="AL484" s="1">
        <f t="shared" si="88"/>
        <v>0</v>
      </c>
      <c r="AN484" s="372">
        <v>2.7</v>
      </c>
      <c r="AO484" s="1">
        <f t="shared" si="87"/>
        <v>0</v>
      </c>
    </row>
    <row r="485" spans="1:44" ht="15" customHeight="1">
      <c r="A485" s="40"/>
      <c r="B485" s="91"/>
      <c r="C485" s="728"/>
      <c r="D485" s="728"/>
      <c r="E485" s="94" t="s">
        <v>5514</v>
      </c>
      <c r="F485" s="572" t="s">
        <v>6029</v>
      </c>
      <c r="G485" s="573"/>
      <c r="H485" s="573"/>
      <c r="I485" s="573"/>
      <c r="J485" s="573"/>
      <c r="K485" s="573"/>
      <c r="L485" s="573"/>
      <c r="M485" s="573"/>
      <c r="N485" s="573"/>
      <c r="O485" s="573"/>
      <c r="P485" s="573"/>
      <c r="Q485" s="573"/>
      <c r="R485" s="573"/>
      <c r="S485" s="573"/>
      <c r="T485" s="573"/>
      <c r="U485" s="573"/>
      <c r="V485" s="573"/>
      <c r="W485" s="573"/>
      <c r="X485" s="574"/>
      <c r="Y485" s="577"/>
      <c r="Z485" s="578"/>
      <c r="AA485" s="578"/>
      <c r="AB485" s="578"/>
      <c r="AC485" s="578"/>
      <c r="AD485" s="579"/>
      <c r="AH485" s="89">
        <f t="shared" si="86"/>
        <v>0</v>
      </c>
      <c r="AK485" s="392">
        <v>1.8</v>
      </c>
      <c r="AL485" s="1">
        <f t="shared" si="88"/>
        <v>0</v>
      </c>
      <c r="AN485" s="351">
        <v>2.8</v>
      </c>
      <c r="AO485" s="1">
        <f t="shared" si="87"/>
        <v>0</v>
      </c>
    </row>
    <row r="486" spans="1:44" ht="15" customHeight="1">
      <c r="A486" s="40"/>
      <c r="B486" s="91"/>
      <c r="C486" s="728"/>
      <c r="D486" s="728"/>
      <c r="E486" s="94" t="s">
        <v>5516</v>
      </c>
      <c r="F486" s="572" t="s">
        <v>6030</v>
      </c>
      <c r="G486" s="573"/>
      <c r="H486" s="573"/>
      <c r="I486" s="573"/>
      <c r="J486" s="573"/>
      <c r="K486" s="573"/>
      <c r="L486" s="573"/>
      <c r="M486" s="573"/>
      <c r="N486" s="573"/>
      <c r="O486" s="573"/>
      <c r="P486" s="573"/>
      <c r="Q486" s="573"/>
      <c r="R486" s="573"/>
      <c r="S486" s="573"/>
      <c r="T486" s="573"/>
      <c r="U486" s="573"/>
      <c r="V486" s="573"/>
      <c r="W486" s="573"/>
      <c r="X486" s="574"/>
      <c r="Y486" s="577"/>
      <c r="Z486" s="578"/>
      <c r="AA486" s="578"/>
      <c r="AB486" s="578"/>
      <c r="AC486" s="578"/>
      <c r="AD486" s="579"/>
      <c r="AH486" s="89">
        <f t="shared" si="86"/>
        <v>0</v>
      </c>
      <c r="AK486" s="394">
        <v>1.9</v>
      </c>
      <c r="AL486" s="1">
        <f t="shared" si="88"/>
        <v>0</v>
      </c>
      <c r="AN486" s="372">
        <v>2.9</v>
      </c>
      <c r="AO486" s="1">
        <f t="shared" si="87"/>
        <v>0</v>
      </c>
    </row>
    <row r="487" spans="1:44" ht="15" customHeight="1">
      <c r="A487" s="40"/>
      <c r="B487" s="91"/>
      <c r="C487" s="728"/>
      <c r="D487" s="728"/>
      <c r="E487" s="134" t="s">
        <v>5518</v>
      </c>
      <c r="F487" s="572" t="s">
        <v>6031</v>
      </c>
      <c r="G487" s="573"/>
      <c r="H487" s="573"/>
      <c r="I487" s="573"/>
      <c r="J487" s="573"/>
      <c r="K487" s="573"/>
      <c r="L487" s="573"/>
      <c r="M487" s="573"/>
      <c r="N487" s="573"/>
      <c r="O487" s="573"/>
      <c r="P487" s="573"/>
      <c r="Q487" s="573"/>
      <c r="R487" s="573"/>
      <c r="S487" s="573"/>
      <c r="T487" s="573"/>
      <c r="U487" s="573"/>
      <c r="V487" s="573"/>
      <c r="W487" s="573"/>
      <c r="X487" s="574"/>
      <c r="Y487" s="577"/>
      <c r="Z487" s="578"/>
      <c r="AA487" s="578"/>
      <c r="AB487" s="578"/>
      <c r="AC487" s="578"/>
      <c r="AD487" s="579"/>
      <c r="AH487" s="89">
        <f t="shared" si="86"/>
        <v>0</v>
      </c>
      <c r="AK487" s="393" t="s">
        <v>5518</v>
      </c>
      <c r="AL487" s="1">
        <f t="shared" si="88"/>
        <v>0</v>
      </c>
      <c r="AN487" s="397" t="s">
        <v>6032</v>
      </c>
      <c r="AO487" s="1">
        <f t="shared" si="87"/>
        <v>0</v>
      </c>
    </row>
    <row r="488" spans="1:44" ht="15" customHeight="1">
      <c r="A488" s="40"/>
      <c r="B488" s="91"/>
      <c r="C488" s="728"/>
      <c r="D488" s="728"/>
      <c r="E488" s="134" t="s">
        <v>5520</v>
      </c>
      <c r="F488" s="572" t="s">
        <v>6033</v>
      </c>
      <c r="G488" s="573"/>
      <c r="H488" s="573"/>
      <c r="I488" s="573"/>
      <c r="J488" s="573"/>
      <c r="K488" s="573"/>
      <c r="L488" s="573"/>
      <c r="M488" s="573"/>
      <c r="N488" s="573"/>
      <c r="O488" s="573"/>
      <c r="P488" s="573"/>
      <c r="Q488" s="573"/>
      <c r="R488" s="573"/>
      <c r="S488" s="573"/>
      <c r="T488" s="573"/>
      <c r="U488" s="573"/>
      <c r="V488" s="573"/>
      <c r="W488" s="573"/>
      <c r="X488" s="574"/>
      <c r="Y488" s="577"/>
      <c r="Z488" s="578"/>
      <c r="AA488" s="578"/>
      <c r="AB488" s="578"/>
      <c r="AC488" s="578"/>
      <c r="AD488" s="579"/>
      <c r="AH488" s="89">
        <f t="shared" si="86"/>
        <v>0</v>
      </c>
      <c r="AK488" s="394">
        <v>1.1100000000000001</v>
      </c>
      <c r="AL488" s="1">
        <f t="shared" si="88"/>
        <v>0</v>
      </c>
      <c r="AO488" s="372">
        <f>SUM(AO478:AO487)</f>
        <v>0</v>
      </c>
    </row>
    <row r="489" spans="1:44" ht="24" customHeight="1">
      <c r="A489" s="40"/>
      <c r="B489" s="91"/>
      <c r="C489" s="728" t="s">
        <v>6034</v>
      </c>
      <c r="D489" s="728"/>
      <c r="E489" s="94" t="s">
        <v>6035</v>
      </c>
      <c r="F489" s="572" t="s">
        <v>6036</v>
      </c>
      <c r="G489" s="573"/>
      <c r="H489" s="573"/>
      <c r="I489" s="573"/>
      <c r="J489" s="573"/>
      <c r="K489" s="573"/>
      <c r="L489" s="573"/>
      <c r="M489" s="573"/>
      <c r="N489" s="573"/>
      <c r="O489" s="573"/>
      <c r="P489" s="573"/>
      <c r="Q489" s="573"/>
      <c r="R489" s="573"/>
      <c r="S489" s="573"/>
      <c r="T489" s="573"/>
      <c r="U489" s="573"/>
      <c r="V489" s="573"/>
      <c r="W489" s="573"/>
      <c r="X489" s="574"/>
      <c r="Y489" s="577"/>
      <c r="Z489" s="578"/>
      <c r="AA489" s="578"/>
      <c r="AB489" s="578"/>
      <c r="AC489" s="578"/>
      <c r="AD489" s="579"/>
      <c r="AH489" s="89">
        <f t="shared" si="86"/>
        <v>0</v>
      </c>
      <c r="AL489" s="392">
        <f>SUM(AL478:AL488)</f>
        <v>0</v>
      </c>
    </row>
    <row r="490" spans="1:44" ht="24" customHeight="1">
      <c r="A490" s="40"/>
      <c r="B490" s="91"/>
      <c r="C490" s="728"/>
      <c r="D490" s="728"/>
      <c r="E490" s="94" t="s">
        <v>6037</v>
      </c>
      <c r="F490" s="572" t="s">
        <v>6038</v>
      </c>
      <c r="G490" s="573"/>
      <c r="H490" s="573"/>
      <c r="I490" s="573"/>
      <c r="J490" s="573"/>
      <c r="K490" s="573"/>
      <c r="L490" s="573"/>
      <c r="M490" s="573"/>
      <c r="N490" s="573"/>
      <c r="O490" s="573"/>
      <c r="P490" s="573"/>
      <c r="Q490" s="573"/>
      <c r="R490" s="573"/>
      <c r="S490" s="573"/>
      <c r="T490" s="573"/>
      <c r="U490" s="573"/>
      <c r="V490" s="573"/>
      <c r="W490" s="573"/>
      <c r="X490" s="574"/>
      <c r="Y490" s="577"/>
      <c r="Z490" s="578"/>
      <c r="AA490" s="578"/>
      <c r="AB490" s="578"/>
      <c r="AC490" s="578"/>
      <c r="AD490" s="579"/>
      <c r="AH490" s="89">
        <f t="shared" si="86"/>
        <v>0</v>
      </c>
    </row>
    <row r="491" spans="1:44" ht="24" customHeight="1">
      <c r="A491" s="40"/>
      <c r="B491" s="91"/>
      <c r="C491" s="728"/>
      <c r="D491" s="728"/>
      <c r="E491" s="94" t="s">
        <v>6039</v>
      </c>
      <c r="F491" s="572" t="s">
        <v>6040</v>
      </c>
      <c r="G491" s="573"/>
      <c r="H491" s="573"/>
      <c r="I491" s="573"/>
      <c r="J491" s="573"/>
      <c r="K491" s="573"/>
      <c r="L491" s="573"/>
      <c r="M491" s="573"/>
      <c r="N491" s="573"/>
      <c r="O491" s="573"/>
      <c r="P491" s="573"/>
      <c r="Q491" s="573"/>
      <c r="R491" s="573"/>
      <c r="S491" s="573"/>
      <c r="T491" s="573"/>
      <c r="U491" s="573"/>
      <c r="V491" s="573"/>
      <c r="W491" s="573"/>
      <c r="X491" s="574"/>
      <c r="Y491" s="577"/>
      <c r="Z491" s="578"/>
      <c r="AA491" s="578"/>
      <c r="AB491" s="578"/>
      <c r="AC491" s="578"/>
      <c r="AD491" s="579"/>
      <c r="AH491" s="89">
        <f t="shared" si="86"/>
        <v>0</v>
      </c>
    </row>
    <row r="492" spans="1:44" ht="24" customHeight="1">
      <c r="A492" s="40"/>
      <c r="B492" s="91"/>
      <c r="C492" s="728"/>
      <c r="D492" s="728"/>
      <c r="E492" s="94" t="s">
        <v>6041</v>
      </c>
      <c r="F492" s="572" t="s">
        <v>6042</v>
      </c>
      <c r="G492" s="573"/>
      <c r="H492" s="573"/>
      <c r="I492" s="573"/>
      <c r="J492" s="573"/>
      <c r="K492" s="573"/>
      <c r="L492" s="573"/>
      <c r="M492" s="573"/>
      <c r="N492" s="573"/>
      <c r="O492" s="573"/>
      <c r="P492" s="573"/>
      <c r="Q492" s="573"/>
      <c r="R492" s="573"/>
      <c r="S492" s="573"/>
      <c r="T492" s="573"/>
      <c r="U492" s="573"/>
      <c r="V492" s="573"/>
      <c r="W492" s="573"/>
      <c r="X492" s="574"/>
      <c r="Y492" s="577"/>
      <c r="Z492" s="578"/>
      <c r="AA492" s="578"/>
      <c r="AB492" s="578"/>
      <c r="AC492" s="578"/>
      <c r="AD492" s="579"/>
      <c r="AH492" s="89">
        <f t="shared" si="86"/>
        <v>0</v>
      </c>
    </row>
    <row r="493" spans="1:44" ht="36" customHeight="1">
      <c r="A493" s="40"/>
      <c r="B493" s="91"/>
      <c r="C493" s="728"/>
      <c r="D493" s="728"/>
      <c r="E493" s="94" t="s">
        <v>6043</v>
      </c>
      <c r="F493" s="572" t="s">
        <v>6044</v>
      </c>
      <c r="G493" s="573"/>
      <c r="H493" s="573"/>
      <c r="I493" s="573"/>
      <c r="J493" s="573"/>
      <c r="K493" s="573"/>
      <c r="L493" s="573"/>
      <c r="M493" s="573"/>
      <c r="N493" s="573"/>
      <c r="O493" s="573"/>
      <c r="P493" s="573"/>
      <c r="Q493" s="573"/>
      <c r="R493" s="573"/>
      <c r="S493" s="573"/>
      <c r="T493" s="573"/>
      <c r="U493" s="573"/>
      <c r="V493" s="573"/>
      <c r="W493" s="573"/>
      <c r="X493" s="574"/>
      <c r="Y493" s="577"/>
      <c r="Z493" s="578"/>
      <c r="AA493" s="578"/>
      <c r="AB493" s="578"/>
      <c r="AC493" s="578"/>
      <c r="AD493" s="579"/>
      <c r="AH493" s="89">
        <f t="shared" si="86"/>
        <v>0</v>
      </c>
      <c r="AR493" s="1" t="s">
        <v>6045</v>
      </c>
    </row>
    <row r="494" spans="1:44" ht="24" customHeight="1">
      <c r="A494" s="40"/>
      <c r="B494" s="91"/>
      <c r="C494" s="728"/>
      <c r="D494" s="728"/>
      <c r="E494" s="94" t="s">
        <v>6046</v>
      </c>
      <c r="F494" s="572" t="s">
        <v>6047</v>
      </c>
      <c r="G494" s="573"/>
      <c r="H494" s="573"/>
      <c r="I494" s="573"/>
      <c r="J494" s="573"/>
      <c r="K494" s="573"/>
      <c r="L494" s="573"/>
      <c r="M494" s="573"/>
      <c r="N494" s="573"/>
      <c r="O494" s="573"/>
      <c r="P494" s="573"/>
      <c r="Q494" s="573"/>
      <c r="R494" s="573"/>
      <c r="S494" s="573"/>
      <c r="T494" s="573"/>
      <c r="U494" s="573"/>
      <c r="V494" s="573"/>
      <c r="W494" s="573"/>
      <c r="X494" s="574"/>
      <c r="Y494" s="577"/>
      <c r="Z494" s="578"/>
      <c r="AA494" s="578"/>
      <c r="AB494" s="578"/>
      <c r="AC494" s="578"/>
      <c r="AD494" s="579"/>
      <c r="AH494" s="89">
        <f t="shared" si="86"/>
        <v>0</v>
      </c>
    </row>
    <row r="495" spans="1:44" ht="24" customHeight="1">
      <c r="A495" s="40"/>
      <c r="B495" s="91"/>
      <c r="C495" s="728"/>
      <c r="D495" s="728"/>
      <c r="E495" s="94" t="s">
        <v>6048</v>
      </c>
      <c r="F495" s="572" t="s">
        <v>6049</v>
      </c>
      <c r="G495" s="573"/>
      <c r="H495" s="573"/>
      <c r="I495" s="573"/>
      <c r="J495" s="573"/>
      <c r="K495" s="573"/>
      <c r="L495" s="573"/>
      <c r="M495" s="573"/>
      <c r="N495" s="573"/>
      <c r="O495" s="573"/>
      <c r="P495" s="573"/>
      <c r="Q495" s="573"/>
      <c r="R495" s="573"/>
      <c r="S495" s="573"/>
      <c r="T495" s="573"/>
      <c r="U495" s="573"/>
      <c r="V495" s="573"/>
      <c r="W495" s="573"/>
      <c r="X495" s="574"/>
      <c r="Y495" s="577"/>
      <c r="Z495" s="578"/>
      <c r="AA495" s="578"/>
      <c r="AB495" s="578"/>
      <c r="AC495" s="578"/>
      <c r="AD495" s="579"/>
      <c r="AH495" s="89">
        <f t="shared" si="86"/>
        <v>0</v>
      </c>
    </row>
    <row r="496" spans="1:44" ht="24" customHeight="1">
      <c r="A496" s="40"/>
      <c r="B496" s="91"/>
      <c r="C496" s="728"/>
      <c r="D496" s="728"/>
      <c r="E496" s="94" t="s">
        <v>6050</v>
      </c>
      <c r="F496" s="572" t="s">
        <v>6051</v>
      </c>
      <c r="G496" s="573"/>
      <c r="H496" s="573"/>
      <c r="I496" s="573"/>
      <c r="J496" s="573"/>
      <c r="K496" s="573"/>
      <c r="L496" s="573"/>
      <c r="M496" s="573"/>
      <c r="N496" s="573"/>
      <c r="O496" s="573"/>
      <c r="P496" s="573"/>
      <c r="Q496" s="573"/>
      <c r="R496" s="573"/>
      <c r="S496" s="573"/>
      <c r="T496" s="573"/>
      <c r="U496" s="573"/>
      <c r="V496" s="573"/>
      <c r="W496" s="573"/>
      <c r="X496" s="574"/>
      <c r="Y496" s="577"/>
      <c r="Z496" s="578"/>
      <c r="AA496" s="578"/>
      <c r="AB496" s="578"/>
      <c r="AC496" s="578"/>
      <c r="AD496" s="579"/>
      <c r="AH496" s="89">
        <f t="shared" si="86"/>
        <v>0</v>
      </c>
    </row>
    <row r="497" spans="1:35" ht="15" customHeight="1">
      <c r="A497" s="40"/>
      <c r="B497" s="91"/>
      <c r="C497" s="728"/>
      <c r="D497" s="728"/>
      <c r="E497" s="94" t="s">
        <v>6052</v>
      </c>
      <c r="F497" s="572" t="s">
        <v>6053</v>
      </c>
      <c r="G497" s="573"/>
      <c r="H497" s="573"/>
      <c r="I497" s="573"/>
      <c r="J497" s="573"/>
      <c r="K497" s="573"/>
      <c r="L497" s="573"/>
      <c r="M497" s="573"/>
      <c r="N497" s="573"/>
      <c r="O497" s="573"/>
      <c r="P497" s="573"/>
      <c r="Q497" s="573"/>
      <c r="R497" s="573"/>
      <c r="S497" s="573"/>
      <c r="T497" s="573"/>
      <c r="U497" s="573"/>
      <c r="V497" s="573"/>
      <c r="W497" s="573"/>
      <c r="X497" s="574"/>
      <c r="Y497" s="577"/>
      <c r="Z497" s="578"/>
      <c r="AA497" s="578"/>
      <c r="AB497" s="578"/>
      <c r="AC497" s="578"/>
      <c r="AD497" s="579"/>
      <c r="AH497" s="89">
        <f t="shared" si="86"/>
        <v>0</v>
      </c>
    </row>
    <row r="498" spans="1:35" ht="15" customHeight="1">
      <c r="A498" s="40"/>
      <c r="B498" s="91"/>
      <c r="C498" s="728"/>
      <c r="D498" s="728"/>
      <c r="E498" s="134" t="s">
        <v>6032</v>
      </c>
      <c r="F498" s="572" t="s">
        <v>6054</v>
      </c>
      <c r="G498" s="573"/>
      <c r="H498" s="573"/>
      <c r="I498" s="573"/>
      <c r="J498" s="573"/>
      <c r="K498" s="573"/>
      <c r="L498" s="573"/>
      <c r="M498" s="573"/>
      <c r="N498" s="573"/>
      <c r="O498" s="573"/>
      <c r="P498" s="573"/>
      <c r="Q498" s="573"/>
      <c r="R498" s="573"/>
      <c r="S498" s="573"/>
      <c r="T498" s="573"/>
      <c r="U498" s="573"/>
      <c r="V498" s="573"/>
      <c r="W498" s="573"/>
      <c r="X498" s="574"/>
      <c r="Y498" s="577"/>
      <c r="Z498" s="578"/>
      <c r="AA498" s="578"/>
      <c r="AB498" s="578"/>
      <c r="AC498" s="578"/>
      <c r="AD498" s="579"/>
      <c r="AH498" s="89">
        <f t="shared" si="86"/>
        <v>0</v>
      </c>
    </row>
    <row r="499" spans="1:35" ht="15" customHeight="1">
      <c r="A499" s="40"/>
      <c r="B499" s="117"/>
      <c r="C499" s="117"/>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H499" s="317">
        <f>SUM(AH478:AH498)</f>
        <v>0</v>
      </c>
    </row>
    <row r="500" spans="1:35" ht="45" customHeight="1">
      <c r="A500" s="40"/>
      <c r="B500" s="91"/>
      <c r="C500" s="678" t="s">
        <v>6055</v>
      </c>
      <c r="D500" s="678"/>
      <c r="E500" s="678"/>
      <c r="F500" s="678"/>
      <c r="G500" s="678"/>
      <c r="H500" s="707"/>
      <c r="I500" s="527"/>
      <c r="J500" s="527"/>
      <c r="K500" s="527"/>
      <c r="L500" s="527"/>
      <c r="M500" s="527"/>
      <c r="N500" s="527"/>
      <c r="O500" s="527"/>
      <c r="P500" s="527"/>
      <c r="Q500" s="527"/>
      <c r="R500" s="527"/>
      <c r="S500" s="527"/>
      <c r="T500" s="527"/>
      <c r="U500" s="527"/>
      <c r="V500" s="527"/>
      <c r="W500" s="527"/>
      <c r="X500" s="527"/>
      <c r="Y500" s="527"/>
      <c r="Z500" s="527"/>
      <c r="AA500" s="527"/>
      <c r="AB500" s="527"/>
      <c r="AC500" s="527"/>
      <c r="AD500" s="527"/>
    </row>
    <row r="501" spans="1:35" ht="15" customHeight="1">
      <c r="A501" s="40"/>
      <c r="B501" s="571" t="str">
        <f>IF(AND(AP478&gt;0,I500=""),"Ha registrado un valor mayor a cero en el numeral 1.10, debe anotar el nombre de dicho(s) tipo(s) de atenciones en materia penal ","")</f>
        <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row>
    <row r="502" spans="1:35" ht="45" customHeight="1">
      <c r="A502" s="40"/>
      <c r="B502" s="91"/>
      <c r="C502" s="678" t="s">
        <v>6056</v>
      </c>
      <c r="D502" s="678"/>
      <c r="E502" s="678"/>
      <c r="F502" s="678"/>
      <c r="G502" s="678"/>
      <c r="H502" s="707"/>
      <c r="I502" s="527"/>
      <c r="J502" s="527"/>
      <c r="K502" s="527"/>
      <c r="L502" s="527"/>
      <c r="M502" s="527"/>
      <c r="N502" s="527"/>
      <c r="O502" s="527"/>
      <c r="P502" s="527"/>
      <c r="Q502" s="527"/>
      <c r="R502" s="527"/>
      <c r="S502" s="527"/>
      <c r="T502" s="527"/>
      <c r="U502" s="527"/>
      <c r="V502" s="527"/>
      <c r="W502" s="527"/>
      <c r="X502" s="527"/>
      <c r="Y502" s="527"/>
      <c r="Z502" s="527"/>
      <c r="AA502" s="527"/>
      <c r="AB502" s="527"/>
      <c r="AC502" s="527"/>
      <c r="AD502" s="527"/>
      <c r="AG502" s="769" t="s">
        <v>5968</v>
      </c>
      <c r="AH502" s="769"/>
      <c r="AI502" s="769"/>
    </row>
    <row r="503" spans="1:35" ht="15" customHeight="1">
      <c r="A503" s="40"/>
      <c r="B503" s="571" t="str">
        <f>IF(AND(AQ478&gt;0,I502=""),"Ha registrado un valor mayor a cero en el numeral 2.9, debe anotar el nombre de dicho(s) tipo(s) de atenciones en materia de justicia","")</f>
        <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G503" s="401" t="s">
        <v>5667</v>
      </c>
      <c r="AH503" s="442" t="s">
        <v>5668</v>
      </c>
      <c r="AI503" s="443" t="s">
        <v>5669</v>
      </c>
    </row>
    <row r="504" spans="1:35" ht="24" customHeight="1">
      <c r="A504" s="40"/>
      <c r="B504" s="91"/>
      <c r="C504" s="531" t="s">
        <v>5147</v>
      </c>
      <c r="D504" s="531"/>
      <c r="E504" s="531"/>
      <c r="F504" s="531"/>
      <c r="G504" s="531"/>
      <c r="H504" s="531"/>
      <c r="I504" s="531"/>
      <c r="J504" s="531"/>
      <c r="K504" s="531"/>
      <c r="L504" s="531"/>
      <c r="M504" s="531"/>
      <c r="N504" s="531"/>
      <c r="O504" s="531"/>
      <c r="P504" s="531"/>
      <c r="Q504" s="531"/>
      <c r="R504" s="531"/>
      <c r="S504" s="531"/>
      <c r="T504" s="531"/>
      <c r="U504" s="531"/>
      <c r="V504" s="531"/>
      <c r="W504" s="531"/>
      <c r="X504" s="531"/>
      <c r="Y504" s="531"/>
      <c r="Z504" s="531"/>
      <c r="AA504" s="531"/>
      <c r="AB504" s="531"/>
      <c r="AC504" s="531"/>
      <c r="AD504" s="531"/>
      <c r="AG504" s="1">
        <v>7</v>
      </c>
      <c r="AH504" s="1">
        <f>IF(AL489&gt;0,1,0)</f>
        <v>0</v>
      </c>
      <c r="AI504" s="441" t="str">
        <f>IF(AH504&gt;0,AG504,"")</f>
        <v/>
      </c>
    </row>
    <row r="505" spans="1:35" ht="60" customHeight="1">
      <c r="A505" s="40"/>
      <c r="B505" s="91"/>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G505" s="1">
        <v>9</v>
      </c>
      <c r="AH505" s="1">
        <f>IF(AO488&gt;0,1,0)</f>
        <v>0</v>
      </c>
      <c r="AI505" s="441" t="str">
        <f>IF(AH505&gt;0,AG505,"")</f>
        <v/>
      </c>
    </row>
    <row r="506" spans="1:35" ht="15" customHeight="1">
      <c r="A506" s="40"/>
      <c r="B506" s="583" t="str">
        <f>IF(OR(AR478&gt;0,AS478&gt;0),"Favor de ingresar toda la información requerida en la pregunta y/o verifique que no tenga información en celdas sombreadas","")</f>
        <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row>
    <row r="507" spans="1:35" ht="15" customHeight="1">
      <c r="A507" s="40"/>
      <c r="B507" s="568" t="str">
        <f>IF(AH499&gt;0,"Alerta: debido a que cuenta con registros NS, debe proporcionar una justificación en el area de comentarios al final de la pregunta","")</f>
        <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row>
    <row r="508" spans="1:35" ht="15" customHeight="1">
      <c r="A508" s="40"/>
      <c r="B508" s="571" t="str">
        <f>IF(AJ478&gt;0,"Favor de revisar la instrucción 6, debido a que no se cumplen con los criterios mencionados",IF(AM478&gt;0,"Favor de revisar la instrucción 8, debido a que no se cumplen con los criterios mencionados",""))</f>
        <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row>
    <row r="509" spans="1:35" ht="15" customHeight="1">
      <c r="A509" s="40"/>
      <c r="B509" s="584" t="str">
        <f>IF(OR(AH504&gt;0,AH505&gt;0),_xlfn.CONCAT("Alerta: debe de proporcionar una justificación de acuerdo a lo establecido en la(s) instrucción(es): ",_xlfn.TEXTJOIN(",",TRUE,AI504:AI505)),"")</f>
        <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row>
    <row r="510" spans="1:35" ht="15" customHeight="1">
      <c r="A510" s="40"/>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row>
    <row r="511" spans="1:35" ht="15" customHeight="1">
      <c r="A511" s="40"/>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row>
    <row r="512" spans="1:35" ht="24" customHeight="1">
      <c r="A512" s="72" t="s">
        <v>6057</v>
      </c>
      <c r="B512" s="585" t="s">
        <v>6058</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row>
    <row r="513" spans="1:38" ht="24" customHeight="1">
      <c r="A513" s="40"/>
      <c r="B513" s="107"/>
      <c r="C513" s="531" t="s">
        <v>6059</v>
      </c>
      <c r="D513" s="531"/>
      <c r="E513" s="531"/>
      <c r="F513" s="531"/>
      <c r="G513" s="531"/>
      <c r="H513" s="531"/>
      <c r="I513" s="531"/>
      <c r="J513" s="531"/>
      <c r="K513" s="531"/>
      <c r="L513" s="531"/>
      <c r="M513" s="531"/>
      <c r="N513" s="531"/>
      <c r="O513" s="531"/>
      <c r="P513" s="531"/>
      <c r="Q513" s="531"/>
      <c r="R513" s="531"/>
      <c r="S513" s="531"/>
      <c r="T513" s="531"/>
      <c r="U513" s="531"/>
      <c r="V513" s="531"/>
      <c r="W513" s="531"/>
      <c r="X513" s="531"/>
      <c r="Y513" s="531"/>
      <c r="Z513" s="531"/>
      <c r="AA513" s="531"/>
      <c r="AB513" s="531"/>
      <c r="AC513" s="531"/>
      <c r="AD513" s="531"/>
    </row>
    <row r="514" spans="1:38" ht="24" customHeight="1">
      <c r="A514" s="40"/>
      <c r="B514" s="91"/>
      <c r="C514" s="782" t="s">
        <v>6060</v>
      </c>
      <c r="D514" s="782"/>
      <c r="E514" s="782"/>
      <c r="F514" s="782"/>
      <c r="G514" s="782"/>
      <c r="H514" s="782"/>
      <c r="I514" s="782"/>
      <c r="J514" s="782"/>
      <c r="K514" s="782"/>
      <c r="L514" s="782"/>
      <c r="M514" s="782"/>
      <c r="N514" s="782"/>
      <c r="O514" s="782"/>
      <c r="P514" s="782"/>
      <c r="Q514" s="782"/>
      <c r="R514" s="782"/>
      <c r="S514" s="782"/>
      <c r="T514" s="782"/>
      <c r="U514" s="782"/>
      <c r="V514" s="782"/>
      <c r="W514" s="782"/>
      <c r="X514" s="782"/>
      <c r="Y514" s="782"/>
      <c r="Z514" s="782"/>
      <c r="AA514" s="782"/>
      <c r="AB514" s="782"/>
      <c r="AC514" s="782"/>
      <c r="AD514" s="782"/>
    </row>
    <row r="515" spans="1:38" ht="36" customHeight="1">
      <c r="A515" s="40"/>
      <c r="B515" s="91"/>
      <c r="C515" s="531" t="s">
        <v>6061</v>
      </c>
      <c r="D515" s="531"/>
      <c r="E515" s="531"/>
      <c r="F515" s="531"/>
      <c r="G515" s="531"/>
      <c r="H515" s="531"/>
      <c r="I515" s="531"/>
      <c r="J515" s="531"/>
      <c r="K515" s="531"/>
      <c r="L515" s="531"/>
      <c r="M515" s="531"/>
      <c r="N515" s="531"/>
      <c r="O515" s="531"/>
      <c r="P515" s="531"/>
      <c r="Q515" s="531"/>
      <c r="R515" s="531"/>
      <c r="S515" s="531"/>
      <c r="T515" s="531"/>
      <c r="U515" s="531"/>
      <c r="V515" s="531"/>
      <c r="W515" s="531"/>
      <c r="X515" s="531"/>
      <c r="Y515" s="531"/>
      <c r="Z515" s="531"/>
      <c r="AA515" s="531"/>
      <c r="AB515" s="531"/>
      <c r="AC515" s="531"/>
      <c r="AD515" s="531"/>
    </row>
    <row r="516" spans="1:38" ht="36" customHeight="1">
      <c r="A516" s="40"/>
      <c r="B516" s="91"/>
      <c r="C516" s="531" t="s">
        <v>6062</v>
      </c>
      <c r="D516" s="531"/>
      <c r="E516" s="531"/>
      <c r="F516" s="531"/>
      <c r="G516" s="531"/>
      <c r="H516" s="531"/>
      <c r="I516" s="531"/>
      <c r="J516" s="531"/>
      <c r="K516" s="531"/>
      <c r="L516" s="531"/>
      <c r="M516" s="531"/>
      <c r="N516" s="531"/>
      <c r="O516" s="531"/>
      <c r="P516" s="531"/>
      <c r="Q516" s="531"/>
      <c r="R516" s="531"/>
      <c r="S516" s="531"/>
      <c r="T516" s="531"/>
      <c r="U516" s="531"/>
      <c r="V516" s="531"/>
      <c r="W516" s="531"/>
      <c r="X516" s="531"/>
      <c r="Y516" s="531"/>
      <c r="Z516" s="531"/>
      <c r="AA516" s="531"/>
      <c r="AB516" s="531"/>
      <c r="AC516" s="531"/>
      <c r="AD516" s="531"/>
    </row>
    <row r="517" spans="1:38" ht="24" customHeight="1">
      <c r="A517" s="40"/>
      <c r="B517" s="91"/>
      <c r="C517" s="593" t="s">
        <v>6063</v>
      </c>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row>
    <row r="518" spans="1:38" ht="15" customHeight="1">
      <c r="A518" s="40"/>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G518" s="815" t="s">
        <v>6064</v>
      </c>
      <c r="AH518" s="819" t="s">
        <v>6065</v>
      </c>
    </row>
    <row r="519" spans="1:38" ht="96" customHeight="1">
      <c r="A519" s="40"/>
      <c r="B519" s="91"/>
      <c r="C519" s="511" t="s">
        <v>6066</v>
      </c>
      <c r="D519" s="512"/>
      <c r="E519" s="512"/>
      <c r="F519" s="512"/>
      <c r="G519" s="512"/>
      <c r="H519" s="512"/>
      <c r="I519" s="512"/>
      <c r="J519" s="512"/>
      <c r="K519" s="512"/>
      <c r="L519" s="512"/>
      <c r="M519" s="512"/>
      <c r="N519" s="512"/>
      <c r="O519" s="512"/>
      <c r="P519" s="512"/>
      <c r="Q519" s="512"/>
      <c r="R519" s="512"/>
      <c r="S519" s="512"/>
      <c r="T519" s="512"/>
      <c r="U519" s="512"/>
      <c r="V519" s="512"/>
      <c r="W519" s="512"/>
      <c r="X519" s="513"/>
      <c r="Y519" s="511" t="s">
        <v>6067</v>
      </c>
      <c r="Z519" s="512"/>
      <c r="AA519" s="512"/>
      <c r="AB519" s="512"/>
      <c r="AC519" s="512"/>
      <c r="AD519" s="513"/>
      <c r="AG519" s="815"/>
      <c r="AH519" s="819"/>
      <c r="AI519" s="399" t="s">
        <v>6014</v>
      </c>
      <c r="AJ519" s="400" t="s">
        <v>6068</v>
      </c>
      <c r="AK519" s="373" t="s">
        <v>6069</v>
      </c>
      <c r="AL519" s="222" t="s">
        <v>5107</v>
      </c>
    </row>
    <row r="520" spans="1:38" ht="24" customHeight="1">
      <c r="A520" s="40"/>
      <c r="B520" s="91"/>
      <c r="C520" s="94" t="s">
        <v>5014</v>
      </c>
      <c r="D520" s="572" t="s">
        <v>6070</v>
      </c>
      <c r="E520" s="573"/>
      <c r="F520" s="573"/>
      <c r="G520" s="573"/>
      <c r="H520" s="573"/>
      <c r="I520" s="573"/>
      <c r="J520" s="573"/>
      <c r="K520" s="573"/>
      <c r="L520" s="573"/>
      <c r="M520" s="573"/>
      <c r="N520" s="573"/>
      <c r="O520" s="573"/>
      <c r="P520" s="573"/>
      <c r="Q520" s="573"/>
      <c r="R520" s="573"/>
      <c r="S520" s="573"/>
      <c r="T520" s="573"/>
      <c r="U520" s="573"/>
      <c r="V520" s="573"/>
      <c r="W520" s="573"/>
      <c r="X520" s="574"/>
      <c r="Y520" s="577"/>
      <c r="Z520" s="578"/>
      <c r="AA520" s="578"/>
      <c r="AB520" s="578"/>
      <c r="AC520" s="578"/>
      <c r="AD520" s="579"/>
      <c r="AG520" s="1">
        <f>IF(AND(SUM($Y$478:$AD$498)=0,COUNTA(Y520:AD546)&gt;0),1,0)</f>
        <v>0</v>
      </c>
      <c r="AH520" s="1">
        <f>IF(OR(Y547="NS",Y479="NS",Y480="NS",Y481="NS",Y482="NS",Y483="NS",Y484="NS",Y485="NS",Y487="NS",Y490="NS",Y491="NS",Y492="NS",Y493="NS",Y494="NS",Y495="NS",Y497="NS"),0,IF(AND(Y547="NA",Y479="NA",Y480="NA",Y481="NA",Y482="NA",Y483="NA",Y484="NA",Y485="NA",Y487="NA",Y490="NA",Y491="NA",Y492="NA",Y493="NA",Y494="NA",Y495="NA",Y497="NA"),0,IF(Y547&gt;=SUM(Y479:AD485,Y487,Y490:AD495,Y497),0,1)))</f>
        <v>0</v>
      </c>
      <c r="AI520" s="401">
        <v>1</v>
      </c>
      <c r="AJ520" s="1">
        <f>IF(OR(Y520="NS",$Y$479="NS",$Y$480="NS",$Y$481="NS",$Y$482="NS",$Y$483="NS",$Y$484="NS",$Y$485="NS",$Y$487="NS",$Y$490="NS",$Y$491="NS",$Y$492="NS",$Y$493="NS",$Y$494="NS",$Y$495="NS",$Y$497="NS"),0,IF(AND(Y520="NA",$Y$479="NA",$Y$480="NA",$Y$481="NA",$Y$482="NA",$Y$483="NA",$Y$484="NA",$Y$485="NA",$Y$487="NA",$Y$490="NA",$Y$491="NA",$Y$492="NA",$Y$493="NA",$Y$494="NA",$Y$495="NA",$Y$497="NA"),0,IF(Y520&lt;=SUM($Y$479:$AD$485,$Y$487,$Y$490:$AD$495,$Y$497),0,1)))</f>
        <v>0</v>
      </c>
      <c r="AK520" s="1">
        <f>IF(SUM(Y545)&gt;0,1,0)</f>
        <v>0</v>
      </c>
      <c r="AL520" s="89">
        <f>COUNTIF(Y520,"NS")</f>
        <v>0</v>
      </c>
    </row>
    <row r="521" spans="1:38" ht="24" customHeight="1">
      <c r="A521" s="40"/>
      <c r="B521" s="91"/>
      <c r="C521" s="94" t="s">
        <v>5016</v>
      </c>
      <c r="D521" s="572" t="s">
        <v>6071</v>
      </c>
      <c r="E521" s="573"/>
      <c r="F521" s="573"/>
      <c r="G521" s="573"/>
      <c r="H521" s="573"/>
      <c r="I521" s="573"/>
      <c r="J521" s="573"/>
      <c r="K521" s="573"/>
      <c r="L521" s="573"/>
      <c r="M521" s="573"/>
      <c r="N521" s="573"/>
      <c r="O521" s="573"/>
      <c r="P521" s="573"/>
      <c r="Q521" s="573"/>
      <c r="R521" s="573"/>
      <c r="S521" s="573"/>
      <c r="T521" s="573"/>
      <c r="U521" s="573"/>
      <c r="V521" s="573"/>
      <c r="W521" s="573"/>
      <c r="X521" s="574"/>
      <c r="Y521" s="577"/>
      <c r="Z521" s="578"/>
      <c r="AA521" s="578"/>
      <c r="AB521" s="578"/>
      <c r="AC521" s="578"/>
      <c r="AD521" s="579"/>
      <c r="AG521" s="391" t="s">
        <v>5102</v>
      </c>
      <c r="AI521" s="399">
        <v>2</v>
      </c>
      <c r="AJ521" s="1">
        <f t="shared" ref="AJ521:AJ545" si="89">IF(OR(Y521="NS",$Y$479="NS",$Y$480="NS",$Y$481="NS",$Y$482="NS",$Y$483="NS",$Y$484="NS",$Y$485="NS",$Y$487="NS",$Y$490="NS",$Y$491="NS",$Y$492="NS",$Y$493="NS",$Y$494="NS",$Y$495="NS",$Y$497="NS"),0,IF(AND(Y521="NA",$Y$479="NA",$Y$480="NA",$Y$481="NA",$Y$482="NA",$Y$483="NA",$Y$484="NA",$Y$485="NA",$Y$487="NA",$Y$490="NA",$Y$491="NA",$Y$492="NA",$Y$493="NA",$Y$494="NA",$Y$495="NA",$Y$497="NA"),0,IF(Y521&lt;=SUM($Y$479:$AD$485,$Y$487,$Y$490:$AD$495,$Y$497),0,1)))</f>
        <v>0</v>
      </c>
      <c r="AL521" s="89">
        <f t="shared" ref="AL521:AL546" si="90">COUNTIF(Y521,"NS")</f>
        <v>0</v>
      </c>
    </row>
    <row r="522" spans="1:38" ht="15" customHeight="1">
      <c r="A522" s="40"/>
      <c r="B522" s="91"/>
      <c r="C522" s="94" t="s">
        <v>5018</v>
      </c>
      <c r="D522" s="572" t="s">
        <v>6072</v>
      </c>
      <c r="E522" s="573"/>
      <c r="F522" s="573"/>
      <c r="G522" s="573"/>
      <c r="H522" s="573"/>
      <c r="I522" s="573"/>
      <c r="J522" s="573"/>
      <c r="K522" s="573"/>
      <c r="L522" s="573"/>
      <c r="M522" s="573"/>
      <c r="N522" s="573"/>
      <c r="O522" s="573"/>
      <c r="P522" s="573"/>
      <c r="Q522" s="573"/>
      <c r="R522" s="573"/>
      <c r="S522" s="573"/>
      <c r="T522" s="573"/>
      <c r="U522" s="573"/>
      <c r="V522" s="573"/>
      <c r="W522" s="573"/>
      <c r="X522" s="574"/>
      <c r="Y522" s="577"/>
      <c r="Z522" s="578"/>
      <c r="AA522" s="578"/>
      <c r="AB522" s="578"/>
      <c r="AC522" s="578"/>
      <c r="AD522" s="579"/>
      <c r="AG522" s="23">
        <f>IF(AND(SUM($Y$478:$AD$498)=0,COUNTA(Y520:AD546)=0),0,IF(AND(SUM($Y$478:$AD$498)&gt;0,COUNTA(Y520:AD546)=27),0,1))</f>
        <v>0</v>
      </c>
      <c r="AI522" s="401">
        <v>3</v>
      </c>
      <c r="AJ522" s="1">
        <f t="shared" si="89"/>
        <v>0</v>
      </c>
      <c r="AL522" s="89">
        <f t="shared" si="90"/>
        <v>0</v>
      </c>
    </row>
    <row r="523" spans="1:38" ht="15" customHeight="1">
      <c r="A523" s="40"/>
      <c r="B523" s="91"/>
      <c r="C523" s="94" t="s">
        <v>5020</v>
      </c>
      <c r="D523" s="572" t="s">
        <v>6073</v>
      </c>
      <c r="E523" s="573"/>
      <c r="F523" s="573"/>
      <c r="G523" s="573"/>
      <c r="H523" s="573"/>
      <c r="I523" s="573"/>
      <c r="J523" s="573"/>
      <c r="K523" s="573"/>
      <c r="L523" s="573"/>
      <c r="M523" s="573"/>
      <c r="N523" s="573"/>
      <c r="O523" s="573"/>
      <c r="P523" s="573"/>
      <c r="Q523" s="573"/>
      <c r="R523" s="573"/>
      <c r="S523" s="573"/>
      <c r="T523" s="573"/>
      <c r="U523" s="573"/>
      <c r="V523" s="573"/>
      <c r="W523" s="573"/>
      <c r="X523" s="574"/>
      <c r="Y523" s="577"/>
      <c r="Z523" s="578"/>
      <c r="AA523" s="578"/>
      <c r="AB523" s="578"/>
      <c r="AC523" s="578"/>
      <c r="AD523" s="579"/>
      <c r="AI523" s="399">
        <v>4</v>
      </c>
      <c r="AJ523" s="1">
        <f t="shared" si="89"/>
        <v>0</v>
      </c>
      <c r="AL523" s="89">
        <f t="shared" si="90"/>
        <v>0</v>
      </c>
    </row>
    <row r="524" spans="1:38" ht="15" customHeight="1">
      <c r="A524" s="40"/>
      <c r="B524" s="91"/>
      <c r="C524" s="94" t="s">
        <v>5022</v>
      </c>
      <c r="D524" s="572" t="s">
        <v>6074</v>
      </c>
      <c r="E524" s="573"/>
      <c r="F524" s="573"/>
      <c r="G524" s="573"/>
      <c r="H524" s="573"/>
      <c r="I524" s="573"/>
      <c r="J524" s="573"/>
      <c r="K524" s="573"/>
      <c r="L524" s="573"/>
      <c r="M524" s="573"/>
      <c r="N524" s="573"/>
      <c r="O524" s="573"/>
      <c r="P524" s="573"/>
      <c r="Q524" s="573"/>
      <c r="R524" s="573"/>
      <c r="S524" s="573"/>
      <c r="T524" s="573"/>
      <c r="U524" s="573"/>
      <c r="V524" s="573"/>
      <c r="W524" s="573"/>
      <c r="X524" s="574"/>
      <c r="Y524" s="577"/>
      <c r="Z524" s="578"/>
      <c r="AA524" s="578"/>
      <c r="AB524" s="578"/>
      <c r="AC524" s="578"/>
      <c r="AD524" s="579"/>
      <c r="AI524" s="401">
        <v>5</v>
      </c>
      <c r="AJ524" s="1">
        <f t="shared" si="89"/>
        <v>0</v>
      </c>
      <c r="AL524" s="89">
        <f t="shared" si="90"/>
        <v>0</v>
      </c>
    </row>
    <row r="525" spans="1:38" ht="15" customHeight="1">
      <c r="A525" s="40"/>
      <c r="B525" s="91"/>
      <c r="C525" s="94" t="s">
        <v>5024</v>
      </c>
      <c r="D525" s="572" t="s">
        <v>6075</v>
      </c>
      <c r="E525" s="573"/>
      <c r="F525" s="573"/>
      <c r="G525" s="573"/>
      <c r="H525" s="573"/>
      <c r="I525" s="573"/>
      <c r="J525" s="573"/>
      <c r="K525" s="573"/>
      <c r="L525" s="573"/>
      <c r="M525" s="573"/>
      <c r="N525" s="573"/>
      <c r="O525" s="573"/>
      <c r="P525" s="573"/>
      <c r="Q525" s="573"/>
      <c r="R525" s="573"/>
      <c r="S525" s="573"/>
      <c r="T525" s="573"/>
      <c r="U525" s="573"/>
      <c r="V525" s="573"/>
      <c r="W525" s="573"/>
      <c r="X525" s="574"/>
      <c r="Y525" s="577"/>
      <c r="Z525" s="578"/>
      <c r="AA525" s="578"/>
      <c r="AB525" s="578"/>
      <c r="AC525" s="578"/>
      <c r="AD525" s="579"/>
      <c r="AI525" s="399">
        <v>6</v>
      </c>
      <c r="AJ525" s="1">
        <f t="shared" si="89"/>
        <v>0</v>
      </c>
      <c r="AL525" s="89">
        <f t="shared" si="90"/>
        <v>0</v>
      </c>
    </row>
    <row r="526" spans="1:38" ht="15" customHeight="1">
      <c r="A526" s="40"/>
      <c r="B526" s="91"/>
      <c r="C526" s="94" t="s">
        <v>5026</v>
      </c>
      <c r="D526" s="572" t="s">
        <v>6076</v>
      </c>
      <c r="E526" s="573"/>
      <c r="F526" s="573"/>
      <c r="G526" s="573"/>
      <c r="H526" s="573"/>
      <c r="I526" s="573"/>
      <c r="J526" s="573"/>
      <c r="K526" s="573"/>
      <c r="L526" s="573"/>
      <c r="M526" s="573"/>
      <c r="N526" s="573"/>
      <c r="O526" s="573"/>
      <c r="P526" s="573"/>
      <c r="Q526" s="573"/>
      <c r="R526" s="573"/>
      <c r="S526" s="573"/>
      <c r="T526" s="573"/>
      <c r="U526" s="573"/>
      <c r="V526" s="573"/>
      <c r="W526" s="573"/>
      <c r="X526" s="574"/>
      <c r="Y526" s="577"/>
      <c r="Z526" s="578"/>
      <c r="AA526" s="578"/>
      <c r="AB526" s="578"/>
      <c r="AC526" s="578"/>
      <c r="AD526" s="579"/>
      <c r="AI526" s="401">
        <v>7</v>
      </c>
      <c r="AJ526" s="1">
        <f t="shared" si="89"/>
        <v>0</v>
      </c>
      <c r="AL526" s="89">
        <f t="shared" si="90"/>
        <v>0</v>
      </c>
    </row>
    <row r="527" spans="1:38" ht="15" customHeight="1">
      <c r="A527" s="40"/>
      <c r="B527" s="91"/>
      <c r="C527" s="94" t="s">
        <v>5028</v>
      </c>
      <c r="D527" s="572" t="s">
        <v>6077</v>
      </c>
      <c r="E527" s="573"/>
      <c r="F527" s="573"/>
      <c r="G527" s="573"/>
      <c r="H527" s="573"/>
      <c r="I527" s="573"/>
      <c r="J527" s="573"/>
      <c r="K527" s="573"/>
      <c r="L527" s="573"/>
      <c r="M527" s="573"/>
      <c r="N527" s="573"/>
      <c r="O527" s="573"/>
      <c r="P527" s="573"/>
      <c r="Q527" s="573"/>
      <c r="R527" s="573"/>
      <c r="S527" s="573"/>
      <c r="T527" s="573"/>
      <c r="U527" s="573"/>
      <c r="V527" s="573"/>
      <c r="W527" s="573"/>
      <c r="X527" s="574"/>
      <c r="Y527" s="577"/>
      <c r="Z527" s="578"/>
      <c r="AA527" s="578"/>
      <c r="AB527" s="578"/>
      <c r="AC527" s="578"/>
      <c r="AD527" s="579"/>
      <c r="AI527" s="399">
        <v>8</v>
      </c>
      <c r="AJ527" s="1">
        <f t="shared" si="89"/>
        <v>0</v>
      </c>
      <c r="AL527" s="89">
        <f t="shared" si="90"/>
        <v>0</v>
      </c>
    </row>
    <row r="528" spans="1:38" ht="15" customHeight="1">
      <c r="A528" s="40"/>
      <c r="B528" s="91"/>
      <c r="C528" s="94" t="s">
        <v>5030</v>
      </c>
      <c r="D528" s="572" t="s">
        <v>6078</v>
      </c>
      <c r="E528" s="573"/>
      <c r="F528" s="573"/>
      <c r="G528" s="573"/>
      <c r="H528" s="573"/>
      <c r="I528" s="573"/>
      <c r="J528" s="573"/>
      <c r="K528" s="573"/>
      <c r="L528" s="573"/>
      <c r="M528" s="573"/>
      <c r="N528" s="573"/>
      <c r="O528" s="573"/>
      <c r="P528" s="573"/>
      <c r="Q528" s="573"/>
      <c r="R528" s="573"/>
      <c r="S528" s="573"/>
      <c r="T528" s="573"/>
      <c r="U528" s="573"/>
      <c r="V528" s="573"/>
      <c r="W528" s="573"/>
      <c r="X528" s="574"/>
      <c r="Y528" s="577"/>
      <c r="Z528" s="578"/>
      <c r="AA528" s="578"/>
      <c r="AB528" s="578"/>
      <c r="AC528" s="578"/>
      <c r="AD528" s="579"/>
      <c r="AI528" s="401">
        <v>9</v>
      </c>
      <c r="AJ528" s="1">
        <f t="shared" si="89"/>
        <v>0</v>
      </c>
      <c r="AL528" s="89">
        <f t="shared" si="90"/>
        <v>0</v>
      </c>
    </row>
    <row r="529" spans="1:38" ht="24" customHeight="1">
      <c r="A529" s="40"/>
      <c r="B529" s="91"/>
      <c r="C529" s="94" t="s">
        <v>5031</v>
      </c>
      <c r="D529" s="572" t="s">
        <v>6079</v>
      </c>
      <c r="E529" s="573"/>
      <c r="F529" s="573"/>
      <c r="G529" s="573"/>
      <c r="H529" s="573"/>
      <c r="I529" s="573"/>
      <c r="J529" s="573"/>
      <c r="K529" s="573"/>
      <c r="L529" s="573"/>
      <c r="M529" s="573"/>
      <c r="N529" s="573"/>
      <c r="O529" s="573"/>
      <c r="P529" s="573"/>
      <c r="Q529" s="573"/>
      <c r="R529" s="573"/>
      <c r="S529" s="573"/>
      <c r="T529" s="573"/>
      <c r="U529" s="573"/>
      <c r="V529" s="573"/>
      <c r="W529" s="573"/>
      <c r="X529" s="574"/>
      <c r="Y529" s="577"/>
      <c r="Z529" s="578"/>
      <c r="AA529" s="578"/>
      <c r="AB529" s="578"/>
      <c r="AC529" s="578"/>
      <c r="AD529" s="579"/>
      <c r="AI529" s="399">
        <v>10</v>
      </c>
      <c r="AJ529" s="1">
        <f t="shared" si="89"/>
        <v>0</v>
      </c>
      <c r="AL529" s="89">
        <f t="shared" si="90"/>
        <v>0</v>
      </c>
    </row>
    <row r="530" spans="1:38" ht="15" customHeight="1">
      <c r="A530" s="40"/>
      <c r="B530" s="91"/>
      <c r="C530" s="94" t="s">
        <v>5033</v>
      </c>
      <c r="D530" s="572" t="s">
        <v>6080</v>
      </c>
      <c r="E530" s="573"/>
      <c r="F530" s="573"/>
      <c r="G530" s="573"/>
      <c r="H530" s="573"/>
      <c r="I530" s="573"/>
      <c r="J530" s="573"/>
      <c r="K530" s="573"/>
      <c r="L530" s="573"/>
      <c r="M530" s="573"/>
      <c r="N530" s="573"/>
      <c r="O530" s="573"/>
      <c r="P530" s="573"/>
      <c r="Q530" s="573"/>
      <c r="R530" s="573"/>
      <c r="S530" s="573"/>
      <c r="T530" s="573"/>
      <c r="U530" s="573"/>
      <c r="V530" s="573"/>
      <c r="W530" s="573"/>
      <c r="X530" s="574"/>
      <c r="Y530" s="577"/>
      <c r="Z530" s="578"/>
      <c r="AA530" s="578"/>
      <c r="AB530" s="578"/>
      <c r="AC530" s="578"/>
      <c r="AD530" s="579"/>
      <c r="AI530" s="401">
        <v>11</v>
      </c>
      <c r="AJ530" s="1">
        <f t="shared" si="89"/>
        <v>0</v>
      </c>
      <c r="AL530" s="89">
        <f t="shared" si="90"/>
        <v>0</v>
      </c>
    </row>
    <row r="531" spans="1:38" ht="15" customHeight="1">
      <c r="A531" s="40"/>
      <c r="B531" s="91"/>
      <c r="C531" s="94" t="s">
        <v>5034</v>
      </c>
      <c r="D531" s="572" t="s">
        <v>6081</v>
      </c>
      <c r="E531" s="573"/>
      <c r="F531" s="573"/>
      <c r="G531" s="573"/>
      <c r="H531" s="573"/>
      <c r="I531" s="573"/>
      <c r="J531" s="573"/>
      <c r="K531" s="573"/>
      <c r="L531" s="573"/>
      <c r="M531" s="573"/>
      <c r="N531" s="573"/>
      <c r="O531" s="573"/>
      <c r="P531" s="573"/>
      <c r="Q531" s="573"/>
      <c r="R531" s="573"/>
      <c r="S531" s="573"/>
      <c r="T531" s="573"/>
      <c r="U531" s="573"/>
      <c r="V531" s="573"/>
      <c r="W531" s="573"/>
      <c r="X531" s="574"/>
      <c r="Y531" s="577"/>
      <c r="Z531" s="578"/>
      <c r="AA531" s="578"/>
      <c r="AB531" s="578"/>
      <c r="AC531" s="578"/>
      <c r="AD531" s="579"/>
      <c r="AI531" s="399">
        <v>12</v>
      </c>
      <c r="AJ531" s="1">
        <f t="shared" si="89"/>
        <v>0</v>
      </c>
      <c r="AL531" s="89">
        <f t="shared" si="90"/>
        <v>0</v>
      </c>
    </row>
    <row r="532" spans="1:38" ht="15" customHeight="1">
      <c r="A532" s="40"/>
      <c r="B532" s="91"/>
      <c r="C532" s="94" t="s">
        <v>5035</v>
      </c>
      <c r="D532" s="572" t="s">
        <v>6082</v>
      </c>
      <c r="E532" s="573"/>
      <c r="F532" s="573"/>
      <c r="G532" s="573"/>
      <c r="H532" s="573"/>
      <c r="I532" s="573"/>
      <c r="J532" s="573"/>
      <c r="K532" s="573"/>
      <c r="L532" s="573"/>
      <c r="M532" s="573"/>
      <c r="N532" s="573"/>
      <c r="O532" s="573"/>
      <c r="P532" s="573"/>
      <c r="Q532" s="573"/>
      <c r="R532" s="573"/>
      <c r="S532" s="573"/>
      <c r="T532" s="573"/>
      <c r="U532" s="573"/>
      <c r="V532" s="573"/>
      <c r="W532" s="573"/>
      <c r="X532" s="574"/>
      <c r="Y532" s="577"/>
      <c r="Z532" s="578"/>
      <c r="AA532" s="578"/>
      <c r="AB532" s="578"/>
      <c r="AC532" s="578"/>
      <c r="AD532" s="579"/>
      <c r="AI532" s="401">
        <v>13</v>
      </c>
      <c r="AJ532" s="1">
        <f t="shared" si="89"/>
        <v>0</v>
      </c>
      <c r="AL532" s="89">
        <f t="shared" si="90"/>
        <v>0</v>
      </c>
    </row>
    <row r="533" spans="1:38" ht="15" customHeight="1">
      <c r="A533" s="40"/>
      <c r="B533" s="91"/>
      <c r="C533" s="94" t="s">
        <v>5036</v>
      </c>
      <c r="D533" s="572" t="s">
        <v>6083</v>
      </c>
      <c r="E533" s="573"/>
      <c r="F533" s="573"/>
      <c r="G533" s="573"/>
      <c r="H533" s="573"/>
      <c r="I533" s="573"/>
      <c r="J533" s="573"/>
      <c r="K533" s="573"/>
      <c r="L533" s="573"/>
      <c r="M533" s="573"/>
      <c r="N533" s="573"/>
      <c r="O533" s="573"/>
      <c r="P533" s="573"/>
      <c r="Q533" s="573"/>
      <c r="R533" s="573"/>
      <c r="S533" s="573"/>
      <c r="T533" s="573"/>
      <c r="U533" s="573"/>
      <c r="V533" s="573"/>
      <c r="W533" s="573"/>
      <c r="X533" s="574"/>
      <c r="Y533" s="577"/>
      <c r="Z533" s="578"/>
      <c r="AA533" s="578"/>
      <c r="AB533" s="578"/>
      <c r="AC533" s="578"/>
      <c r="AD533" s="579"/>
      <c r="AI533" s="399">
        <v>14</v>
      </c>
      <c r="AJ533" s="1">
        <f t="shared" si="89"/>
        <v>0</v>
      </c>
      <c r="AL533" s="89">
        <f t="shared" si="90"/>
        <v>0</v>
      </c>
    </row>
    <row r="534" spans="1:38" ht="24" customHeight="1">
      <c r="A534" s="40"/>
      <c r="B534" s="91"/>
      <c r="C534" s="94" t="s">
        <v>5037</v>
      </c>
      <c r="D534" s="572" t="s">
        <v>6084</v>
      </c>
      <c r="E534" s="573"/>
      <c r="F534" s="573"/>
      <c r="G534" s="573"/>
      <c r="H534" s="573"/>
      <c r="I534" s="573"/>
      <c r="J534" s="573"/>
      <c r="K534" s="573"/>
      <c r="L534" s="573"/>
      <c r="M534" s="573"/>
      <c r="N534" s="573"/>
      <c r="O534" s="573"/>
      <c r="P534" s="573"/>
      <c r="Q534" s="573"/>
      <c r="R534" s="573"/>
      <c r="S534" s="573"/>
      <c r="T534" s="573"/>
      <c r="U534" s="573"/>
      <c r="V534" s="573"/>
      <c r="W534" s="573"/>
      <c r="X534" s="574"/>
      <c r="Y534" s="577"/>
      <c r="Z534" s="578"/>
      <c r="AA534" s="578"/>
      <c r="AB534" s="578"/>
      <c r="AC534" s="578"/>
      <c r="AD534" s="579"/>
      <c r="AI534" s="401">
        <v>15</v>
      </c>
      <c r="AJ534" s="1">
        <f t="shared" si="89"/>
        <v>0</v>
      </c>
      <c r="AL534" s="89">
        <f t="shared" si="90"/>
        <v>0</v>
      </c>
    </row>
    <row r="535" spans="1:38" ht="24" customHeight="1">
      <c r="A535" s="40"/>
      <c r="B535" s="91"/>
      <c r="C535" s="94" t="s">
        <v>5038</v>
      </c>
      <c r="D535" s="572" t="s">
        <v>6085</v>
      </c>
      <c r="E535" s="573"/>
      <c r="F535" s="573"/>
      <c r="G535" s="573"/>
      <c r="H535" s="573"/>
      <c r="I535" s="573"/>
      <c r="J535" s="573"/>
      <c r="K535" s="573"/>
      <c r="L535" s="573"/>
      <c r="M535" s="573"/>
      <c r="N535" s="573"/>
      <c r="O535" s="573"/>
      <c r="P535" s="573"/>
      <c r="Q535" s="573"/>
      <c r="R535" s="573"/>
      <c r="S535" s="573"/>
      <c r="T535" s="573"/>
      <c r="U535" s="573"/>
      <c r="V535" s="573"/>
      <c r="W535" s="573"/>
      <c r="X535" s="574"/>
      <c r="Y535" s="577"/>
      <c r="Z535" s="578"/>
      <c r="AA535" s="578"/>
      <c r="AB535" s="578"/>
      <c r="AC535" s="578"/>
      <c r="AD535" s="579"/>
      <c r="AI535" s="399">
        <v>16</v>
      </c>
      <c r="AJ535" s="1">
        <f t="shared" si="89"/>
        <v>0</v>
      </c>
      <c r="AL535" s="89">
        <f t="shared" si="90"/>
        <v>0</v>
      </c>
    </row>
    <row r="536" spans="1:38" ht="24" customHeight="1">
      <c r="A536" s="40"/>
      <c r="B536" s="91"/>
      <c r="C536" s="94" t="s">
        <v>5039</v>
      </c>
      <c r="D536" s="572" t="s">
        <v>6086</v>
      </c>
      <c r="E536" s="573"/>
      <c r="F536" s="573"/>
      <c r="G536" s="573"/>
      <c r="H536" s="573"/>
      <c r="I536" s="573"/>
      <c r="J536" s="573"/>
      <c r="K536" s="573"/>
      <c r="L536" s="573"/>
      <c r="M536" s="573"/>
      <c r="N536" s="573"/>
      <c r="O536" s="573"/>
      <c r="P536" s="573"/>
      <c r="Q536" s="573"/>
      <c r="R536" s="573"/>
      <c r="S536" s="573"/>
      <c r="T536" s="573"/>
      <c r="U536" s="573"/>
      <c r="V536" s="573"/>
      <c r="W536" s="573"/>
      <c r="X536" s="574"/>
      <c r="Y536" s="577"/>
      <c r="Z536" s="578"/>
      <c r="AA536" s="578"/>
      <c r="AB536" s="578"/>
      <c r="AC536" s="578"/>
      <c r="AD536" s="579"/>
      <c r="AI536" s="401">
        <v>17</v>
      </c>
      <c r="AJ536" s="1">
        <f t="shared" si="89"/>
        <v>0</v>
      </c>
      <c r="AL536" s="89">
        <f t="shared" si="90"/>
        <v>0</v>
      </c>
    </row>
    <row r="537" spans="1:38" ht="24" customHeight="1">
      <c r="A537" s="40"/>
      <c r="B537" s="91"/>
      <c r="C537" s="94" t="s">
        <v>5040</v>
      </c>
      <c r="D537" s="572" t="s">
        <v>6087</v>
      </c>
      <c r="E537" s="573"/>
      <c r="F537" s="573"/>
      <c r="G537" s="573"/>
      <c r="H537" s="573"/>
      <c r="I537" s="573"/>
      <c r="J537" s="573"/>
      <c r="K537" s="573"/>
      <c r="L537" s="573"/>
      <c r="M537" s="573"/>
      <c r="N537" s="573"/>
      <c r="O537" s="573"/>
      <c r="P537" s="573"/>
      <c r="Q537" s="573"/>
      <c r="R537" s="573"/>
      <c r="S537" s="573"/>
      <c r="T537" s="573"/>
      <c r="U537" s="573"/>
      <c r="V537" s="573"/>
      <c r="W537" s="573"/>
      <c r="X537" s="574"/>
      <c r="Y537" s="577"/>
      <c r="Z537" s="578"/>
      <c r="AA537" s="578"/>
      <c r="AB537" s="578"/>
      <c r="AC537" s="578"/>
      <c r="AD537" s="579"/>
      <c r="AI537" s="399">
        <v>18</v>
      </c>
      <c r="AJ537" s="1">
        <f t="shared" si="89"/>
        <v>0</v>
      </c>
      <c r="AL537" s="89">
        <f t="shared" si="90"/>
        <v>0</v>
      </c>
    </row>
    <row r="538" spans="1:38" ht="15" customHeight="1">
      <c r="A538" s="40"/>
      <c r="B538" s="91"/>
      <c r="C538" s="94" t="s">
        <v>5041</v>
      </c>
      <c r="D538" s="572" t="s">
        <v>6088</v>
      </c>
      <c r="E538" s="573"/>
      <c r="F538" s="573"/>
      <c r="G538" s="573"/>
      <c r="H538" s="573"/>
      <c r="I538" s="573"/>
      <c r="J538" s="573"/>
      <c r="K538" s="573"/>
      <c r="L538" s="573"/>
      <c r="M538" s="573"/>
      <c r="N538" s="573"/>
      <c r="O538" s="573"/>
      <c r="P538" s="573"/>
      <c r="Q538" s="573"/>
      <c r="R538" s="573"/>
      <c r="S538" s="573"/>
      <c r="T538" s="573"/>
      <c r="U538" s="573"/>
      <c r="V538" s="573"/>
      <c r="W538" s="573"/>
      <c r="X538" s="574"/>
      <c r="Y538" s="577"/>
      <c r="Z538" s="578"/>
      <c r="AA538" s="578"/>
      <c r="AB538" s="578"/>
      <c r="AC538" s="578"/>
      <c r="AD538" s="579"/>
      <c r="AI538" s="401">
        <v>19</v>
      </c>
      <c r="AJ538" s="1">
        <f t="shared" si="89"/>
        <v>0</v>
      </c>
      <c r="AL538" s="89">
        <f t="shared" si="90"/>
        <v>0</v>
      </c>
    </row>
    <row r="539" spans="1:38" ht="15" customHeight="1">
      <c r="A539" s="40"/>
      <c r="B539" s="91"/>
      <c r="C539" s="94" t="s">
        <v>5042</v>
      </c>
      <c r="D539" s="572" t="s">
        <v>6089</v>
      </c>
      <c r="E539" s="573"/>
      <c r="F539" s="573"/>
      <c r="G539" s="573"/>
      <c r="H539" s="573"/>
      <c r="I539" s="573"/>
      <c r="J539" s="573"/>
      <c r="K539" s="573"/>
      <c r="L539" s="573"/>
      <c r="M539" s="573"/>
      <c r="N539" s="573"/>
      <c r="O539" s="573"/>
      <c r="P539" s="573"/>
      <c r="Q539" s="573"/>
      <c r="R539" s="573"/>
      <c r="S539" s="573"/>
      <c r="T539" s="573"/>
      <c r="U539" s="573"/>
      <c r="V539" s="573"/>
      <c r="W539" s="573"/>
      <c r="X539" s="574"/>
      <c r="Y539" s="577"/>
      <c r="Z539" s="578"/>
      <c r="AA539" s="578"/>
      <c r="AB539" s="578"/>
      <c r="AC539" s="578"/>
      <c r="AD539" s="579"/>
      <c r="AI539" s="399">
        <v>20</v>
      </c>
      <c r="AJ539" s="1">
        <f t="shared" si="89"/>
        <v>0</v>
      </c>
      <c r="AL539" s="89">
        <f t="shared" si="90"/>
        <v>0</v>
      </c>
    </row>
    <row r="540" spans="1:38" ht="15" customHeight="1">
      <c r="A540" s="40"/>
      <c r="B540" s="91"/>
      <c r="C540" s="94" t="s">
        <v>5043</v>
      </c>
      <c r="D540" s="572" t="s">
        <v>6090</v>
      </c>
      <c r="E540" s="573"/>
      <c r="F540" s="573"/>
      <c r="G540" s="573"/>
      <c r="H540" s="573"/>
      <c r="I540" s="573"/>
      <c r="J540" s="573"/>
      <c r="K540" s="573"/>
      <c r="L540" s="573"/>
      <c r="M540" s="573"/>
      <c r="N540" s="573"/>
      <c r="O540" s="573"/>
      <c r="P540" s="573"/>
      <c r="Q540" s="573"/>
      <c r="R540" s="573"/>
      <c r="S540" s="573"/>
      <c r="T540" s="573"/>
      <c r="U540" s="573"/>
      <c r="V540" s="573"/>
      <c r="W540" s="573"/>
      <c r="X540" s="574"/>
      <c r="Y540" s="577"/>
      <c r="Z540" s="578"/>
      <c r="AA540" s="578"/>
      <c r="AB540" s="578"/>
      <c r="AC540" s="578"/>
      <c r="AD540" s="579"/>
      <c r="AI540" s="401">
        <v>21</v>
      </c>
      <c r="AJ540" s="1">
        <f t="shared" si="89"/>
        <v>0</v>
      </c>
      <c r="AL540" s="89">
        <f t="shared" si="90"/>
        <v>0</v>
      </c>
    </row>
    <row r="541" spans="1:38" ht="15" customHeight="1">
      <c r="A541" s="40"/>
      <c r="B541" s="91"/>
      <c r="C541" s="94" t="s">
        <v>5044</v>
      </c>
      <c r="D541" s="572" t="s">
        <v>6091</v>
      </c>
      <c r="E541" s="573"/>
      <c r="F541" s="573"/>
      <c r="G541" s="573"/>
      <c r="H541" s="573"/>
      <c r="I541" s="573"/>
      <c r="J541" s="573"/>
      <c r="K541" s="573"/>
      <c r="L541" s="573"/>
      <c r="M541" s="573"/>
      <c r="N541" s="573"/>
      <c r="O541" s="573"/>
      <c r="P541" s="573"/>
      <c r="Q541" s="573"/>
      <c r="R541" s="573"/>
      <c r="S541" s="573"/>
      <c r="T541" s="573"/>
      <c r="U541" s="573"/>
      <c r="V541" s="573"/>
      <c r="W541" s="573"/>
      <c r="X541" s="574"/>
      <c r="Y541" s="577"/>
      <c r="Z541" s="578"/>
      <c r="AA541" s="578"/>
      <c r="AB541" s="578"/>
      <c r="AC541" s="578"/>
      <c r="AD541" s="579"/>
      <c r="AI541" s="399">
        <v>22</v>
      </c>
      <c r="AJ541" s="1">
        <f t="shared" si="89"/>
        <v>0</v>
      </c>
      <c r="AL541" s="89">
        <f t="shared" si="90"/>
        <v>0</v>
      </c>
    </row>
    <row r="542" spans="1:38" ht="15" customHeight="1">
      <c r="A542" s="40"/>
      <c r="B542" s="91"/>
      <c r="C542" s="94" t="s">
        <v>5045</v>
      </c>
      <c r="D542" s="572" t="s">
        <v>6092</v>
      </c>
      <c r="E542" s="573"/>
      <c r="F542" s="573"/>
      <c r="G542" s="573"/>
      <c r="H542" s="573"/>
      <c r="I542" s="573"/>
      <c r="J542" s="573"/>
      <c r="K542" s="573"/>
      <c r="L542" s="573"/>
      <c r="M542" s="573"/>
      <c r="N542" s="573"/>
      <c r="O542" s="573"/>
      <c r="P542" s="573"/>
      <c r="Q542" s="573"/>
      <c r="R542" s="573"/>
      <c r="S542" s="573"/>
      <c r="T542" s="573"/>
      <c r="U542" s="573"/>
      <c r="V542" s="573"/>
      <c r="W542" s="573"/>
      <c r="X542" s="574"/>
      <c r="Y542" s="577"/>
      <c r="Z542" s="578"/>
      <c r="AA542" s="578"/>
      <c r="AB542" s="578"/>
      <c r="AC542" s="578"/>
      <c r="AD542" s="579"/>
      <c r="AI542" s="401">
        <v>23</v>
      </c>
      <c r="AJ542" s="1">
        <f t="shared" si="89"/>
        <v>0</v>
      </c>
      <c r="AL542" s="89">
        <f t="shared" si="90"/>
        <v>0</v>
      </c>
    </row>
    <row r="543" spans="1:38" ht="24" customHeight="1">
      <c r="A543" s="40"/>
      <c r="B543" s="91"/>
      <c r="C543" s="94" t="s">
        <v>5046</v>
      </c>
      <c r="D543" s="658" t="s">
        <v>6093</v>
      </c>
      <c r="E543" s="658"/>
      <c r="F543" s="658"/>
      <c r="G543" s="658"/>
      <c r="H543" s="658"/>
      <c r="I543" s="658"/>
      <c r="J543" s="658"/>
      <c r="K543" s="658"/>
      <c r="L543" s="658"/>
      <c r="M543" s="658"/>
      <c r="N543" s="658"/>
      <c r="O543" s="658"/>
      <c r="P543" s="658"/>
      <c r="Q543" s="658"/>
      <c r="R543" s="658"/>
      <c r="S543" s="658"/>
      <c r="T543" s="658"/>
      <c r="U543" s="658"/>
      <c r="V543" s="658"/>
      <c r="W543" s="658"/>
      <c r="X543" s="658"/>
      <c r="Y543" s="577"/>
      <c r="Z543" s="578"/>
      <c r="AA543" s="578"/>
      <c r="AB543" s="578"/>
      <c r="AC543" s="578"/>
      <c r="AD543" s="579"/>
      <c r="AI543" s="399">
        <v>24</v>
      </c>
      <c r="AJ543" s="1">
        <f t="shared" si="89"/>
        <v>0</v>
      </c>
      <c r="AL543" s="89">
        <f t="shared" si="90"/>
        <v>0</v>
      </c>
    </row>
    <row r="544" spans="1:38" ht="24" customHeight="1">
      <c r="A544" s="40"/>
      <c r="B544" s="91"/>
      <c r="C544" s="94" t="s">
        <v>5047</v>
      </c>
      <c r="D544" s="658" t="s">
        <v>6094</v>
      </c>
      <c r="E544" s="658"/>
      <c r="F544" s="658"/>
      <c r="G544" s="658"/>
      <c r="H544" s="658"/>
      <c r="I544" s="658"/>
      <c r="J544" s="658"/>
      <c r="K544" s="658"/>
      <c r="L544" s="658"/>
      <c r="M544" s="658"/>
      <c r="N544" s="658"/>
      <c r="O544" s="658"/>
      <c r="P544" s="658"/>
      <c r="Q544" s="658"/>
      <c r="R544" s="658"/>
      <c r="S544" s="658"/>
      <c r="T544" s="658"/>
      <c r="U544" s="658"/>
      <c r="V544" s="658"/>
      <c r="W544" s="658"/>
      <c r="X544" s="658"/>
      <c r="Y544" s="577"/>
      <c r="Z544" s="578"/>
      <c r="AA544" s="578"/>
      <c r="AB544" s="578"/>
      <c r="AC544" s="578"/>
      <c r="AD544" s="579"/>
      <c r="AI544" s="401">
        <v>25</v>
      </c>
      <c r="AJ544" s="1">
        <f t="shared" si="89"/>
        <v>0</v>
      </c>
      <c r="AL544" s="89">
        <f t="shared" si="90"/>
        <v>0</v>
      </c>
    </row>
    <row r="545" spans="1:38" ht="15" customHeight="1">
      <c r="A545" s="40"/>
      <c r="B545" s="91"/>
      <c r="C545" s="94" t="s">
        <v>5048</v>
      </c>
      <c r="D545" s="572" t="s">
        <v>5815</v>
      </c>
      <c r="E545" s="573"/>
      <c r="F545" s="573"/>
      <c r="G545" s="573"/>
      <c r="H545" s="573"/>
      <c r="I545" s="573"/>
      <c r="J545" s="573"/>
      <c r="K545" s="573"/>
      <c r="L545" s="573"/>
      <c r="M545" s="573"/>
      <c r="N545" s="573"/>
      <c r="O545" s="573"/>
      <c r="P545" s="573"/>
      <c r="Q545" s="573"/>
      <c r="R545" s="573"/>
      <c r="S545" s="573"/>
      <c r="T545" s="573"/>
      <c r="U545" s="573"/>
      <c r="V545" s="573"/>
      <c r="W545" s="573"/>
      <c r="X545" s="574"/>
      <c r="Y545" s="577"/>
      <c r="Z545" s="578"/>
      <c r="AA545" s="578"/>
      <c r="AB545" s="578"/>
      <c r="AC545" s="578"/>
      <c r="AD545" s="579"/>
      <c r="AI545" s="399">
        <v>26</v>
      </c>
      <c r="AJ545" s="1">
        <f t="shared" si="89"/>
        <v>0</v>
      </c>
      <c r="AL545" s="89">
        <f t="shared" si="90"/>
        <v>0</v>
      </c>
    </row>
    <row r="546" spans="1:38" ht="15" customHeight="1">
      <c r="A546" s="40"/>
      <c r="B546" s="91"/>
      <c r="C546" s="94" t="s">
        <v>5049</v>
      </c>
      <c r="D546" s="572" t="s">
        <v>403</v>
      </c>
      <c r="E546" s="573"/>
      <c r="F546" s="573"/>
      <c r="G546" s="573"/>
      <c r="H546" s="573"/>
      <c r="I546" s="573"/>
      <c r="J546" s="573"/>
      <c r="K546" s="573"/>
      <c r="L546" s="573"/>
      <c r="M546" s="573"/>
      <c r="N546" s="573"/>
      <c r="O546" s="573"/>
      <c r="P546" s="573"/>
      <c r="Q546" s="573"/>
      <c r="R546" s="573"/>
      <c r="S546" s="573"/>
      <c r="T546" s="573"/>
      <c r="U546" s="573"/>
      <c r="V546" s="573"/>
      <c r="W546" s="573"/>
      <c r="X546" s="574"/>
      <c r="Y546" s="577"/>
      <c r="Z546" s="578"/>
      <c r="AA546" s="578"/>
      <c r="AB546" s="578"/>
      <c r="AC546" s="578"/>
      <c r="AD546" s="579"/>
      <c r="AI546" s="401">
        <v>27</v>
      </c>
      <c r="AJ546" s="1">
        <f>IF(OR(Y546="NS",$Y$479="NS",$Y$480="NS",$Y$481="NS",$Y$482="NS",$Y$483="NS",$Y$484="NS",$Y$485="NS",$Y$487="NS",$Y$490="NS",$Y$491="NS",$Y$492="NS",$Y$493="NS",$Y$494="NS",$Y$495="NS",$Y$497="NS"),0,IF(AND(Y546="NA",$Y$479="NA",$Y$480="NA",$Y$481="NA",$Y$482="NA",$Y$483="NA",$Y$484="NA",$Y$485="NA",$Y$487="NA",$Y$490="NA",$Y$491="NA",$Y$492="NA",$Y$493="NA",$Y$494="NA",$Y$495="NA",$Y$497="NA"),0,IF(Y546&lt;=SUM($Y$479:$AD$485,$Y$487,$Y$490:$AD$495,$Y$497),0,1)))</f>
        <v>0</v>
      </c>
      <c r="AL546" s="89">
        <f t="shared" si="90"/>
        <v>0</v>
      </c>
    </row>
    <row r="547" spans="1:38" ht="15" customHeight="1">
      <c r="A547" s="40"/>
      <c r="B547" s="91"/>
      <c r="C547" s="101"/>
      <c r="D547" s="22"/>
      <c r="E547" s="22"/>
      <c r="F547" s="22"/>
      <c r="G547" s="22"/>
      <c r="H547" s="22"/>
      <c r="I547" s="22"/>
      <c r="J547" s="22"/>
      <c r="K547" s="22"/>
      <c r="L547" s="22"/>
      <c r="M547" s="22"/>
      <c r="N547" s="22"/>
      <c r="O547" s="22"/>
      <c r="P547" s="22"/>
      <c r="Q547" s="22"/>
      <c r="R547" s="22"/>
      <c r="S547" s="22"/>
      <c r="T547" s="22"/>
      <c r="U547" s="22"/>
      <c r="V547" s="22"/>
      <c r="W547" s="22"/>
      <c r="X547" s="125" t="s">
        <v>5189</v>
      </c>
      <c r="Y547" s="722">
        <f>IF(AND(SUM(Y520:AD546)=0,COUNTIF(Y520:AD546,"NS")&gt;0),"NS",
IF(AND(SUM(Y520:AD546)=0,COUNTIF(Y520:AD546,0)&gt;0),0,
IF(AND(SUM(Y520:AD546)=0,COUNTIF(Y520:AD546,"NA")&gt;0),"NA",
SUM(Y520:AD546))))</f>
        <v>0</v>
      </c>
      <c r="Z547" s="723"/>
      <c r="AA547" s="723"/>
      <c r="AB547" s="723"/>
      <c r="AC547" s="723"/>
      <c r="AD547" s="724"/>
      <c r="AJ547" s="399">
        <f>SUM(AJ520:AJ546)</f>
        <v>0</v>
      </c>
      <c r="AL547" s="317">
        <f>SUM(AL520:AL546)</f>
        <v>0</v>
      </c>
    </row>
    <row r="548" spans="1:38" ht="15" customHeight="1">
      <c r="A548" s="40"/>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row>
    <row r="549" spans="1:38" ht="45" customHeight="1">
      <c r="A549" s="40"/>
      <c r="B549" s="91"/>
      <c r="C549" s="678" t="s">
        <v>5801</v>
      </c>
      <c r="D549" s="678"/>
      <c r="E549" s="678"/>
      <c r="F549" s="527"/>
      <c r="G549" s="527"/>
      <c r="H549" s="527"/>
      <c r="I549" s="527"/>
      <c r="J549" s="527"/>
      <c r="K549" s="527"/>
      <c r="L549" s="527"/>
      <c r="M549" s="527"/>
      <c r="N549" s="527"/>
      <c r="O549" s="527"/>
      <c r="P549" s="527"/>
      <c r="Q549" s="527"/>
      <c r="R549" s="527"/>
      <c r="S549" s="527"/>
      <c r="T549" s="527"/>
      <c r="U549" s="527"/>
      <c r="V549" s="527"/>
      <c r="W549" s="527"/>
      <c r="X549" s="527"/>
      <c r="Y549" s="527"/>
      <c r="Z549" s="527"/>
      <c r="AA549" s="527"/>
      <c r="AB549" s="527"/>
      <c r="AC549" s="527"/>
      <c r="AD549" s="527"/>
    </row>
    <row r="550" spans="1:38" ht="15" customHeight="1">
      <c r="A550" s="40"/>
      <c r="B550" s="571" t="str">
        <f>IF(AND(AK520&gt;0,F549=""),"Ha registrado un valor mayor a cero en el numeral 26, debe anotar el nombre de dicho(s) tipo(s) de actos procesales ","")</f>
        <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row>
    <row r="551" spans="1:38" ht="24" customHeight="1">
      <c r="A551" s="40"/>
      <c r="B551" s="91"/>
      <c r="C551" s="531" t="s">
        <v>5147</v>
      </c>
      <c r="D551" s="531"/>
      <c r="E551" s="531"/>
      <c r="F551" s="531"/>
      <c r="G551" s="531"/>
      <c r="H551" s="531"/>
      <c r="I551" s="531"/>
      <c r="J551" s="531"/>
      <c r="K551" s="531"/>
      <c r="L551" s="531"/>
      <c r="M551" s="531"/>
      <c r="N551" s="531"/>
      <c r="O551" s="531"/>
      <c r="P551" s="531"/>
      <c r="Q551" s="531"/>
      <c r="R551" s="531"/>
      <c r="S551" s="531"/>
      <c r="T551" s="531"/>
      <c r="U551" s="531"/>
      <c r="V551" s="531"/>
      <c r="W551" s="531"/>
      <c r="X551" s="531"/>
      <c r="Y551" s="531"/>
      <c r="Z551" s="531"/>
      <c r="AA551" s="531"/>
      <c r="AB551" s="531"/>
      <c r="AC551" s="531"/>
      <c r="AD551" s="531"/>
    </row>
    <row r="552" spans="1:38" ht="60" customHeight="1">
      <c r="A552" s="40"/>
      <c r="B552" s="91"/>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row>
    <row r="553" spans="1:38" ht="15" customHeight="1">
      <c r="A553" s="40"/>
      <c r="B553" s="583" t="str">
        <f>IF(AG522&gt;0,"Favor de ingresar toda la información requerida en la pregunta y/o verifique que no tenga información en celdas sombreadas","")</f>
        <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row>
    <row r="554" spans="1:38" ht="15" customHeight="1">
      <c r="A554" s="40"/>
      <c r="B554" s="568" t="str">
        <f>IF(AL547&gt;0,"Alerta: debido a que cuenta con registros NS, debe proporcionar una justificación en el area de comentarios al final de la pregunta","")</f>
        <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row>
    <row r="555" spans="1:38" ht="15" customHeight="1">
      <c r="A555" s="40"/>
      <c r="B555" s="584" t="str">
        <f>IF(AH520&gt;0,"Alerta: debe de proporcionar una justificación de acuerdo a lo establecido en la instrucción 3","")</f>
        <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row>
    <row r="556" spans="1:38" ht="15" customHeight="1">
      <c r="A556" s="40"/>
      <c r="B556" s="584" t="str">
        <f>IF(AJ547&gt;0,"Alerta: debe de proporcionar una justificación de acuerdo a lo establecido en la instrucción 4","")</f>
        <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row>
    <row r="557" spans="1:38" ht="15" customHeight="1">
      <c r="A557" s="40"/>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row>
    <row r="558" spans="1:38" ht="15" customHeight="1" thickBot="1">
      <c r="A558" s="40"/>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row>
    <row r="559" spans="1:38" ht="15" customHeight="1" thickBot="1">
      <c r="A559" s="82" t="s">
        <v>5069</v>
      </c>
      <c r="B559" s="599" t="s">
        <v>6095</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1"/>
    </row>
    <row r="560" spans="1:38" ht="15" customHeight="1">
      <c r="A560" s="40"/>
      <c r="B560" s="767" t="s">
        <v>5322</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768"/>
    </row>
    <row r="561" spans="1:39" ht="24" customHeight="1">
      <c r="A561" s="40"/>
      <c r="B561" s="202"/>
      <c r="C561" s="531" t="s">
        <v>6096</v>
      </c>
      <c r="D561" s="531"/>
      <c r="E561" s="531"/>
      <c r="F561" s="531"/>
      <c r="G561" s="531"/>
      <c r="H561" s="531"/>
      <c r="I561" s="531"/>
      <c r="J561" s="531"/>
      <c r="K561" s="531"/>
      <c r="L561" s="531"/>
      <c r="M561" s="531"/>
      <c r="N561" s="531"/>
      <c r="O561" s="531"/>
      <c r="P561" s="531"/>
      <c r="Q561" s="531"/>
      <c r="R561" s="531"/>
      <c r="S561" s="531"/>
      <c r="T561" s="531"/>
      <c r="U561" s="531"/>
      <c r="V561" s="531"/>
      <c r="W561" s="531"/>
      <c r="X561" s="531"/>
      <c r="Y561" s="531"/>
      <c r="Z561" s="531"/>
      <c r="AA561" s="531"/>
      <c r="AB561" s="531"/>
      <c r="AC561" s="531"/>
      <c r="AD561" s="532"/>
    </row>
    <row r="562" spans="1:39" ht="36" customHeight="1">
      <c r="A562" s="40"/>
      <c r="B562" s="202"/>
      <c r="C562" s="531" t="s">
        <v>6097</v>
      </c>
      <c r="D562" s="531"/>
      <c r="E562" s="531"/>
      <c r="F562" s="531"/>
      <c r="G562" s="531"/>
      <c r="H562" s="531"/>
      <c r="I562" s="531"/>
      <c r="J562" s="531"/>
      <c r="K562" s="531"/>
      <c r="L562" s="531"/>
      <c r="M562" s="531"/>
      <c r="N562" s="531"/>
      <c r="O562" s="531"/>
      <c r="P562" s="531"/>
      <c r="Q562" s="531"/>
      <c r="R562" s="531"/>
      <c r="S562" s="531"/>
      <c r="T562" s="531"/>
      <c r="U562" s="531"/>
      <c r="V562" s="531"/>
      <c r="W562" s="531"/>
      <c r="X562" s="531"/>
      <c r="Y562" s="531"/>
      <c r="Z562" s="531"/>
      <c r="AA562" s="531"/>
      <c r="AB562" s="531"/>
      <c r="AC562" s="531"/>
      <c r="AD562" s="532"/>
    </row>
    <row r="563" spans="1:39" ht="24" customHeight="1">
      <c r="A563" s="40"/>
      <c r="B563" s="205"/>
      <c r="C563" s="535" t="s">
        <v>6098</v>
      </c>
      <c r="D563" s="535"/>
      <c r="E563" s="535"/>
      <c r="F563" s="535"/>
      <c r="G563" s="535"/>
      <c r="H563" s="535"/>
      <c r="I563" s="535"/>
      <c r="J563" s="535"/>
      <c r="K563" s="535"/>
      <c r="L563" s="535"/>
      <c r="M563" s="535"/>
      <c r="N563" s="535"/>
      <c r="O563" s="535"/>
      <c r="P563" s="535"/>
      <c r="Q563" s="535"/>
      <c r="R563" s="535"/>
      <c r="S563" s="535"/>
      <c r="T563" s="535"/>
      <c r="U563" s="535"/>
      <c r="V563" s="535"/>
      <c r="W563" s="535"/>
      <c r="X563" s="535"/>
      <c r="Y563" s="535"/>
      <c r="Z563" s="535"/>
      <c r="AA563" s="535"/>
      <c r="AB563" s="535"/>
      <c r="AC563" s="535"/>
      <c r="AD563" s="536"/>
    </row>
    <row r="564" spans="1:39" ht="15" customHeight="1">
      <c r="A564" s="40"/>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row>
    <row r="565" spans="1:39" ht="24" customHeight="1">
      <c r="A565" s="72" t="s">
        <v>6099</v>
      </c>
      <c r="B565" s="585" t="s">
        <v>6100</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row>
    <row r="566" spans="1:39" ht="24" customHeight="1">
      <c r="A566" s="40"/>
      <c r="B566" s="107"/>
      <c r="C566" s="651" t="s">
        <v>6101</v>
      </c>
      <c r="D566" s="651"/>
      <c r="E566" s="651"/>
      <c r="F566" s="651"/>
      <c r="G566" s="651"/>
      <c r="H566" s="651"/>
      <c r="I566" s="651"/>
      <c r="J566" s="651"/>
      <c r="K566" s="651"/>
      <c r="L566" s="651"/>
      <c r="M566" s="651"/>
      <c r="N566" s="651"/>
      <c r="O566" s="651"/>
      <c r="P566" s="651"/>
      <c r="Q566" s="651"/>
      <c r="R566" s="651"/>
      <c r="S566" s="651"/>
      <c r="T566" s="651"/>
      <c r="U566" s="651"/>
      <c r="V566" s="651"/>
      <c r="W566" s="651"/>
      <c r="X566" s="651"/>
      <c r="Y566" s="651"/>
      <c r="Z566" s="651"/>
      <c r="AA566" s="651"/>
      <c r="AB566" s="651"/>
      <c r="AC566" s="651"/>
      <c r="AD566" s="651"/>
    </row>
    <row r="567" spans="1:39" ht="36" customHeight="1">
      <c r="A567" s="40"/>
      <c r="B567" s="107"/>
      <c r="C567" s="651" t="s">
        <v>6102</v>
      </c>
      <c r="D567" s="651"/>
      <c r="E567" s="651"/>
      <c r="F567" s="651"/>
      <c r="G567" s="651"/>
      <c r="H567" s="651"/>
      <c r="I567" s="651"/>
      <c r="J567" s="651"/>
      <c r="K567" s="651"/>
      <c r="L567" s="651"/>
      <c r="M567" s="651"/>
      <c r="N567" s="651"/>
      <c r="O567" s="651"/>
      <c r="P567" s="651"/>
      <c r="Q567" s="651"/>
      <c r="R567" s="651"/>
      <c r="S567" s="651"/>
      <c r="T567" s="651"/>
      <c r="U567" s="651"/>
      <c r="V567" s="651"/>
      <c r="W567" s="651"/>
      <c r="X567" s="651"/>
      <c r="Y567" s="651"/>
      <c r="Z567" s="651"/>
      <c r="AA567" s="651"/>
      <c r="AB567" s="651"/>
      <c r="AC567" s="651"/>
      <c r="AD567" s="651"/>
    </row>
    <row r="568" spans="1:39" ht="15" customHeight="1">
      <c r="A568" s="40"/>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row>
    <row r="569" spans="1:39" ht="24" customHeight="1">
      <c r="A569" s="40"/>
      <c r="B569" s="91"/>
      <c r="C569" s="514" t="s">
        <v>5086</v>
      </c>
      <c r="D569" s="514"/>
      <c r="E569" s="514"/>
      <c r="F569" s="514"/>
      <c r="G569" s="514"/>
      <c r="H569" s="514"/>
      <c r="I569" s="514"/>
      <c r="J569" s="514"/>
      <c r="K569" s="514"/>
      <c r="L569" s="514"/>
      <c r="M569" s="514"/>
      <c r="N569" s="514"/>
      <c r="O569" s="514" t="s">
        <v>6103</v>
      </c>
      <c r="P569" s="514"/>
      <c r="Q569" s="514"/>
      <c r="R569" s="514"/>
      <c r="S569" s="514"/>
      <c r="T569" s="514"/>
      <c r="U569" s="514"/>
      <c r="V569" s="514"/>
      <c r="W569" s="514"/>
      <c r="X569" s="514"/>
      <c r="Y569" s="514"/>
      <c r="Z569" s="514"/>
      <c r="AA569" s="514"/>
      <c r="AB569" s="514"/>
      <c r="AC569" s="514"/>
      <c r="AD569" s="514"/>
      <c r="AK569" s="774" t="s">
        <v>6104</v>
      </c>
      <c r="AL569" s="820" t="s">
        <v>6105</v>
      </c>
    </row>
    <row r="570" spans="1:39" ht="15" customHeight="1">
      <c r="A570" s="40"/>
      <c r="B570" s="91"/>
      <c r="C570" s="514"/>
      <c r="D570" s="514"/>
      <c r="E570" s="514"/>
      <c r="F570" s="514"/>
      <c r="G570" s="514"/>
      <c r="H570" s="514"/>
      <c r="I570" s="514"/>
      <c r="J570" s="514"/>
      <c r="K570" s="514"/>
      <c r="L570" s="514"/>
      <c r="M570" s="514"/>
      <c r="N570" s="514"/>
      <c r="O570" s="514" t="s">
        <v>5161</v>
      </c>
      <c r="P570" s="514"/>
      <c r="Q570" s="514"/>
      <c r="R570" s="514"/>
      <c r="S570" s="518" t="s">
        <v>5338</v>
      </c>
      <c r="T570" s="518"/>
      <c r="U570" s="518"/>
      <c r="V570" s="518"/>
      <c r="W570" s="518" t="s">
        <v>5339</v>
      </c>
      <c r="X570" s="518"/>
      <c r="Y570" s="518"/>
      <c r="Z570" s="518"/>
      <c r="AA570" s="518" t="s">
        <v>403</v>
      </c>
      <c r="AB570" s="518"/>
      <c r="AC570" s="518"/>
      <c r="AD570" s="518"/>
      <c r="AG570" s="256" t="s">
        <v>5102</v>
      </c>
      <c r="AH570" s="222" t="s">
        <v>5107</v>
      </c>
      <c r="AI570" s="223" t="s">
        <v>5340</v>
      </c>
      <c r="AJ570" s="224" t="s">
        <v>5341</v>
      </c>
      <c r="AK570" s="774"/>
      <c r="AL570" s="820"/>
      <c r="AM570" s="821" t="s">
        <v>5867</v>
      </c>
    </row>
    <row r="571" spans="1:39" ht="15" customHeight="1">
      <c r="A571" s="40"/>
      <c r="B571" s="91"/>
      <c r="C571" s="94" t="s">
        <v>5464</v>
      </c>
      <c r="D571" s="658" t="s">
        <v>403</v>
      </c>
      <c r="E571" s="658"/>
      <c r="F571" s="658"/>
      <c r="G571" s="658"/>
      <c r="H571" s="658"/>
      <c r="I571" s="658"/>
      <c r="J571" s="658"/>
      <c r="K571" s="658"/>
      <c r="L571" s="658"/>
      <c r="M571" s="658"/>
      <c r="N571" s="658"/>
      <c r="O571" s="577"/>
      <c r="P571" s="578"/>
      <c r="Q571" s="578"/>
      <c r="R571" s="579"/>
      <c r="S571" s="577"/>
      <c r="T571" s="578"/>
      <c r="U571" s="578"/>
      <c r="V571" s="579"/>
      <c r="W571" s="577"/>
      <c r="X571" s="578"/>
      <c r="Y571" s="578"/>
      <c r="Z571" s="579"/>
      <c r="AA571" s="577"/>
      <c r="AB571" s="578"/>
      <c r="AC571" s="578"/>
      <c r="AD571" s="579"/>
      <c r="AG571" s="1">
        <f>IF(AND(COUNTBLANK(D571)=0,SUM(L217)=0,COUNTA(O571:AD571)=0),0,IF(AND(COUNTBLANK(D571)=0,SUM(L217)&gt;0,COUNTA(O571:AD571)=4),0,1))</f>
        <v>0</v>
      </c>
      <c r="AH571" s="23">
        <f>COUNTIF(S571:AD571,"NS")</f>
        <v>0</v>
      </c>
      <c r="AI571" s="23">
        <f>SUM(S571:AD571)</f>
        <v>0</v>
      </c>
      <c r="AJ571" s="23">
        <f>IF(COUNTIF(O571:AD571,"NA")=4,0,IF(OR(AND(O571=0,AH571&gt;0),AND(O571="ns",AI571&gt;0),AND(O571="ns",AH571=0,AI571=0)),1,IF(OR(AND(O571&gt;0,AH571=3),AND(O571="ns",AH571=3),AND(O571="ns",AI571=0,AH571&gt;0),O571=AI571),0,1)))</f>
        <v>0</v>
      </c>
      <c r="AK571" s="1">
        <f>IF(AND(SUM($L217)=0,COUNTA(O571:AD571)&gt;0),1,0)</f>
        <v>0</v>
      </c>
      <c r="AL571" s="1">
        <f>IF(OR(O571="NS",$L217="NS"),0,IF(AND(O571="NA",$L217="NA"),0,IF(O571&gt;=$L217,0,1)))</f>
        <v>0</v>
      </c>
      <c r="AM571" s="821"/>
    </row>
    <row r="572" spans="1:39" ht="15" customHeight="1">
      <c r="A572" s="40"/>
      <c r="B572" s="91"/>
      <c r="C572" s="94" t="s">
        <v>5014</v>
      </c>
      <c r="D572" s="572" t="str">
        <f>IF(CNGE_2024_M4_Secc1!D42="","",CNGE_2024_M4_Secc1!D42)</f>
        <v/>
      </c>
      <c r="E572" s="573"/>
      <c r="F572" s="573"/>
      <c r="G572" s="573"/>
      <c r="H572" s="573"/>
      <c r="I572" s="573"/>
      <c r="J572" s="573"/>
      <c r="K572" s="573"/>
      <c r="L572" s="573"/>
      <c r="M572" s="573"/>
      <c r="N572" s="574"/>
      <c r="O572" s="577"/>
      <c r="P572" s="578"/>
      <c r="Q572" s="578"/>
      <c r="R572" s="579"/>
      <c r="S572" s="577"/>
      <c r="T572" s="578"/>
      <c r="U572" s="578"/>
      <c r="V572" s="579"/>
      <c r="W572" s="577"/>
      <c r="X572" s="578"/>
      <c r="Y572" s="578"/>
      <c r="Z572" s="579"/>
      <c r="AA572" s="577"/>
      <c r="AB572" s="578"/>
      <c r="AC572" s="578"/>
      <c r="AD572" s="579"/>
      <c r="AG572" s="1">
        <f>IF(AND(CNGE_2024_M4_Secc1!$O42&lt;&gt;"",CNGE_2024_M4_Secc1!$O42=2,COUNTBLANK(D572)=0,COUNTA(O572:AD572)=0),0,IF(AND(COUNTBLANK(D572)=1,COUNTA(O572:AD572)=0),0,IF(AND(CNGE_2024_M4_Secc1!$O42&lt;&gt;"",CNGE_2024_M4_Secc1!$O42&lt;&gt;2,COUNTBLANK(D572)=0,SUM(L218)=0,COUNTA(O572:AD572)=0),0,IF(AND(CNGE_2024_M4_Secc1!$O42&lt;&gt;"",CNGE_2024_M4_Secc1!$O42&lt;&gt;2,COUNTBLANK(D572)=0,SUM(L218)&gt;0,COUNTA(O572:AD572)=4),0,1))))</f>
        <v>0</v>
      </c>
      <c r="AH572" s="23">
        <f t="shared" ref="AH572:AH631" si="91">COUNTIF(S572:AD572,"NS")</f>
        <v>0</v>
      </c>
      <c r="AI572" s="23">
        <f t="shared" ref="AI572:AI631" si="92">SUM(S572:AD572)</f>
        <v>0</v>
      </c>
      <c r="AJ572" s="23">
        <f t="shared" ref="AJ572:AJ631" si="93">IF(COUNTIF(O572:AD572,"NA")=4,0,IF(OR(AND(O572=0,AH572&gt;0),AND(O572="ns",AI572&gt;0),AND(O572="ns",AH572=0,AI572=0)),1,IF(OR(AND(O572&gt;0,AH572=3),AND(O572="ns",AH572=3),AND(O572="ns",AI572=0,AH572&gt;0),O572=AI572),0,1)))</f>
        <v>0</v>
      </c>
      <c r="AK572" s="1">
        <f>IF(AND(SUM($L218)=0,COUNTA(O572:AD572)&gt;0),1,0)</f>
        <v>0</v>
      </c>
      <c r="AL572" s="1">
        <f t="shared" ref="AL572:AL631" si="94">IF(OR(O572="NS",$L218="NS"),0,IF(AND(O572="NA",$L218="NA"),0,IF(O572&gt;=$L218,0,1)))</f>
        <v>0</v>
      </c>
      <c r="AM572" s="1">
        <f>IF(AND(CNGE_2024_M4_Secc1!$O42&lt;&gt;"",CNGE_2024_M4_Secc1!$O42=2,COUNTA(O572:AD572)&gt;0),1,0)</f>
        <v>0</v>
      </c>
    </row>
    <row r="573" spans="1:39" ht="15" customHeight="1">
      <c r="A573" s="40"/>
      <c r="B573" s="91"/>
      <c r="C573" s="94" t="s">
        <v>5016</v>
      </c>
      <c r="D573" s="572" t="str">
        <f>IF(CNGE_2024_M4_Secc1!D43="","",CNGE_2024_M4_Secc1!D43)</f>
        <v/>
      </c>
      <c r="E573" s="573"/>
      <c r="F573" s="573"/>
      <c r="G573" s="573"/>
      <c r="H573" s="573"/>
      <c r="I573" s="573"/>
      <c r="J573" s="573"/>
      <c r="K573" s="573"/>
      <c r="L573" s="573"/>
      <c r="M573" s="573"/>
      <c r="N573" s="574"/>
      <c r="O573" s="577"/>
      <c r="P573" s="578"/>
      <c r="Q573" s="578"/>
      <c r="R573" s="579"/>
      <c r="S573" s="577"/>
      <c r="T573" s="578"/>
      <c r="U573" s="578"/>
      <c r="V573" s="579"/>
      <c r="W573" s="577"/>
      <c r="X573" s="578"/>
      <c r="Y573" s="578"/>
      <c r="Z573" s="579"/>
      <c r="AA573" s="577"/>
      <c r="AB573" s="578"/>
      <c r="AC573" s="578"/>
      <c r="AD573" s="579"/>
      <c r="AG573" s="1">
        <f>IF(AND(CNGE_2024_M4_Secc1!$O43&lt;&gt;"",CNGE_2024_M4_Secc1!$O43=2,COUNTBLANK(D573)=0,COUNTA(O573:AD573)=0),0,IF(AND(COUNTBLANK(D573)=1,COUNTA(O573:AD573)=0),0,IF(AND(CNGE_2024_M4_Secc1!$O43&lt;&gt;"",CNGE_2024_M4_Secc1!$O43&lt;&gt;2,COUNTBLANK(D573)=0,SUM(L219)=0,COUNTA(O573:AD573)=0),0,IF(AND(CNGE_2024_M4_Secc1!$O43&lt;&gt;"",CNGE_2024_M4_Secc1!$O43&lt;&gt;2,COUNTBLANK(D573)=0,SUM(L219)&gt;0,COUNTA(O573:AD573)=4),0,1))))</f>
        <v>0</v>
      </c>
      <c r="AH573" s="23">
        <f t="shared" si="91"/>
        <v>0</v>
      </c>
      <c r="AI573" s="23">
        <f t="shared" si="92"/>
        <v>0</v>
      </c>
      <c r="AJ573" s="23">
        <f t="shared" si="93"/>
        <v>0</v>
      </c>
      <c r="AK573" s="1">
        <f t="shared" ref="AK573:AK631" si="95">IF(AND(SUM($L219)=0,COUNTA(O573:AD573)&gt;0),1,0)</f>
        <v>0</v>
      </c>
      <c r="AL573" s="1">
        <f t="shared" si="94"/>
        <v>0</v>
      </c>
      <c r="AM573" s="1">
        <f>IF(AND(CNGE_2024_M4_Secc1!$O43&lt;&gt;"",CNGE_2024_M4_Secc1!$O43=2,COUNTA(O573:AD573)&gt;0),1,0)</f>
        <v>0</v>
      </c>
    </row>
    <row r="574" spans="1:39" ht="15" customHeight="1">
      <c r="A574" s="40"/>
      <c r="B574" s="91"/>
      <c r="C574" s="94" t="s">
        <v>5018</v>
      </c>
      <c r="D574" s="572" t="str">
        <f>IF(CNGE_2024_M4_Secc1!D44="","",CNGE_2024_M4_Secc1!D44)</f>
        <v/>
      </c>
      <c r="E574" s="573"/>
      <c r="F574" s="573"/>
      <c r="G574" s="573"/>
      <c r="H574" s="573"/>
      <c r="I574" s="573"/>
      <c r="J574" s="573"/>
      <c r="K574" s="573"/>
      <c r="L574" s="573"/>
      <c r="M574" s="573"/>
      <c r="N574" s="574"/>
      <c r="O574" s="577"/>
      <c r="P574" s="578"/>
      <c r="Q574" s="578"/>
      <c r="R574" s="579"/>
      <c r="S574" s="577"/>
      <c r="T574" s="578"/>
      <c r="U574" s="578"/>
      <c r="V574" s="579"/>
      <c r="W574" s="577"/>
      <c r="X574" s="578"/>
      <c r="Y574" s="578"/>
      <c r="Z574" s="579"/>
      <c r="AA574" s="577"/>
      <c r="AB574" s="578"/>
      <c r="AC574" s="578"/>
      <c r="AD574" s="579"/>
      <c r="AG574" s="1">
        <f>IF(AND(CNGE_2024_M4_Secc1!$O44&lt;&gt;"",CNGE_2024_M4_Secc1!$O44=2,COUNTBLANK(D574)=0,COUNTA(O574:AD574)=0),0,IF(AND(COUNTBLANK(D574)=1,COUNTA(O574:AD574)=0),0,IF(AND(CNGE_2024_M4_Secc1!$O44&lt;&gt;"",CNGE_2024_M4_Secc1!$O44&lt;&gt;2,COUNTBLANK(D574)=0,SUM(L220)=0,COUNTA(O574:AD574)=0),0,IF(AND(CNGE_2024_M4_Secc1!$O44&lt;&gt;"",CNGE_2024_M4_Secc1!$O44&lt;&gt;2,COUNTBLANK(D574)=0,SUM(L220)&gt;0,COUNTA(O574:AD574)=4),0,1))))</f>
        <v>0</v>
      </c>
      <c r="AH574" s="23">
        <f t="shared" si="91"/>
        <v>0</v>
      </c>
      <c r="AI574" s="23">
        <f t="shared" si="92"/>
        <v>0</v>
      </c>
      <c r="AJ574" s="23">
        <f t="shared" si="93"/>
        <v>0</v>
      </c>
      <c r="AK574" s="1">
        <f t="shared" si="95"/>
        <v>0</v>
      </c>
      <c r="AL574" s="1">
        <f t="shared" si="94"/>
        <v>0</v>
      </c>
      <c r="AM574" s="1">
        <f>IF(AND(CNGE_2024_M4_Secc1!$O44&lt;&gt;"",CNGE_2024_M4_Secc1!$O44=2,COUNTA(O574:AD574)&gt;0),1,0)</f>
        <v>0</v>
      </c>
    </row>
    <row r="575" spans="1:39" ht="15" customHeight="1">
      <c r="A575" s="40"/>
      <c r="B575" s="91"/>
      <c r="C575" s="94" t="s">
        <v>5020</v>
      </c>
      <c r="D575" s="572" t="str">
        <f>IF(CNGE_2024_M4_Secc1!D45="","",CNGE_2024_M4_Secc1!D45)</f>
        <v/>
      </c>
      <c r="E575" s="573"/>
      <c r="F575" s="573"/>
      <c r="G575" s="573"/>
      <c r="H575" s="573"/>
      <c r="I575" s="573"/>
      <c r="J575" s="573"/>
      <c r="K575" s="573"/>
      <c r="L575" s="573"/>
      <c r="M575" s="573"/>
      <c r="N575" s="574"/>
      <c r="O575" s="577"/>
      <c r="P575" s="578"/>
      <c r="Q575" s="578"/>
      <c r="R575" s="579"/>
      <c r="S575" s="577"/>
      <c r="T575" s="578"/>
      <c r="U575" s="578"/>
      <c r="V575" s="579"/>
      <c r="W575" s="577"/>
      <c r="X575" s="578"/>
      <c r="Y575" s="578"/>
      <c r="Z575" s="579"/>
      <c r="AA575" s="577"/>
      <c r="AB575" s="578"/>
      <c r="AC575" s="578"/>
      <c r="AD575" s="579"/>
      <c r="AG575" s="1">
        <f>IF(AND(CNGE_2024_M4_Secc1!$O45&lt;&gt;"",CNGE_2024_M4_Secc1!$O45=2,COUNTBLANK(D575)=0,COUNTA(O575:AD575)=0),0,IF(AND(COUNTBLANK(D575)=1,COUNTA(O575:AD575)=0),0,IF(AND(CNGE_2024_M4_Secc1!$O45&lt;&gt;"",CNGE_2024_M4_Secc1!$O45&lt;&gt;2,COUNTBLANK(D575)=0,SUM(L221)=0,COUNTA(O575:AD575)=0),0,IF(AND(CNGE_2024_M4_Secc1!$O45&lt;&gt;"",CNGE_2024_M4_Secc1!$O45&lt;&gt;2,COUNTBLANK(D575)=0,SUM(L221)&gt;0,COUNTA(O575:AD575)=4),0,1))))</f>
        <v>0</v>
      </c>
      <c r="AH575" s="23">
        <f t="shared" si="91"/>
        <v>0</v>
      </c>
      <c r="AI575" s="23">
        <f t="shared" si="92"/>
        <v>0</v>
      </c>
      <c r="AJ575" s="23">
        <f t="shared" si="93"/>
        <v>0</v>
      </c>
      <c r="AK575" s="1">
        <f t="shared" si="95"/>
        <v>0</v>
      </c>
      <c r="AL575" s="1">
        <f t="shared" si="94"/>
        <v>0</v>
      </c>
      <c r="AM575" s="1">
        <f>IF(AND(CNGE_2024_M4_Secc1!$O45&lt;&gt;"",CNGE_2024_M4_Secc1!$O45=2,COUNTA(O575:AD575)&gt;0),1,0)</f>
        <v>0</v>
      </c>
    </row>
    <row r="576" spans="1:39" ht="15" customHeight="1">
      <c r="A576" s="40"/>
      <c r="B576" s="91"/>
      <c r="C576" s="94" t="s">
        <v>5022</v>
      </c>
      <c r="D576" s="572" t="str">
        <f>IF(CNGE_2024_M4_Secc1!D46="","",CNGE_2024_M4_Secc1!D46)</f>
        <v/>
      </c>
      <c r="E576" s="573"/>
      <c r="F576" s="573"/>
      <c r="G576" s="573"/>
      <c r="H576" s="573"/>
      <c r="I576" s="573"/>
      <c r="J576" s="573"/>
      <c r="K576" s="573"/>
      <c r="L576" s="573"/>
      <c r="M576" s="573"/>
      <c r="N576" s="574"/>
      <c r="O576" s="577"/>
      <c r="P576" s="578"/>
      <c r="Q576" s="578"/>
      <c r="R576" s="579"/>
      <c r="S576" s="577"/>
      <c r="T576" s="578"/>
      <c r="U576" s="578"/>
      <c r="V576" s="579"/>
      <c r="W576" s="577"/>
      <c r="X576" s="578"/>
      <c r="Y576" s="578"/>
      <c r="Z576" s="579"/>
      <c r="AA576" s="577"/>
      <c r="AB576" s="578"/>
      <c r="AC576" s="578"/>
      <c r="AD576" s="579"/>
      <c r="AG576" s="1">
        <f>IF(AND(CNGE_2024_M4_Secc1!$O46&lt;&gt;"",CNGE_2024_M4_Secc1!$O46=2,COUNTBLANK(D576)=0,COUNTA(O576:AD576)=0),0,IF(AND(COUNTBLANK(D576)=1,COUNTA(O576:AD576)=0),0,IF(AND(CNGE_2024_M4_Secc1!$O46&lt;&gt;"",CNGE_2024_M4_Secc1!$O46&lt;&gt;2,COUNTBLANK(D576)=0,SUM(L222)=0,COUNTA(O576:AD576)=0),0,IF(AND(CNGE_2024_M4_Secc1!$O46&lt;&gt;"",CNGE_2024_M4_Secc1!$O46&lt;&gt;2,COUNTBLANK(D576)=0,SUM(L222)&gt;0,COUNTA(O576:AD576)=4),0,1))))</f>
        <v>0</v>
      </c>
      <c r="AH576" s="23">
        <f t="shared" si="91"/>
        <v>0</v>
      </c>
      <c r="AI576" s="23">
        <f t="shared" si="92"/>
        <v>0</v>
      </c>
      <c r="AJ576" s="23">
        <f t="shared" si="93"/>
        <v>0</v>
      </c>
      <c r="AK576" s="1">
        <f t="shared" si="95"/>
        <v>0</v>
      </c>
      <c r="AL576" s="1">
        <f t="shared" si="94"/>
        <v>0</v>
      </c>
      <c r="AM576" s="1">
        <f>IF(AND(CNGE_2024_M4_Secc1!$O46&lt;&gt;"",CNGE_2024_M4_Secc1!$O46=2,COUNTA(O576:AD576)&gt;0),1,0)</f>
        <v>0</v>
      </c>
    </row>
    <row r="577" spans="1:39" ht="15" customHeight="1">
      <c r="A577" s="40"/>
      <c r="B577" s="91"/>
      <c r="C577" s="94" t="s">
        <v>5024</v>
      </c>
      <c r="D577" s="572" t="str">
        <f>IF(CNGE_2024_M4_Secc1!D47="","",CNGE_2024_M4_Secc1!D47)</f>
        <v/>
      </c>
      <c r="E577" s="573"/>
      <c r="F577" s="573"/>
      <c r="G577" s="573"/>
      <c r="H577" s="573"/>
      <c r="I577" s="573"/>
      <c r="J577" s="573"/>
      <c r="K577" s="573"/>
      <c r="L577" s="573"/>
      <c r="M577" s="573"/>
      <c r="N577" s="574"/>
      <c r="O577" s="577"/>
      <c r="P577" s="578"/>
      <c r="Q577" s="578"/>
      <c r="R577" s="579"/>
      <c r="S577" s="577"/>
      <c r="T577" s="578"/>
      <c r="U577" s="578"/>
      <c r="V577" s="579"/>
      <c r="W577" s="577"/>
      <c r="X577" s="578"/>
      <c r="Y577" s="578"/>
      <c r="Z577" s="579"/>
      <c r="AA577" s="577"/>
      <c r="AB577" s="578"/>
      <c r="AC577" s="578"/>
      <c r="AD577" s="579"/>
      <c r="AG577" s="1">
        <f>IF(AND(CNGE_2024_M4_Secc1!$O47&lt;&gt;"",CNGE_2024_M4_Secc1!$O47=2,COUNTBLANK(D577)=0,COUNTA(O577:AD577)=0),0,IF(AND(COUNTBLANK(D577)=1,COUNTA(O577:AD577)=0),0,IF(AND(CNGE_2024_M4_Secc1!$O47&lt;&gt;"",CNGE_2024_M4_Secc1!$O47&lt;&gt;2,COUNTBLANK(D577)=0,SUM(L223)=0,COUNTA(O577:AD577)=0),0,IF(AND(CNGE_2024_M4_Secc1!$O47&lt;&gt;"",CNGE_2024_M4_Secc1!$O47&lt;&gt;2,COUNTBLANK(D577)=0,SUM(L223)&gt;0,COUNTA(O577:AD577)=4),0,1))))</f>
        <v>0</v>
      </c>
      <c r="AH577" s="23">
        <f t="shared" si="91"/>
        <v>0</v>
      </c>
      <c r="AI577" s="23">
        <f t="shared" si="92"/>
        <v>0</v>
      </c>
      <c r="AJ577" s="23">
        <f t="shared" si="93"/>
        <v>0</v>
      </c>
      <c r="AK577" s="1">
        <f t="shared" si="95"/>
        <v>0</v>
      </c>
      <c r="AL577" s="1">
        <f t="shared" si="94"/>
        <v>0</v>
      </c>
      <c r="AM577" s="1">
        <f>IF(AND(CNGE_2024_M4_Secc1!$O47&lt;&gt;"",CNGE_2024_M4_Secc1!$O47=2,COUNTA(O577:AD577)&gt;0),1,0)</f>
        <v>0</v>
      </c>
    </row>
    <row r="578" spans="1:39" ht="15" customHeight="1">
      <c r="A578" s="40"/>
      <c r="B578" s="91"/>
      <c r="C578" s="94" t="s">
        <v>5026</v>
      </c>
      <c r="D578" s="572" t="str">
        <f>IF(CNGE_2024_M4_Secc1!D48="","",CNGE_2024_M4_Secc1!D48)</f>
        <v/>
      </c>
      <c r="E578" s="573"/>
      <c r="F578" s="573"/>
      <c r="G578" s="573"/>
      <c r="H578" s="573"/>
      <c r="I578" s="573"/>
      <c r="J578" s="573"/>
      <c r="K578" s="573"/>
      <c r="L578" s="573"/>
      <c r="M578" s="573"/>
      <c r="N578" s="574"/>
      <c r="O578" s="577"/>
      <c r="P578" s="578"/>
      <c r="Q578" s="578"/>
      <c r="R578" s="579"/>
      <c r="S578" s="577"/>
      <c r="T578" s="578"/>
      <c r="U578" s="578"/>
      <c r="V578" s="579"/>
      <c r="W578" s="577"/>
      <c r="X578" s="578"/>
      <c r="Y578" s="578"/>
      <c r="Z578" s="579"/>
      <c r="AA578" s="577"/>
      <c r="AB578" s="578"/>
      <c r="AC578" s="578"/>
      <c r="AD578" s="579"/>
      <c r="AG578" s="1">
        <f>IF(AND(CNGE_2024_M4_Secc1!$O48&lt;&gt;"",CNGE_2024_M4_Secc1!$O48=2,COUNTBLANK(D578)=0,COUNTA(O578:AD578)=0),0,IF(AND(COUNTBLANK(D578)=1,COUNTA(O578:AD578)=0),0,IF(AND(CNGE_2024_M4_Secc1!$O48&lt;&gt;"",CNGE_2024_M4_Secc1!$O48&lt;&gt;2,COUNTBLANK(D578)=0,SUM(L224)=0,COUNTA(O578:AD578)=0),0,IF(AND(CNGE_2024_M4_Secc1!$O48&lt;&gt;"",CNGE_2024_M4_Secc1!$O48&lt;&gt;2,COUNTBLANK(D578)=0,SUM(L224)&gt;0,COUNTA(O578:AD578)=4),0,1))))</f>
        <v>0</v>
      </c>
      <c r="AH578" s="23">
        <f t="shared" si="91"/>
        <v>0</v>
      </c>
      <c r="AI578" s="23">
        <f t="shared" si="92"/>
        <v>0</v>
      </c>
      <c r="AJ578" s="23">
        <f t="shared" si="93"/>
        <v>0</v>
      </c>
      <c r="AK578" s="1">
        <f t="shared" si="95"/>
        <v>0</v>
      </c>
      <c r="AL578" s="1">
        <f t="shared" si="94"/>
        <v>0</v>
      </c>
      <c r="AM578" s="1">
        <f>IF(AND(CNGE_2024_M4_Secc1!$O48&lt;&gt;"",CNGE_2024_M4_Secc1!$O48=2,COUNTA(O578:AD578)&gt;0),1,0)</f>
        <v>0</v>
      </c>
    </row>
    <row r="579" spans="1:39" ht="15" customHeight="1">
      <c r="A579" s="40"/>
      <c r="B579" s="91"/>
      <c r="C579" s="94" t="s">
        <v>5028</v>
      </c>
      <c r="D579" s="572" t="str">
        <f>IF(CNGE_2024_M4_Secc1!D49="","",CNGE_2024_M4_Secc1!D49)</f>
        <v/>
      </c>
      <c r="E579" s="573"/>
      <c r="F579" s="573"/>
      <c r="G579" s="573"/>
      <c r="H579" s="573"/>
      <c r="I579" s="573"/>
      <c r="J579" s="573"/>
      <c r="K579" s="573"/>
      <c r="L579" s="573"/>
      <c r="M579" s="573"/>
      <c r="N579" s="574"/>
      <c r="O579" s="577"/>
      <c r="P579" s="578"/>
      <c r="Q579" s="578"/>
      <c r="R579" s="579"/>
      <c r="S579" s="577"/>
      <c r="T579" s="578"/>
      <c r="U579" s="578"/>
      <c r="V579" s="579"/>
      <c r="W579" s="577"/>
      <c r="X579" s="578"/>
      <c r="Y579" s="578"/>
      <c r="Z579" s="579"/>
      <c r="AA579" s="577"/>
      <c r="AB579" s="578"/>
      <c r="AC579" s="578"/>
      <c r="AD579" s="579"/>
      <c r="AG579" s="1">
        <f>IF(AND(CNGE_2024_M4_Secc1!$O49&lt;&gt;"",CNGE_2024_M4_Secc1!$O49=2,COUNTBLANK(D579)=0,COUNTA(O579:AD579)=0),0,IF(AND(COUNTBLANK(D579)=1,COUNTA(O579:AD579)=0),0,IF(AND(CNGE_2024_M4_Secc1!$O49&lt;&gt;"",CNGE_2024_M4_Secc1!$O49&lt;&gt;2,COUNTBLANK(D579)=0,SUM(L225)=0,COUNTA(O579:AD579)=0),0,IF(AND(CNGE_2024_M4_Secc1!$O49&lt;&gt;"",CNGE_2024_M4_Secc1!$O49&lt;&gt;2,COUNTBLANK(D579)=0,SUM(L225)&gt;0,COUNTA(O579:AD579)=4),0,1))))</f>
        <v>0</v>
      </c>
      <c r="AH579" s="23">
        <f t="shared" si="91"/>
        <v>0</v>
      </c>
      <c r="AI579" s="23">
        <f t="shared" si="92"/>
        <v>0</v>
      </c>
      <c r="AJ579" s="23">
        <f t="shared" si="93"/>
        <v>0</v>
      </c>
      <c r="AK579" s="1">
        <f t="shared" si="95"/>
        <v>0</v>
      </c>
      <c r="AL579" s="1">
        <f t="shared" si="94"/>
        <v>0</v>
      </c>
      <c r="AM579" s="1">
        <f>IF(AND(CNGE_2024_M4_Secc1!$O49&lt;&gt;"",CNGE_2024_M4_Secc1!$O49=2,COUNTA(O579:AD579)&gt;0),1,0)</f>
        <v>0</v>
      </c>
    </row>
    <row r="580" spans="1:39" ht="15" customHeight="1">
      <c r="A580" s="40"/>
      <c r="B580" s="91"/>
      <c r="C580" s="94" t="s">
        <v>5030</v>
      </c>
      <c r="D580" s="572" t="str">
        <f>IF(CNGE_2024_M4_Secc1!D50="","",CNGE_2024_M4_Secc1!D50)</f>
        <v/>
      </c>
      <c r="E580" s="573"/>
      <c r="F580" s="573"/>
      <c r="G580" s="573"/>
      <c r="H580" s="573"/>
      <c r="I580" s="573"/>
      <c r="J580" s="573"/>
      <c r="K580" s="573"/>
      <c r="L580" s="573"/>
      <c r="M580" s="573"/>
      <c r="N580" s="574"/>
      <c r="O580" s="577"/>
      <c r="P580" s="578"/>
      <c r="Q580" s="578"/>
      <c r="R580" s="579"/>
      <c r="S580" s="577"/>
      <c r="T580" s="578"/>
      <c r="U580" s="578"/>
      <c r="V580" s="579"/>
      <c r="W580" s="577"/>
      <c r="X580" s="578"/>
      <c r="Y580" s="578"/>
      <c r="Z580" s="579"/>
      <c r="AA580" s="577"/>
      <c r="AB580" s="578"/>
      <c r="AC580" s="578"/>
      <c r="AD580" s="579"/>
      <c r="AG580" s="1">
        <f>IF(AND(CNGE_2024_M4_Secc1!$O50&lt;&gt;"",CNGE_2024_M4_Secc1!$O50=2,COUNTBLANK(D580)=0,COUNTA(O580:AD580)=0),0,IF(AND(COUNTBLANK(D580)=1,COUNTA(O580:AD580)=0),0,IF(AND(CNGE_2024_M4_Secc1!$O50&lt;&gt;"",CNGE_2024_M4_Secc1!$O50&lt;&gt;2,COUNTBLANK(D580)=0,SUM(L226)=0,COUNTA(O580:AD580)=0),0,IF(AND(CNGE_2024_M4_Secc1!$O50&lt;&gt;"",CNGE_2024_M4_Secc1!$O50&lt;&gt;2,COUNTBLANK(D580)=0,SUM(L226)&gt;0,COUNTA(O580:AD580)=4),0,1))))</f>
        <v>0</v>
      </c>
      <c r="AH580" s="23">
        <f t="shared" si="91"/>
        <v>0</v>
      </c>
      <c r="AI580" s="23">
        <f t="shared" si="92"/>
        <v>0</v>
      </c>
      <c r="AJ580" s="23">
        <f t="shared" si="93"/>
        <v>0</v>
      </c>
      <c r="AK580" s="1">
        <f t="shared" si="95"/>
        <v>0</v>
      </c>
      <c r="AL580" s="1">
        <f t="shared" si="94"/>
        <v>0</v>
      </c>
      <c r="AM580" s="1">
        <f>IF(AND(CNGE_2024_M4_Secc1!$O50&lt;&gt;"",CNGE_2024_M4_Secc1!$O50=2,COUNTA(O580:AD580)&gt;0),1,0)</f>
        <v>0</v>
      </c>
    </row>
    <row r="581" spans="1:39" ht="15" customHeight="1">
      <c r="A581" s="40"/>
      <c r="B581" s="91"/>
      <c r="C581" s="94" t="s">
        <v>5031</v>
      </c>
      <c r="D581" s="572" t="str">
        <f>IF(CNGE_2024_M4_Secc1!D51="","",CNGE_2024_M4_Secc1!D51)</f>
        <v/>
      </c>
      <c r="E581" s="573"/>
      <c r="F581" s="573"/>
      <c r="G581" s="573"/>
      <c r="H581" s="573"/>
      <c r="I581" s="573"/>
      <c r="J581" s="573"/>
      <c r="K581" s="573"/>
      <c r="L581" s="573"/>
      <c r="M581" s="573"/>
      <c r="N581" s="574"/>
      <c r="O581" s="577"/>
      <c r="P581" s="578"/>
      <c r="Q581" s="578"/>
      <c r="R581" s="579"/>
      <c r="S581" s="577"/>
      <c r="T581" s="578"/>
      <c r="U581" s="578"/>
      <c r="V581" s="579"/>
      <c r="W581" s="577"/>
      <c r="X581" s="578"/>
      <c r="Y581" s="578"/>
      <c r="Z581" s="579"/>
      <c r="AA581" s="577"/>
      <c r="AB581" s="578"/>
      <c r="AC581" s="578"/>
      <c r="AD581" s="579"/>
      <c r="AG581" s="1">
        <f>IF(AND(CNGE_2024_M4_Secc1!$O51&lt;&gt;"",CNGE_2024_M4_Secc1!$O51=2,COUNTBLANK(D581)=0,COUNTA(O581:AD581)=0),0,IF(AND(COUNTBLANK(D581)=1,COUNTA(O581:AD581)=0),0,IF(AND(CNGE_2024_M4_Secc1!$O51&lt;&gt;"",CNGE_2024_M4_Secc1!$O51&lt;&gt;2,COUNTBLANK(D581)=0,SUM(L227)=0,COUNTA(O581:AD581)=0),0,IF(AND(CNGE_2024_M4_Secc1!$O51&lt;&gt;"",CNGE_2024_M4_Secc1!$O51&lt;&gt;2,COUNTBLANK(D581)=0,SUM(L227)&gt;0,COUNTA(O581:AD581)=4),0,1))))</f>
        <v>0</v>
      </c>
      <c r="AH581" s="23">
        <f t="shared" si="91"/>
        <v>0</v>
      </c>
      <c r="AI581" s="23">
        <f t="shared" si="92"/>
        <v>0</v>
      </c>
      <c r="AJ581" s="23">
        <f t="shared" si="93"/>
        <v>0</v>
      </c>
      <c r="AK581" s="1">
        <f t="shared" si="95"/>
        <v>0</v>
      </c>
      <c r="AL581" s="1">
        <f t="shared" si="94"/>
        <v>0</v>
      </c>
      <c r="AM581" s="1">
        <f>IF(AND(CNGE_2024_M4_Secc1!$O51&lt;&gt;"",CNGE_2024_M4_Secc1!$O51=2,COUNTA(O581:AD581)&gt;0),1,0)</f>
        <v>0</v>
      </c>
    </row>
    <row r="582" spans="1:39" ht="15" customHeight="1">
      <c r="A582" s="40"/>
      <c r="B582" s="91"/>
      <c r="C582" s="94" t="s">
        <v>5033</v>
      </c>
      <c r="D582" s="572" t="str">
        <f>IF(CNGE_2024_M4_Secc1!D52="","",CNGE_2024_M4_Secc1!D52)</f>
        <v/>
      </c>
      <c r="E582" s="573"/>
      <c r="F582" s="573"/>
      <c r="G582" s="573"/>
      <c r="H582" s="573"/>
      <c r="I582" s="573"/>
      <c r="J582" s="573"/>
      <c r="K582" s="573"/>
      <c r="L582" s="573"/>
      <c r="M582" s="573"/>
      <c r="N582" s="574"/>
      <c r="O582" s="577"/>
      <c r="P582" s="578"/>
      <c r="Q582" s="578"/>
      <c r="R582" s="579"/>
      <c r="S582" s="577"/>
      <c r="T582" s="578"/>
      <c r="U582" s="578"/>
      <c r="V582" s="579"/>
      <c r="W582" s="577"/>
      <c r="X582" s="578"/>
      <c r="Y582" s="578"/>
      <c r="Z582" s="579"/>
      <c r="AA582" s="577"/>
      <c r="AB582" s="578"/>
      <c r="AC582" s="578"/>
      <c r="AD582" s="579"/>
      <c r="AG582" s="1">
        <f>IF(AND(CNGE_2024_M4_Secc1!$O52&lt;&gt;"",CNGE_2024_M4_Secc1!$O52=2,COUNTBLANK(D582)=0,COUNTA(O582:AD582)=0),0,IF(AND(COUNTBLANK(D582)=1,COUNTA(O582:AD582)=0),0,IF(AND(CNGE_2024_M4_Secc1!$O52&lt;&gt;"",CNGE_2024_M4_Secc1!$O52&lt;&gt;2,COUNTBLANK(D582)=0,SUM(L228)=0,COUNTA(O582:AD582)=0),0,IF(AND(CNGE_2024_M4_Secc1!$O52&lt;&gt;"",CNGE_2024_M4_Secc1!$O52&lt;&gt;2,COUNTBLANK(D582)=0,SUM(L228)&gt;0,COUNTA(O582:AD582)=4),0,1))))</f>
        <v>0</v>
      </c>
      <c r="AH582" s="23">
        <f t="shared" si="91"/>
        <v>0</v>
      </c>
      <c r="AI582" s="23">
        <f t="shared" si="92"/>
        <v>0</v>
      </c>
      <c r="AJ582" s="23">
        <f t="shared" si="93"/>
        <v>0</v>
      </c>
      <c r="AK582" s="1">
        <f t="shared" si="95"/>
        <v>0</v>
      </c>
      <c r="AL582" s="1">
        <f t="shared" si="94"/>
        <v>0</v>
      </c>
      <c r="AM582" s="1">
        <f>IF(AND(CNGE_2024_M4_Secc1!$O52&lt;&gt;"",CNGE_2024_M4_Secc1!$O52=2,COUNTA(O582:AD582)&gt;0),1,0)</f>
        <v>0</v>
      </c>
    </row>
    <row r="583" spans="1:39" ht="15" customHeight="1">
      <c r="A583" s="40"/>
      <c r="B583" s="91"/>
      <c r="C583" s="94" t="s">
        <v>5034</v>
      </c>
      <c r="D583" s="572" t="str">
        <f>IF(CNGE_2024_M4_Secc1!D53="","",CNGE_2024_M4_Secc1!D53)</f>
        <v/>
      </c>
      <c r="E583" s="573"/>
      <c r="F583" s="573"/>
      <c r="G583" s="573"/>
      <c r="H583" s="573"/>
      <c r="I583" s="573"/>
      <c r="J583" s="573"/>
      <c r="K583" s="573"/>
      <c r="L583" s="573"/>
      <c r="M583" s="573"/>
      <c r="N583" s="574"/>
      <c r="O583" s="577"/>
      <c r="P583" s="578"/>
      <c r="Q583" s="578"/>
      <c r="R583" s="579"/>
      <c r="S583" s="577"/>
      <c r="T583" s="578"/>
      <c r="U583" s="578"/>
      <c r="V583" s="579"/>
      <c r="W583" s="577"/>
      <c r="X583" s="578"/>
      <c r="Y583" s="578"/>
      <c r="Z583" s="579"/>
      <c r="AA583" s="577"/>
      <c r="AB583" s="578"/>
      <c r="AC583" s="578"/>
      <c r="AD583" s="579"/>
      <c r="AG583" s="1">
        <f>IF(AND(CNGE_2024_M4_Secc1!$O53&lt;&gt;"",CNGE_2024_M4_Secc1!$O53=2,COUNTBLANK(D583)=0,COUNTA(O583:AD583)=0),0,IF(AND(COUNTBLANK(D583)=1,COUNTA(O583:AD583)=0),0,IF(AND(CNGE_2024_M4_Secc1!$O53&lt;&gt;"",CNGE_2024_M4_Secc1!$O53&lt;&gt;2,COUNTBLANK(D583)=0,SUM(L229)=0,COUNTA(O583:AD583)=0),0,IF(AND(CNGE_2024_M4_Secc1!$O53&lt;&gt;"",CNGE_2024_M4_Secc1!$O53&lt;&gt;2,COUNTBLANK(D583)=0,SUM(L229)&gt;0,COUNTA(O583:AD583)=4),0,1))))</f>
        <v>0</v>
      </c>
      <c r="AH583" s="23">
        <f t="shared" si="91"/>
        <v>0</v>
      </c>
      <c r="AI583" s="23">
        <f t="shared" si="92"/>
        <v>0</v>
      </c>
      <c r="AJ583" s="23">
        <f t="shared" si="93"/>
        <v>0</v>
      </c>
      <c r="AK583" s="1">
        <f t="shared" si="95"/>
        <v>0</v>
      </c>
      <c r="AL583" s="1">
        <f t="shared" si="94"/>
        <v>0</v>
      </c>
      <c r="AM583" s="1">
        <f>IF(AND(CNGE_2024_M4_Secc1!$O53&lt;&gt;"",CNGE_2024_M4_Secc1!$O53=2,COUNTA(O583:AD583)&gt;0),1,0)</f>
        <v>0</v>
      </c>
    </row>
    <row r="584" spans="1:39" ht="15" customHeight="1">
      <c r="A584" s="40"/>
      <c r="B584" s="91"/>
      <c r="C584" s="94" t="s">
        <v>5035</v>
      </c>
      <c r="D584" s="572" t="str">
        <f>IF(CNGE_2024_M4_Secc1!D54="","",CNGE_2024_M4_Secc1!D54)</f>
        <v/>
      </c>
      <c r="E584" s="573"/>
      <c r="F584" s="573"/>
      <c r="G584" s="573"/>
      <c r="H584" s="573"/>
      <c r="I584" s="573"/>
      <c r="J584" s="573"/>
      <c r="K584" s="573"/>
      <c r="L584" s="573"/>
      <c r="M584" s="573"/>
      <c r="N584" s="574"/>
      <c r="O584" s="577"/>
      <c r="P584" s="578"/>
      <c r="Q584" s="578"/>
      <c r="R584" s="579"/>
      <c r="S584" s="577"/>
      <c r="T584" s="578"/>
      <c r="U584" s="578"/>
      <c r="V584" s="579"/>
      <c r="W584" s="577"/>
      <c r="X584" s="578"/>
      <c r="Y584" s="578"/>
      <c r="Z584" s="579"/>
      <c r="AA584" s="577"/>
      <c r="AB584" s="578"/>
      <c r="AC584" s="578"/>
      <c r="AD584" s="579"/>
      <c r="AG584" s="1">
        <f>IF(AND(CNGE_2024_M4_Secc1!$O54&lt;&gt;"",CNGE_2024_M4_Secc1!$O54=2,COUNTBLANK(D584)=0,COUNTA(O584:AD584)=0),0,IF(AND(COUNTBLANK(D584)=1,COUNTA(O584:AD584)=0),0,IF(AND(CNGE_2024_M4_Secc1!$O54&lt;&gt;"",CNGE_2024_M4_Secc1!$O54&lt;&gt;2,COUNTBLANK(D584)=0,SUM(L230)=0,COUNTA(O584:AD584)=0),0,IF(AND(CNGE_2024_M4_Secc1!$O54&lt;&gt;"",CNGE_2024_M4_Secc1!$O54&lt;&gt;2,COUNTBLANK(D584)=0,SUM(L230)&gt;0,COUNTA(O584:AD584)=4),0,1))))</f>
        <v>0</v>
      </c>
      <c r="AH584" s="23">
        <f t="shared" si="91"/>
        <v>0</v>
      </c>
      <c r="AI584" s="23">
        <f t="shared" si="92"/>
        <v>0</v>
      </c>
      <c r="AJ584" s="23">
        <f t="shared" si="93"/>
        <v>0</v>
      </c>
      <c r="AK584" s="1">
        <f t="shared" si="95"/>
        <v>0</v>
      </c>
      <c r="AL584" s="1">
        <f t="shared" si="94"/>
        <v>0</v>
      </c>
      <c r="AM584" s="1">
        <f>IF(AND(CNGE_2024_M4_Secc1!$O54&lt;&gt;"",CNGE_2024_M4_Secc1!$O54=2,COUNTA(O584:AD584)&gt;0),1,0)</f>
        <v>0</v>
      </c>
    </row>
    <row r="585" spans="1:39" ht="15" customHeight="1">
      <c r="A585" s="40"/>
      <c r="B585" s="91"/>
      <c r="C585" s="94" t="s">
        <v>5036</v>
      </c>
      <c r="D585" s="572" t="str">
        <f>IF(CNGE_2024_M4_Secc1!D55="","",CNGE_2024_M4_Secc1!D55)</f>
        <v/>
      </c>
      <c r="E585" s="573"/>
      <c r="F585" s="573"/>
      <c r="G585" s="573"/>
      <c r="H585" s="573"/>
      <c r="I585" s="573"/>
      <c r="J585" s="573"/>
      <c r="K585" s="573"/>
      <c r="L585" s="573"/>
      <c r="M585" s="573"/>
      <c r="N585" s="574"/>
      <c r="O585" s="577"/>
      <c r="P585" s="578"/>
      <c r="Q585" s="578"/>
      <c r="R585" s="579"/>
      <c r="S585" s="577"/>
      <c r="T585" s="578"/>
      <c r="U585" s="578"/>
      <c r="V585" s="579"/>
      <c r="W585" s="577"/>
      <c r="X585" s="578"/>
      <c r="Y585" s="578"/>
      <c r="Z585" s="579"/>
      <c r="AA585" s="577"/>
      <c r="AB585" s="578"/>
      <c r="AC585" s="578"/>
      <c r="AD585" s="579"/>
      <c r="AG585" s="1">
        <f>IF(AND(CNGE_2024_M4_Secc1!$O55&lt;&gt;"",CNGE_2024_M4_Secc1!$O55=2,COUNTBLANK(D585)=0,COUNTA(O585:AD585)=0),0,IF(AND(COUNTBLANK(D585)=1,COUNTA(O585:AD585)=0),0,IF(AND(CNGE_2024_M4_Secc1!$O55&lt;&gt;"",CNGE_2024_M4_Secc1!$O55&lt;&gt;2,COUNTBLANK(D585)=0,SUM(L231)=0,COUNTA(O585:AD585)=0),0,IF(AND(CNGE_2024_M4_Secc1!$O55&lt;&gt;"",CNGE_2024_M4_Secc1!$O55&lt;&gt;2,COUNTBLANK(D585)=0,SUM(L231)&gt;0,COUNTA(O585:AD585)=4),0,1))))</f>
        <v>0</v>
      </c>
      <c r="AH585" s="23">
        <f t="shared" si="91"/>
        <v>0</v>
      </c>
      <c r="AI585" s="23">
        <f t="shared" si="92"/>
        <v>0</v>
      </c>
      <c r="AJ585" s="23">
        <f t="shared" si="93"/>
        <v>0</v>
      </c>
      <c r="AK585" s="1">
        <f t="shared" si="95"/>
        <v>0</v>
      </c>
      <c r="AL585" s="1">
        <f t="shared" si="94"/>
        <v>0</v>
      </c>
      <c r="AM585" s="1">
        <f>IF(AND(CNGE_2024_M4_Secc1!$O55&lt;&gt;"",CNGE_2024_M4_Secc1!$O55=2,COUNTA(O585:AD585)&gt;0),1,0)</f>
        <v>0</v>
      </c>
    </row>
    <row r="586" spans="1:39" ht="15" customHeight="1">
      <c r="A586" s="40"/>
      <c r="B586" s="91"/>
      <c r="C586" s="94" t="s">
        <v>5037</v>
      </c>
      <c r="D586" s="572" t="str">
        <f>IF(CNGE_2024_M4_Secc1!D56="","",CNGE_2024_M4_Secc1!D56)</f>
        <v/>
      </c>
      <c r="E586" s="573"/>
      <c r="F586" s="573"/>
      <c r="G586" s="573"/>
      <c r="H586" s="573"/>
      <c r="I586" s="573"/>
      <c r="J586" s="573"/>
      <c r="K586" s="573"/>
      <c r="L586" s="573"/>
      <c r="M586" s="573"/>
      <c r="N586" s="574"/>
      <c r="O586" s="577"/>
      <c r="P586" s="578"/>
      <c r="Q586" s="578"/>
      <c r="R586" s="579"/>
      <c r="S586" s="577"/>
      <c r="T586" s="578"/>
      <c r="U586" s="578"/>
      <c r="V586" s="579"/>
      <c r="W586" s="577"/>
      <c r="X586" s="578"/>
      <c r="Y586" s="578"/>
      <c r="Z586" s="579"/>
      <c r="AA586" s="577"/>
      <c r="AB586" s="578"/>
      <c r="AC586" s="578"/>
      <c r="AD586" s="579"/>
      <c r="AG586" s="1">
        <f>IF(AND(CNGE_2024_M4_Secc1!$O56&lt;&gt;"",CNGE_2024_M4_Secc1!$O56=2,COUNTBLANK(D586)=0,COUNTA(O586:AD586)=0),0,IF(AND(COUNTBLANK(D586)=1,COUNTA(O586:AD586)=0),0,IF(AND(CNGE_2024_M4_Secc1!$O56&lt;&gt;"",CNGE_2024_M4_Secc1!$O56&lt;&gt;2,COUNTBLANK(D586)=0,SUM(L232)=0,COUNTA(O586:AD586)=0),0,IF(AND(CNGE_2024_M4_Secc1!$O56&lt;&gt;"",CNGE_2024_M4_Secc1!$O56&lt;&gt;2,COUNTBLANK(D586)=0,SUM(L232)&gt;0,COUNTA(O586:AD586)=4),0,1))))</f>
        <v>0</v>
      </c>
      <c r="AH586" s="23">
        <f t="shared" si="91"/>
        <v>0</v>
      </c>
      <c r="AI586" s="23">
        <f t="shared" si="92"/>
        <v>0</v>
      </c>
      <c r="AJ586" s="23">
        <f t="shared" si="93"/>
        <v>0</v>
      </c>
      <c r="AK586" s="1">
        <f t="shared" si="95"/>
        <v>0</v>
      </c>
      <c r="AL586" s="1">
        <f t="shared" si="94"/>
        <v>0</v>
      </c>
      <c r="AM586" s="1">
        <f>IF(AND(CNGE_2024_M4_Secc1!$O56&lt;&gt;"",CNGE_2024_M4_Secc1!$O56=2,COUNTA(O586:AD586)&gt;0),1,0)</f>
        <v>0</v>
      </c>
    </row>
    <row r="587" spans="1:39" ht="15" customHeight="1">
      <c r="A587" s="40"/>
      <c r="B587" s="91"/>
      <c r="C587" s="94" t="s">
        <v>5038</v>
      </c>
      <c r="D587" s="572" t="str">
        <f>IF(CNGE_2024_M4_Secc1!D57="","",CNGE_2024_M4_Secc1!D57)</f>
        <v/>
      </c>
      <c r="E587" s="573"/>
      <c r="F587" s="573"/>
      <c r="G587" s="573"/>
      <c r="H587" s="573"/>
      <c r="I587" s="573"/>
      <c r="J587" s="573"/>
      <c r="K587" s="573"/>
      <c r="L587" s="573"/>
      <c r="M587" s="573"/>
      <c r="N587" s="574"/>
      <c r="O587" s="577"/>
      <c r="P587" s="578"/>
      <c r="Q587" s="578"/>
      <c r="R587" s="579"/>
      <c r="S587" s="577"/>
      <c r="T587" s="578"/>
      <c r="U587" s="578"/>
      <c r="V587" s="579"/>
      <c r="W587" s="577"/>
      <c r="X587" s="578"/>
      <c r="Y587" s="578"/>
      <c r="Z587" s="579"/>
      <c r="AA587" s="577"/>
      <c r="AB587" s="578"/>
      <c r="AC587" s="578"/>
      <c r="AD587" s="579"/>
      <c r="AG587" s="1">
        <f>IF(AND(CNGE_2024_M4_Secc1!$O57&lt;&gt;"",CNGE_2024_M4_Secc1!$O57=2,COUNTBLANK(D587)=0,COUNTA(O587:AD587)=0),0,IF(AND(COUNTBLANK(D587)=1,COUNTA(O587:AD587)=0),0,IF(AND(CNGE_2024_M4_Secc1!$O57&lt;&gt;"",CNGE_2024_M4_Secc1!$O57&lt;&gt;2,COUNTBLANK(D587)=0,SUM(L233)=0,COUNTA(O587:AD587)=0),0,IF(AND(CNGE_2024_M4_Secc1!$O57&lt;&gt;"",CNGE_2024_M4_Secc1!$O57&lt;&gt;2,COUNTBLANK(D587)=0,SUM(L233)&gt;0,COUNTA(O587:AD587)=4),0,1))))</f>
        <v>0</v>
      </c>
      <c r="AH587" s="23">
        <f t="shared" si="91"/>
        <v>0</v>
      </c>
      <c r="AI587" s="23">
        <f t="shared" si="92"/>
        <v>0</v>
      </c>
      <c r="AJ587" s="23">
        <f t="shared" si="93"/>
        <v>0</v>
      </c>
      <c r="AK587" s="1">
        <f t="shared" si="95"/>
        <v>0</v>
      </c>
      <c r="AL587" s="1">
        <f t="shared" si="94"/>
        <v>0</v>
      </c>
      <c r="AM587" s="1">
        <f>IF(AND(CNGE_2024_M4_Secc1!$O57&lt;&gt;"",CNGE_2024_M4_Secc1!$O57=2,COUNTA(O587:AD587)&gt;0),1,0)</f>
        <v>0</v>
      </c>
    </row>
    <row r="588" spans="1:39" ht="15" customHeight="1">
      <c r="A588" s="40"/>
      <c r="B588" s="91"/>
      <c r="C588" s="94" t="s">
        <v>5039</v>
      </c>
      <c r="D588" s="572" t="str">
        <f>IF(CNGE_2024_M4_Secc1!D58="","",CNGE_2024_M4_Secc1!D58)</f>
        <v/>
      </c>
      <c r="E588" s="573"/>
      <c r="F588" s="573"/>
      <c r="G588" s="573"/>
      <c r="H588" s="573"/>
      <c r="I588" s="573"/>
      <c r="J588" s="573"/>
      <c r="K588" s="573"/>
      <c r="L588" s="573"/>
      <c r="M588" s="573"/>
      <c r="N588" s="574"/>
      <c r="O588" s="577"/>
      <c r="P588" s="578"/>
      <c r="Q588" s="578"/>
      <c r="R588" s="579"/>
      <c r="S588" s="577"/>
      <c r="T588" s="578"/>
      <c r="U588" s="578"/>
      <c r="V588" s="579"/>
      <c r="W588" s="577"/>
      <c r="X588" s="578"/>
      <c r="Y588" s="578"/>
      <c r="Z588" s="579"/>
      <c r="AA588" s="577"/>
      <c r="AB588" s="578"/>
      <c r="AC588" s="578"/>
      <c r="AD588" s="579"/>
      <c r="AG588" s="1">
        <f>IF(AND(CNGE_2024_M4_Secc1!$O58&lt;&gt;"",CNGE_2024_M4_Secc1!$O58=2,COUNTBLANK(D588)=0,COUNTA(O588:AD588)=0),0,IF(AND(COUNTBLANK(D588)=1,COUNTA(O588:AD588)=0),0,IF(AND(CNGE_2024_M4_Secc1!$O58&lt;&gt;"",CNGE_2024_M4_Secc1!$O58&lt;&gt;2,COUNTBLANK(D588)=0,SUM(L234)=0,COUNTA(O588:AD588)=0),0,IF(AND(CNGE_2024_M4_Secc1!$O58&lt;&gt;"",CNGE_2024_M4_Secc1!$O58&lt;&gt;2,COUNTBLANK(D588)=0,SUM(L234)&gt;0,COUNTA(O588:AD588)=4),0,1))))</f>
        <v>0</v>
      </c>
      <c r="AH588" s="23">
        <f t="shared" si="91"/>
        <v>0</v>
      </c>
      <c r="AI588" s="23">
        <f t="shared" si="92"/>
        <v>0</v>
      </c>
      <c r="AJ588" s="23">
        <f t="shared" si="93"/>
        <v>0</v>
      </c>
      <c r="AK588" s="1">
        <f t="shared" si="95"/>
        <v>0</v>
      </c>
      <c r="AL588" s="1">
        <f t="shared" si="94"/>
        <v>0</v>
      </c>
      <c r="AM588" s="1">
        <f>IF(AND(CNGE_2024_M4_Secc1!$O58&lt;&gt;"",CNGE_2024_M4_Secc1!$O58=2,COUNTA(O588:AD588)&gt;0),1,0)</f>
        <v>0</v>
      </c>
    </row>
    <row r="589" spans="1:39" ht="15" customHeight="1">
      <c r="A589" s="40"/>
      <c r="B589" s="91"/>
      <c r="C589" s="94" t="s">
        <v>5040</v>
      </c>
      <c r="D589" s="572" t="str">
        <f>IF(CNGE_2024_M4_Secc1!D59="","",CNGE_2024_M4_Secc1!D59)</f>
        <v/>
      </c>
      <c r="E589" s="573"/>
      <c r="F589" s="573"/>
      <c r="G589" s="573"/>
      <c r="H589" s="573"/>
      <c r="I589" s="573"/>
      <c r="J589" s="573"/>
      <c r="K589" s="573"/>
      <c r="L589" s="573"/>
      <c r="M589" s="573"/>
      <c r="N589" s="574"/>
      <c r="O589" s="577"/>
      <c r="P589" s="578"/>
      <c r="Q589" s="578"/>
      <c r="R589" s="579"/>
      <c r="S589" s="577"/>
      <c r="T589" s="578"/>
      <c r="U589" s="578"/>
      <c r="V589" s="579"/>
      <c r="W589" s="577"/>
      <c r="X589" s="578"/>
      <c r="Y589" s="578"/>
      <c r="Z589" s="579"/>
      <c r="AA589" s="577"/>
      <c r="AB589" s="578"/>
      <c r="AC589" s="578"/>
      <c r="AD589" s="579"/>
      <c r="AG589" s="1">
        <f>IF(AND(CNGE_2024_M4_Secc1!$O59&lt;&gt;"",CNGE_2024_M4_Secc1!$O59=2,COUNTBLANK(D589)=0,COUNTA(O589:AD589)=0),0,IF(AND(COUNTBLANK(D589)=1,COUNTA(O589:AD589)=0),0,IF(AND(CNGE_2024_M4_Secc1!$O59&lt;&gt;"",CNGE_2024_M4_Secc1!$O59&lt;&gt;2,COUNTBLANK(D589)=0,SUM(L235)=0,COUNTA(O589:AD589)=0),0,IF(AND(CNGE_2024_M4_Secc1!$O59&lt;&gt;"",CNGE_2024_M4_Secc1!$O59&lt;&gt;2,COUNTBLANK(D589)=0,SUM(L235)&gt;0,COUNTA(O589:AD589)=4),0,1))))</f>
        <v>0</v>
      </c>
      <c r="AH589" s="23">
        <f t="shared" si="91"/>
        <v>0</v>
      </c>
      <c r="AI589" s="23">
        <f t="shared" si="92"/>
        <v>0</v>
      </c>
      <c r="AJ589" s="23">
        <f t="shared" si="93"/>
        <v>0</v>
      </c>
      <c r="AK589" s="1">
        <f t="shared" si="95"/>
        <v>0</v>
      </c>
      <c r="AL589" s="1">
        <f t="shared" si="94"/>
        <v>0</v>
      </c>
      <c r="AM589" s="1">
        <f>IF(AND(CNGE_2024_M4_Secc1!$O59&lt;&gt;"",CNGE_2024_M4_Secc1!$O59=2,COUNTA(O589:AD589)&gt;0),1,0)</f>
        <v>0</v>
      </c>
    </row>
    <row r="590" spans="1:39" ht="15" customHeight="1">
      <c r="A590" s="40"/>
      <c r="B590" s="91"/>
      <c r="C590" s="94" t="s">
        <v>5041</v>
      </c>
      <c r="D590" s="572" t="str">
        <f>IF(CNGE_2024_M4_Secc1!D60="","",CNGE_2024_M4_Secc1!D60)</f>
        <v/>
      </c>
      <c r="E590" s="573"/>
      <c r="F590" s="573"/>
      <c r="G590" s="573"/>
      <c r="H590" s="573"/>
      <c r="I590" s="573"/>
      <c r="J590" s="573"/>
      <c r="K590" s="573"/>
      <c r="L590" s="573"/>
      <c r="M590" s="573"/>
      <c r="N590" s="574"/>
      <c r="O590" s="577"/>
      <c r="P590" s="578"/>
      <c r="Q590" s="578"/>
      <c r="R590" s="579"/>
      <c r="S590" s="577"/>
      <c r="T590" s="578"/>
      <c r="U590" s="578"/>
      <c r="V590" s="579"/>
      <c r="W590" s="577"/>
      <c r="X590" s="578"/>
      <c r="Y590" s="578"/>
      <c r="Z590" s="579"/>
      <c r="AA590" s="577"/>
      <c r="AB590" s="578"/>
      <c r="AC590" s="578"/>
      <c r="AD590" s="579"/>
      <c r="AG590" s="1">
        <f>IF(AND(CNGE_2024_M4_Secc1!$O60&lt;&gt;"",CNGE_2024_M4_Secc1!$O60=2,COUNTBLANK(D590)=0,COUNTA(O590:AD590)=0),0,IF(AND(COUNTBLANK(D590)=1,COUNTA(O590:AD590)=0),0,IF(AND(CNGE_2024_M4_Secc1!$O60&lt;&gt;"",CNGE_2024_M4_Secc1!$O60&lt;&gt;2,COUNTBLANK(D590)=0,SUM(L236)=0,COUNTA(O590:AD590)=0),0,IF(AND(CNGE_2024_M4_Secc1!$O60&lt;&gt;"",CNGE_2024_M4_Secc1!$O60&lt;&gt;2,COUNTBLANK(D590)=0,SUM(L236)&gt;0,COUNTA(O590:AD590)=4),0,1))))</f>
        <v>0</v>
      </c>
      <c r="AH590" s="23">
        <f t="shared" si="91"/>
        <v>0</v>
      </c>
      <c r="AI590" s="23">
        <f t="shared" si="92"/>
        <v>0</v>
      </c>
      <c r="AJ590" s="23">
        <f t="shared" si="93"/>
        <v>0</v>
      </c>
      <c r="AK590" s="1">
        <f t="shared" si="95"/>
        <v>0</v>
      </c>
      <c r="AL590" s="1">
        <f t="shared" si="94"/>
        <v>0</v>
      </c>
      <c r="AM590" s="1">
        <f>IF(AND(CNGE_2024_M4_Secc1!$O60&lt;&gt;"",CNGE_2024_M4_Secc1!$O60=2,COUNTA(O590:AD590)&gt;0),1,0)</f>
        <v>0</v>
      </c>
    </row>
    <row r="591" spans="1:39" ht="15" customHeight="1">
      <c r="A591" s="40"/>
      <c r="B591" s="91"/>
      <c r="C591" s="94" t="s">
        <v>5042</v>
      </c>
      <c r="D591" s="572" t="str">
        <f>IF(CNGE_2024_M4_Secc1!D61="","",CNGE_2024_M4_Secc1!D61)</f>
        <v/>
      </c>
      <c r="E591" s="573"/>
      <c r="F591" s="573"/>
      <c r="G591" s="573"/>
      <c r="H591" s="573"/>
      <c r="I591" s="573"/>
      <c r="J591" s="573"/>
      <c r="K591" s="573"/>
      <c r="L591" s="573"/>
      <c r="M591" s="573"/>
      <c r="N591" s="574"/>
      <c r="O591" s="577"/>
      <c r="P591" s="578"/>
      <c r="Q591" s="578"/>
      <c r="R591" s="579"/>
      <c r="S591" s="577"/>
      <c r="T591" s="578"/>
      <c r="U591" s="578"/>
      <c r="V591" s="579"/>
      <c r="W591" s="577"/>
      <c r="X591" s="578"/>
      <c r="Y591" s="578"/>
      <c r="Z591" s="579"/>
      <c r="AA591" s="577"/>
      <c r="AB591" s="578"/>
      <c r="AC591" s="578"/>
      <c r="AD591" s="579"/>
      <c r="AG591" s="1">
        <f>IF(AND(CNGE_2024_M4_Secc1!$O61&lt;&gt;"",CNGE_2024_M4_Secc1!$O61=2,COUNTBLANK(D591)=0,COUNTA(O591:AD591)=0),0,IF(AND(COUNTBLANK(D591)=1,COUNTA(O591:AD591)=0),0,IF(AND(CNGE_2024_M4_Secc1!$O61&lt;&gt;"",CNGE_2024_M4_Secc1!$O61&lt;&gt;2,COUNTBLANK(D591)=0,SUM(L237)=0,COUNTA(O591:AD591)=0),0,IF(AND(CNGE_2024_M4_Secc1!$O61&lt;&gt;"",CNGE_2024_M4_Secc1!$O61&lt;&gt;2,COUNTBLANK(D591)=0,SUM(L237)&gt;0,COUNTA(O591:AD591)=4),0,1))))</f>
        <v>0</v>
      </c>
      <c r="AH591" s="23">
        <f t="shared" si="91"/>
        <v>0</v>
      </c>
      <c r="AI591" s="23">
        <f t="shared" si="92"/>
        <v>0</v>
      </c>
      <c r="AJ591" s="23">
        <f t="shared" si="93"/>
        <v>0</v>
      </c>
      <c r="AK591" s="1">
        <f t="shared" si="95"/>
        <v>0</v>
      </c>
      <c r="AL591" s="1">
        <f t="shared" si="94"/>
        <v>0</v>
      </c>
      <c r="AM591" s="1">
        <f>IF(AND(CNGE_2024_M4_Secc1!$O61&lt;&gt;"",CNGE_2024_M4_Secc1!$O61=2,COUNTA(O591:AD591)&gt;0),1,0)</f>
        <v>0</v>
      </c>
    </row>
    <row r="592" spans="1:39" ht="15" customHeight="1">
      <c r="A592" s="40"/>
      <c r="B592" s="91"/>
      <c r="C592" s="94" t="s">
        <v>5043</v>
      </c>
      <c r="D592" s="572" t="str">
        <f>IF(CNGE_2024_M4_Secc1!D62="","",CNGE_2024_M4_Secc1!D62)</f>
        <v/>
      </c>
      <c r="E592" s="573"/>
      <c r="F592" s="573"/>
      <c r="G592" s="573"/>
      <c r="H592" s="573"/>
      <c r="I592" s="573"/>
      <c r="J592" s="573"/>
      <c r="K592" s="573"/>
      <c r="L592" s="573"/>
      <c r="M592" s="573"/>
      <c r="N592" s="574"/>
      <c r="O592" s="577"/>
      <c r="P592" s="578"/>
      <c r="Q592" s="578"/>
      <c r="R592" s="579"/>
      <c r="S592" s="577"/>
      <c r="T592" s="578"/>
      <c r="U592" s="578"/>
      <c r="V592" s="579"/>
      <c r="W592" s="577"/>
      <c r="X592" s="578"/>
      <c r="Y592" s="578"/>
      <c r="Z592" s="579"/>
      <c r="AA592" s="577"/>
      <c r="AB592" s="578"/>
      <c r="AC592" s="578"/>
      <c r="AD592" s="579"/>
      <c r="AG592" s="1">
        <f>IF(AND(CNGE_2024_M4_Secc1!$O62&lt;&gt;"",CNGE_2024_M4_Secc1!$O62=2,COUNTBLANK(D592)=0,COUNTA(O592:AD592)=0),0,IF(AND(COUNTBLANK(D592)=1,COUNTA(O592:AD592)=0),0,IF(AND(CNGE_2024_M4_Secc1!$O62&lt;&gt;"",CNGE_2024_M4_Secc1!$O62&lt;&gt;2,COUNTBLANK(D592)=0,SUM(L238)=0,COUNTA(O592:AD592)=0),0,IF(AND(CNGE_2024_M4_Secc1!$O62&lt;&gt;"",CNGE_2024_M4_Secc1!$O62&lt;&gt;2,COUNTBLANK(D592)=0,SUM(L238)&gt;0,COUNTA(O592:AD592)=4),0,1))))</f>
        <v>0</v>
      </c>
      <c r="AH592" s="23">
        <f t="shared" si="91"/>
        <v>0</v>
      </c>
      <c r="AI592" s="23">
        <f t="shared" si="92"/>
        <v>0</v>
      </c>
      <c r="AJ592" s="23">
        <f t="shared" si="93"/>
        <v>0</v>
      </c>
      <c r="AK592" s="1">
        <f t="shared" si="95"/>
        <v>0</v>
      </c>
      <c r="AL592" s="1">
        <f t="shared" si="94"/>
        <v>0</v>
      </c>
      <c r="AM592" s="1">
        <f>IF(AND(CNGE_2024_M4_Secc1!$O62&lt;&gt;"",CNGE_2024_M4_Secc1!$O62=2,COUNTA(O592:AD592)&gt;0),1,0)</f>
        <v>0</v>
      </c>
    </row>
    <row r="593" spans="1:39" ht="15" customHeight="1">
      <c r="A593" s="40"/>
      <c r="B593" s="91"/>
      <c r="C593" s="94" t="s">
        <v>5044</v>
      </c>
      <c r="D593" s="572" t="str">
        <f>IF(CNGE_2024_M4_Secc1!D63="","",CNGE_2024_M4_Secc1!D63)</f>
        <v/>
      </c>
      <c r="E593" s="573"/>
      <c r="F593" s="573"/>
      <c r="G593" s="573"/>
      <c r="H593" s="573"/>
      <c r="I593" s="573"/>
      <c r="J593" s="573"/>
      <c r="K593" s="573"/>
      <c r="L593" s="573"/>
      <c r="M593" s="573"/>
      <c r="N593" s="574"/>
      <c r="O593" s="577"/>
      <c r="P593" s="578"/>
      <c r="Q593" s="578"/>
      <c r="R593" s="579"/>
      <c r="S593" s="577"/>
      <c r="T593" s="578"/>
      <c r="U593" s="578"/>
      <c r="V593" s="579"/>
      <c r="W593" s="577"/>
      <c r="X593" s="578"/>
      <c r="Y593" s="578"/>
      <c r="Z593" s="579"/>
      <c r="AA593" s="577"/>
      <c r="AB593" s="578"/>
      <c r="AC593" s="578"/>
      <c r="AD593" s="579"/>
      <c r="AG593" s="1">
        <f>IF(AND(CNGE_2024_M4_Secc1!$O63&lt;&gt;"",CNGE_2024_M4_Secc1!$O63=2,COUNTBLANK(D593)=0,COUNTA(O593:AD593)=0),0,IF(AND(COUNTBLANK(D593)=1,COUNTA(O593:AD593)=0),0,IF(AND(CNGE_2024_M4_Secc1!$O63&lt;&gt;"",CNGE_2024_M4_Secc1!$O63&lt;&gt;2,COUNTBLANK(D593)=0,SUM(L239)=0,COUNTA(O593:AD593)=0),0,IF(AND(CNGE_2024_M4_Secc1!$O63&lt;&gt;"",CNGE_2024_M4_Secc1!$O63&lt;&gt;2,COUNTBLANK(D593)=0,SUM(L239)&gt;0,COUNTA(O593:AD593)=4),0,1))))</f>
        <v>0</v>
      </c>
      <c r="AH593" s="23">
        <f t="shared" si="91"/>
        <v>0</v>
      </c>
      <c r="AI593" s="23">
        <f t="shared" si="92"/>
        <v>0</v>
      </c>
      <c r="AJ593" s="23">
        <f t="shared" si="93"/>
        <v>0</v>
      </c>
      <c r="AK593" s="1">
        <f t="shared" si="95"/>
        <v>0</v>
      </c>
      <c r="AL593" s="1">
        <f t="shared" si="94"/>
        <v>0</v>
      </c>
      <c r="AM593" s="1">
        <f>IF(AND(CNGE_2024_M4_Secc1!$O63&lt;&gt;"",CNGE_2024_M4_Secc1!$O63=2,COUNTA(O593:AD593)&gt;0),1,0)</f>
        <v>0</v>
      </c>
    </row>
    <row r="594" spans="1:39" ht="15" customHeight="1">
      <c r="A594" s="40"/>
      <c r="B594" s="91"/>
      <c r="C594" s="94" t="s">
        <v>5045</v>
      </c>
      <c r="D594" s="572" t="str">
        <f>IF(CNGE_2024_M4_Secc1!D64="","",CNGE_2024_M4_Secc1!D64)</f>
        <v/>
      </c>
      <c r="E594" s="573"/>
      <c r="F594" s="573"/>
      <c r="G594" s="573"/>
      <c r="H594" s="573"/>
      <c r="I594" s="573"/>
      <c r="J594" s="573"/>
      <c r="K594" s="573"/>
      <c r="L594" s="573"/>
      <c r="M594" s="573"/>
      <c r="N594" s="574"/>
      <c r="O594" s="577"/>
      <c r="P594" s="578"/>
      <c r="Q594" s="578"/>
      <c r="R594" s="579"/>
      <c r="S594" s="577"/>
      <c r="T594" s="578"/>
      <c r="U594" s="578"/>
      <c r="V594" s="579"/>
      <c r="W594" s="577"/>
      <c r="X594" s="578"/>
      <c r="Y594" s="578"/>
      <c r="Z594" s="579"/>
      <c r="AA594" s="577"/>
      <c r="AB594" s="578"/>
      <c r="AC594" s="578"/>
      <c r="AD594" s="579"/>
      <c r="AG594" s="1">
        <f>IF(AND(CNGE_2024_M4_Secc1!$O64&lt;&gt;"",CNGE_2024_M4_Secc1!$O64=2,COUNTBLANK(D594)=0,COUNTA(O594:AD594)=0),0,IF(AND(COUNTBLANK(D594)=1,COUNTA(O594:AD594)=0),0,IF(AND(CNGE_2024_M4_Secc1!$O64&lt;&gt;"",CNGE_2024_M4_Secc1!$O64&lt;&gt;2,COUNTBLANK(D594)=0,SUM(L240)=0,COUNTA(O594:AD594)=0),0,IF(AND(CNGE_2024_M4_Secc1!$O64&lt;&gt;"",CNGE_2024_M4_Secc1!$O64&lt;&gt;2,COUNTBLANK(D594)=0,SUM(L240)&gt;0,COUNTA(O594:AD594)=4),0,1))))</f>
        <v>0</v>
      </c>
      <c r="AH594" s="23">
        <f t="shared" si="91"/>
        <v>0</v>
      </c>
      <c r="AI594" s="23">
        <f t="shared" si="92"/>
        <v>0</v>
      </c>
      <c r="AJ594" s="23">
        <f t="shared" si="93"/>
        <v>0</v>
      </c>
      <c r="AK594" s="1">
        <f t="shared" si="95"/>
        <v>0</v>
      </c>
      <c r="AL594" s="1">
        <f t="shared" si="94"/>
        <v>0</v>
      </c>
      <c r="AM594" s="1">
        <f>IF(AND(CNGE_2024_M4_Secc1!$O64&lt;&gt;"",CNGE_2024_M4_Secc1!$O64=2,COUNTA(O594:AD594)&gt;0),1,0)</f>
        <v>0</v>
      </c>
    </row>
    <row r="595" spans="1:39" ht="15" customHeight="1">
      <c r="A595" s="40"/>
      <c r="B595" s="91"/>
      <c r="C595" s="94" t="s">
        <v>5046</v>
      </c>
      <c r="D595" s="572" t="str">
        <f>IF(CNGE_2024_M4_Secc1!D65="","",CNGE_2024_M4_Secc1!D65)</f>
        <v/>
      </c>
      <c r="E595" s="573"/>
      <c r="F595" s="573"/>
      <c r="G595" s="573"/>
      <c r="H595" s="573"/>
      <c r="I595" s="573"/>
      <c r="J595" s="573"/>
      <c r="K595" s="573"/>
      <c r="L595" s="573"/>
      <c r="M595" s="573"/>
      <c r="N595" s="574"/>
      <c r="O595" s="577"/>
      <c r="P595" s="578"/>
      <c r="Q595" s="578"/>
      <c r="R595" s="579"/>
      <c r="S595" s="577"/>
      <c r="T595" s="578"/>
      <c r="U595" s="578"/>
      <c r="V595" s="579"/>
      <c r="W595" s="577"/>
      <c r="X595" s="578"/>
      <c r="Y595" s="578"/>
      <c r="Z595" s="579"/>
      <c r="AA595" s="577"/>
      <c r="AB595" s="578"/>
      <c r="AC595" s="578"/>
      <c r="AD595" s="579"/>
      <c r="AG595" s="1">
        <f>IF(AND(CNGE_2024_M4_Secc1!$O65&lt;&gt;"",CNGE_2024_M4_Secc1!$O65=2,COUNTBLANK(D595)=0,COUNTA(O595:AD595)=0),0,IF(AND(COUNTBLANK(D595)=1,COUNTA(O595:AD595)=0),0,IF(AND(CNGE_2024_M4_Secc1!$O65&lt;&gt;"",CNGE_2024_M4_Secc1!$O65&lt;&gt;2,COUNTBLANK(D595)=0,SUM(L241)=0,COUNTA(O595:AD595)=0),0,IF(AND(CNGE_2024_M4_Secc1!$O65&lt;&gt;"",CNGE_2024_M4_Secc1!$O65&lt;&gt;2,COUNTBLANK(D595)=0,SUM(L241)&gt;0,COUNTA(O595:AD595)=4),0,1))))</f>
        <v>0</v>
      </c>
      <c r="AH595" s="23">
        <f t="shared" si="91"/>
        <v>0</v>
      </c>
      <c r="AI595" s="23">
        <f t="shared" si="92"/>
        <v>0</v>
      </c>
      <c r="AJ595" s="23">
        <f t="shared" si="93"/>
        <v>0</v>
      </c>
      <c r="AK595" s="1">
        <f t="shared" si="95"/>
        <v>0</v>
      </c>
      <c r="AL595" s="1">
        <f t="shared" si="94"/>
        <v>0</v>
      </c>
      <c r="AM595" s="1">
        <f>IF(AND(CNGE_2024_M4_Secc1!$O65&lt;&gt;"",CNGE_2024_M4_Secc1!$O65=2,COUNTA(O595:AD595)&gt;0),1,0)</f>
        <v>0</v>
      </c>
    </row>
    <row r="596" spans="1:39" ht="15" customHeight="1">
      <c r="A596" s="40"/>
      <c r="B596" s="91"/>
      <c r="C596" s="94" t="s">
        <v>5047</v>
      </c>
      <c r="D596" s="572" t="str">
        <f>IF(CNGE_2024_M4_Secc1!D66="","",CNGE_2024_M4_Secc1!D66)</f>
        <v/>
      </c>
      <c r="E596" s="573"/>
      <c r="F596" s="573"/>
      <c r="G596" s="573"/>
      <c r="H596" s="573"/>
      <c r="I596" s="573"/>
      <c r="J596" s="573"/>
      <c r="K596" s="573"/>
      <c r="L596" s="573"/>
      <c r="M596" s="573"/>
      <c r="N596" s="574"/>
      <c r="O596" s="577"/>
      <c r="P596" s="578"/>
      <c r="Q596" s="578"/>
      <c r="R596" s="579"/>
      <c r="S596" s="577"/>
      <c r="T596" s="578"/>
      <c r="U596" s="578"/>
      <c r="V596" s="579"/>
      <c r="W596" s="577"/>
      <c r="X596" s="578"/>
      <c r="Y596" s="578"/>
      <c r="Z596" s="579"/>
      <c r="AA596" s="577"/>
      <c r="AB596" s="578"/>
      <c r="AC596" s="578"/>
      <c r="AD596" s="579"/>
      <c r="AG596" s="1">
        <f>IF(AND(CNGE_2024_M4_Secc1!$O66&lt;&gt;"",CNGE_2024_M4_Secc1!$O66=2,COUNTBLANK(D596)=0,COUNTA(O596:AD596)=0),0,IF(AND(COUNTBLANK(D596)=1,COUNTA(O596:AD596)=0),0,IF(AND(CNGE_2024_M4_Secc1!$O66&lt;&gt;"",CNGE_2024_M4_Secc1!$O66&lt;&gt;2,COUNTBLANK(D596)=0,SUM(L242)=0,COUNTA(O596:AD596)=0),0,IF(AND(CNGE_2024_M4_Secc1!$O66&lt;&gt;"",CNGE_2024_M4_Secc1!$O66&lt;&gt;2,COUNTBLANK(D596)=0,SUM(L242)&gt;0,COUNTA(O596:AD596)=4),0,1))))</f>
        <v>0</v>
      </c>
      <c r="AH596" s="23">
        <f t="shared" si="91"/>
        <v>0</v>
      </c>
      <c r="AI596" s="23">
        <f t="shared" si="92"/>
        <v>0</v>
      </c>
      <c r="AJ596" s="23">
        <f t="shared" si="93"/>
        <v>0</v>
      </c>
      <c r="AK596" s="1">
        <f t="shared" si="95"/>
        <v>0</v>
      </c>
      <c r="AL596" s="1">
        <f t="shared" si="94"/>
        <v>0</v>
      </c>
      <c r="AM596" s="1">
        <f>IF(AND(CNGE_2024_M4_Secc1!$O66&lt;&gt;"",CNGE_2024_M4_Secc1!$O66=2,COUNTA(O596:AD596)&gt;0),1,0)</f>
        <v>0</v>
      </c>
    </row>
    <row r="597" spans="1:39" ht="15" customHeight="1">
      <c r="A597" s="40"/>
      <c r="B597" s="91"/>
      <c r="C597" s="94" t="s">
        <v>5048</v>
      </c>
      <c r="D597" s="572" t="str">
        <f>IF(CNGE_2024_M4_Secc1!D67="","",CNGE_2024_M4_Secc1!D67)</f>
        <v/>
      </c>
      <c r="E597" s="573"/>
      <c r="F597" s="573"/>
      <c r="G597" s="573"/>
      <c r="H597" s="573"/>
      <c r="I597" s="573"/>
      <c r="J597" s="573"/>
      <c r="K597" s="573"/>
      <c r="L597" s="573"/>
      <c r="M597" s="573"/>
      <c r="N597" s="574"/>
      <c r="O597" s="577"/>
      <c r="P597" s="578"/>
      <c r="Q597" s="578"/>
      <c r="R597" s="579"/>
      <c r="S597" s="577"/>
      <c r="T597" s="578"/>
      <c r="U597" s="578"/>
      <c r="V597" s="579"/>
      <c r="W597" s="577"/>
      <c r="X597" s="578"/>
      <c r="Y597" s="578"/>
      <c r="Z597" s="579"/>
      <c r="AA597" s="577"/>
      <c r="AB597" s="578"/>
      <c r="AC597" s="578"/>
      <c r="AD597" s="579"/>
      <c r="AG597" s="1">
        <f>IF(AND(CNGE_2024_M4_Secc1!$O67&lt;&gt;"",CNGE_2024_M4_Secc1!$O67=2,COUNTBLANK(D597)=0,COUNTA(O597:AD597)=0),0,IF(AND(COUNTBLANK(D597)=1,COUNTA(O597:AD597)=0),0,IF(AND(CNGE_2024_M4_Secc1!$O67&lt;&gt;"",CNGE_2024_M4_Secc1!$O67&lt;&gt;2,COUNTBLANK(D597)=0,SUM(L243)=0,COUNTA(O597:AD597)=0),0,IF(AND(CNGE_2024_M4_Secc1!$O67&lt;&gt;"",CNGE_2024_M4_Secc1!$O67&lt;&gt;2,COUNTBLANK(D597)=0,SUM(L243)&gt;0,COUNTA(O597:AD597)=4),0,1))))</f>
        <v>0</v>
      </c>
      <c r="AH597" s="23">
        <f t="shared" si="91"/>
        <v>0</v>
      </c>
      <c r="AI597" s="23">
        <f t="shared" si="92"/>
        <v>0</v>
      </c>
      <c r="AJ597" s="23">
        <f t="shared" si="93"/>
        <v>0</v>
      </c>
      <c r="AK597" s="1">
        <f t="shared" si="95"/>
        <v>0</v>
      </c>
      <c r="AL597" s="1">
        <f t="shared" si="94"/>
        <v>0</v>
      </c>
      <c r="AM597" s="1">
        <f>IF(AND(CNGE_2024_M4_Secc1!$O67&lt;&gt;"",CNGE_2024_M4_Secc1!$O67=2,COUNTA(O597:AD597)&gt;0),1,0)</f>
        <v>0</v>
      </c>
    </row>
    <row r="598" spans="1:39" ht="15" customHeight="1">
      <c r="A598" s="40"/>
      <c r="B598" s="91"/>
      <c r="C598" s="94" t="s">
        <v>5049</v>
      </c>
      <c r="D598" s="572" t="str">
        <f>IF(CNGE_2024_M4_Secc1!D68="","",CNGE_2024_M4_Secc1!D68)</f>
        <v/>
      </c>
      <c r="E598" s="573"/>
      <c r="F598" s="573"/>
      <c r="G598" s="573"/>
      <c r="H598" s="573"/>
      <c r="I598" s="573"/>
      <c r="J598" s="573"/>
      <c r="K598" s="573"/>
      <c r="L598" s="573"/>
      <c r="M598" s="573"/>
      <c r="N598" s="574"/>
      <c r="O598" s="577"/>
      <c r="P598" s="578"/>
      <c r="Q598" s="578"/>
      <c r="R598" s="579"/>
      <c r="S598" s="577"/>
      <c r="T598" s="578"/>
      <c r="U598" s="578"/>
      <c r="V598" s="579"/>
      <c r="W598" s="577"/>
      <c r="X598" s="578"/>
      <c r="Y598" s="578"/>
      <c r="Z598" s="579"/>
      <c r="AA598" s="577"/>
      <c r="AB598" s="578"/>
      <c r="AC598" s="578"/>
      <c r="AD598" s="579"/>
      <c r="AG598" s="1">
        <f>IF(AND(CNGE_2024_M4_Secc1!$O68&lt;&gt;"",CNGE_2024_M4_Secc1!$O68=2,COUNTBLANK(D598)=0,COUNTA(O598:AD598)=0),0,IF(AND(COUNTBLANK(D598)=1,COUNTA(O598:AD598)=0),0,IF(AND(CNGE_2024_M4_Secc1!$O68&lt;&gt;"",CNGE_2024_M4_Secc1!$O68&lt;&gt;2,COUNTBLANK(D598)=0,SUM(L244)=0,COUNTA(O598:AD598)=0),0,IF(AND(CNGE_2024_M4_Secc1!$O68&lt;&gt;"",CNGE_2024_M4_Secc1!$O68&lt;&gt;2,COUNTBLANK(D598)=0,SUM(L244)&gt;0,COUNTA(O598:AD598)=4),0,1))))</f>
        <v>0</v>
      </c>
      <c r="AH598" s="23">
        <f t="shared" si="91"/>
        <v>0</v>
      </c>
      <c r="AI598" s="23">
        <f t="shared" si="92"/>
        <v>0</v>
      </c>
      <c r="AJ598" s="23">
        <f t="shared" si="93"/>
        <v>0</v>
      </c>
      <c r="AK598" s="1">
        <f t="shared" si="95"/>
        <v>0</v>
      </c>
      <c r="AL598" s="1">
        <f t="shared" si="94"/>
        <v>0</v>
      </c>
      <c r="AM598" s="1">
        <f>IF(AND(CNGE_2024_M4_Secc1!$O68&lt;&gt;"",CNGE_2024_M4_Secc1!$O68=2,COUNTA(O598:AD598)&gt;0),1,0)</f>
        <v>0</v>
      </c>
    </row>
    <row r="599" spans="1:39" ht="15" customHeight="1">
      <c r="A599" s="40"/>
      <c r="B599" s="91"/>
      <c r="C599" s="94" t="s">
        <v>5050</v>
      </c>
      <c r="D599" s="572" t="str">
        <f>IF(CNGE_2024_M4_Secc1!D69="","",CNGE_2024_M4_Secc1!D69)</f>
        <v/>
      </c>
      <c r="E599" s="573"/>
      <c r="F599" s="573"/>
      <c r="G599" s="573"/>
      <c r="H599" s="573"/>
      <c r="I599" s="573"/>
      <c r="J599" s="573"/>
      <c r="K599" s="573"/>
      <c r="L599" s="573"/>
      <c r="M599" s="573"/>
      <c r="N599" s="574"/>
      <c r="O599" s="577"/>
      <c r="P599" s="578"/>
      <c r="Q599" s="578"/>
      <c r="R599" s="579"/>
      <c r="S599" s="577"/>
      <c r="T599" s="578"/>
      <c r="U599" s="578"/>
      <c r="V599" s="579"/>
      <c r="W599" s="577"/>
      <c r="X599" s="578"/>
      <c r="Y599" s="578"/>
      <c r="Z599" s="579"/>
      <c r="AA599" s="577"/>
      <c r="AB599" s="578"/>
      <c r="AC599" s="578"/>
      <c r="AD599" s="579"/>
      <c r="AG599" s="1">
        <f>IF(AND(CNGE_2024_M4_Secc1!$O69&lt;&gt;"",CNGE_2024_M4_Secc1!$O69=2,COUNTBLANK(D599)=0,COUNTA(O599:AD599)=0),0,IF(AND(COUNTBLANK(D599)=1,COUNTA(O599:AD599)=0),0,IF(AND(CNGE_2024_M4_Secc1!$O69&lt;&gt;"",CNGE_2024_M4_Secc1!$O69&lt;&gt;2,COUNTBLANK(D599)=0,SUM(L245)=0,COUNTA(O599:AD599)=0),0,IF(AND(CNGE_2024_M4_Secc1!$O69&lt;&gt;"",CNGE_2024_M4_Secc1!$O69&lt;&gt;2,COUNTBLANK(D599)=0,SUM(L245)&gt;0,COUNTA(O599:AD599)=4),0,1))))</f>
        <v>0</v>
      </c>
      <c r="AH599" s="23">
        <f t="shared" si="91"/>
        <v>0</v>
      </c>
      <c r="AI599" s="23">
        <f t="shared" si="92"/>
        <v>0</v>
      </c>
      <c r="AJ599" s="23">
        <f t="shared" si="93"/>
        <v>0</v>
      </c>
      <c r="AK599" s="1">
        <f t="shared" si="95"/>
        <v>0</v>
      </c>
      <c r="AL599" s="1">
        <f t="shared" si="94"/>
        <v>0</v>
      </c>
      <c r="AM599" s="1">
        <f>IF(AND(CNGE_2024_M4_Secc1!$O69&lt;&gt;"",CNGE_2024_M4_Secc1!$O69=2,COUNTA(O599:AD599)&gt;0),1,0)</f>
        <v>0</v>
      </c>
    </row>
    <row r="600" spans="1:39" ht="15" customHeight="1">
      <c r="A600" s="40"/>
      <c r="B600" s="91"/>
      <c r="C600" s="94" t="s">
        <v>5051</v>
      </c>
      <c r="D600" s="572" t="str">
        <f>IF(CNGE_2024_M4_Secc1!D70="","",CNGE_2024_M4_Secc1!D70)</f>
        <v/>
      </c>
      <c r="E600" s="573"/>
      <c r="F600" s="573"/>
      <c r="G600" s="573"/>
      <c r="H600" s="573"/>
      <c r="I600" s="573"/>
      <c r="J600" s="573"/>
      <c r="K600" s="573"/>
      <c r="L600" s="573"/>
      <c r="M600" s="573"/>
      <c r="N600" s="574"/>
      <c r="O600" s="577"/>
      <c r="P600" s="578"/>
      <c r="Q600" s="578"/>
      <c r="R600" s="579"/>
      <c r="S600" s="577"/>
      <c r="T600" s="578"/>
      <c r="U600" s="578"/>
      <c r="V600" s="579"/>
      <c r="W600" s="577"/>
      <c r="X600" s="578"/>
      <c r="Y600" s="578"/>
      <c r="Z600" s="579"/>
      <c r="AA600" s="577"/>
      <c r="AB600" s="578"/>
      <c r="AC600" s="578"/>
      <c r="AD600" s="579"/>
      <c r="AG600" s="1">
        <f>IF(AND(CNGE_2024_M4_Secc1!$O70&lt;&gt;"",CNGE_2024_M4_Secc1!$O70=2,COUNTBLANK(D600)=0,COUNTA(O600:AD600)=0),0,IF(AND(COUNTBLANK(D600)=1,COUNTA(O600:AD600)=0),0,IF(AND(CNGE_2024_M4_Secc1!$O70&lt;&gt;"",CNGE_2024_M4_Secc1!$O70&lt;&gt;2,COUNTBLANK(D600)=0,SUM(L246)=0,COUNTA(O600:AD600)=0),0,IF(AND(CNGE_2024_M4_Secc1!$O70&lt;&gt;"",CNGE_2024_M4_Secc1!$O70&lt;&gt;2,COUNTBLANK(D600)=0,SUM(L246)&gt;0,COUNTA(O600:AD600)=4),0,1))))</f>
        <v>0</v>
      </c>
      <c r="AH600" s="23">
        <f t="shared" si="91"/>
        <v>0</v>
      </c>
      <c r="AI600" s="23">
        <f t="shared" si="92"/>
        <v>0</v>
      </c>
      <c r="AJ600" s="23">
        <f t="shared" si="93"/>
        <v>0</v>
      </c>
      <c r="AK600" s="1">
        <f t="shared" si="95"/>
        <v>0</v>
      </c>
      <c r="AL600" s="1">
        <f t="shared" si="94"/>
        <v>0</v>
      </c>
      <c r="AM600" s="1">
        <f>IF(AND(CNGE_2024_M4_Secc1!$O70&lt;&gt;"",CNGE_2024_M4_Secc1!$O70=2,COUNTA(O600:AD600)&gt;0),1,0)</f>
        <v>0</v>
      </c>
    </row>
    <row r="601" spans="1:39" ht="15" customHeight="1">
      <c r="A601" s="40"/>
      <c r="B601" s="91"/>
      <c r="C601" s="94" t="s">
        <v>5052</v>
      </c>
      <c r="D601" s="572" t="str">
        <f>IF(CNGE_2024_M4_Secc1!D71="","",CNGE_2024_M4_Secc1!D71)</f>
        <v/>
      </c>
      <c r="E601" s="573"/>
      <c r="F601" s="573"/>
      <c r="G601" s="573"/>
      <c r="H601" s="573"/>
      <c r="I601" s="573"/>
      <c r="J601" s="573"/>
      <c r="K601" s="573"/>
      <c r="L601" s="573"/>
      <c r="M601" s="573"/>
      <c r="N601" s="574"/>
      <c r="O601" s="577"/>
      <c r="P601" s="578"/>
      <c r="Q601" s="578"/>
      <c r="R601" s="579"/>
      <c r="S601" s="577"/>
      <c r="T601" s="578"/>
      <c r="U601" s="578"/>
      <c r="V601" s="579"/>
      <c r="W601" s="577"/>
      <c r="X601" s="578"/>
      <c r="Y601" s="578"/>
      <c r="Z601" s="579"/>
      <c r="AA601" s="577"/>
      <c r="AB601" s="578"/>
      <c r="AC601" s="578"/>
      <c r="AD601" s="579"/>
      <c r="AG601" s="1">
        <f>IF(AND(CNGE_2024_M4_Secc1!$O71&lt;&gt;"",CNGE_2024_M4_Secc1!$O71=2,COUNTBLANK(D601)=0,COUNTA(O601:AD601)=0),0,IF(AND(COUNTBLANK(D601)=1,COUNTA(O601:AD601)=0),0,IF(AND(CNGE_2024_M4_Secc1!$O71&lt;&gt;"",CNGE_2024_M4_Secc1!$O71&lt;&gt;2,COUNTBLANK(D601)=0,SUM(L247)=0,COUNTA(O601:AD601)=0),0,IF(AND(CNGE_2024_M4_Secc1!$O71&lt;&gt;"",CNGE_2024_M4_Secc1!$O71&lt;&gt;2,COUNTBLANK(D601)=0,SUM(L247)&gt;0,COUNTA(O601:AD601)=4),0,1))))</f>
        <v>0</v>
      </c>
      <c r="AH601" s="23">
        <f t="shared" si="91"/>
        <v>0</v>
      </c>
      <c r="AI601" s="23">
        <f t="shared" si="92"/>
        <v>0</v>
      </c>
      <c r="AJ601" s="23">
        <f t="shared" si="93"/>
        <v>0</v>
      </c>
      <c r="AK601" s="1">
        <f t="shared" si="95"/>
        <v>0</v>
      </c>
      <c r="AL601" s="1">
        <f t="shared" si="94"/>
        <v>0</v>
      </c>
      <c r="AM601" s="1">
        <f>IF(AND(CNGE_2024_M4_Secc1!$O71&lt;&gt;"",CNGE_2024_M4_Secc1!$O71=2,COUNTA(O601:AD601)&gt;0),1,0)</f>
        <v>0</v>
      </c>
    </row>
    <row r="602" spans="1:39" ht="15" customHeight="1">
      <c r="A602" s="40"/>
      <c r="B602" s="91"/>
      <c r="C602" s="94" t="s">
        <v>5053</v>
      </c>
      <c r="D602" s="572" t="str">
        <f>IF(CNGE_2024_M4_Secc1!D72="","",CNGE_2024_M4_Secc1!D72)</f>
        <v/>
      </c>
      <c r="E602" s="573"/>
      <c r="F602" s="573"/>
      <c r="G602" s="573"/>
      <c r="H602" s="573"/>
      <c r="I602" s="573"/>
      <c r="J602" s="573"/>
      <c r="K602" s="573"/>
      <c r="L602" s="573"/>
      <c r="M602" s="573"/>
      <c r="N602" s="574"/>
      <c r="O602" s="577"/>
      <c r="P602" s="578"/>
      <c r="Q602" s="578"/>
      <c r="R602" s="579"/>
      <c r="S602" s="577"/>
      <c r="T602" s="578"/>
      <c r="U602" s="578"/>
      <c r="V602" s="579"/>
      <c r="W602" s="577"/>
      <c r="X602" s="578"/>
      <c r="Y602" s="578"/>
      <c r="Z602" s="579"/>
      <c r="AA602" s="577"/>
      <c r="AB602" s="578"/>
      <c r="AC602" s="578"/>
      <c r="AD602" s="579"/>
      <c r="AG602" s="1">
        <f>IF(AND(CNGE_2024_M4_Secc1!$O72&lt;&gt;"",CNGE_2024_M4_Secc1!$O72=2,COUNTBLANK(D602)=0,COUNTA(O602:AD602)=0),0,IF(AND(COUNTBLANK(D602)=1,COUNTA(O602:AD602)=0),0,IF(AND(CNGE_2024_M4_Secc1!$O72&lt;&gt;"",CNGE_2024_M4_Secc1!$O72&lt;&gt;2,COUNTBLANK(D602)=0,SUM(L248)=0,COUNTA(O602:AD602)=0),0,IF(AND(CNGE_2024_M4_Secc1!$O72&lt;&gt;"",CNGE_2024_M4_Secc1!$O72&lt;&gt;2,COUNTBLANK(D602)=0,SUM(L248)&gt;0,COUNTA(O602:AD602)=4),0,1))))</f>
        <v>0</v>
      </c>
      <c r="AH602" s="23">
        <f t="shared" si="91"/>
        <v>0</v>
      </c>
      <c r="AI602" s="23">
        <f t="shared" si="92"/>
        <v>0</v>
      </c>
      <c r="AJ602" s="23">
        <f t="shared" si="93"/>
        <v>0</v>
      </c>
      <c r="AK602" s="1">
        <f t="shared" si="95"/>
        <v>0</v>
      </c>
      <c r="AL602" s="1">
        <f t="shared" si="94"/>
        <v>0</v>
      </c>
      <c r="AM602" s="1">
        <f>IF(AND(CNGE_2024_M4_Secc1!$O72&lt;&gt;"",CNGE_2024_M4_Secc1!$O72=2,COUNTA(O602:AD602)&gt;0),1,0)</f>
        <v>0</v>
      </c>
    </row>
    <row r="603" spans="1:39" ht="15" customHeight="1">
      <c r="A603" s="40"/>
      <c r="B603" s="91"/>
      <c r="C603" s="94" t="s">
        <v>5054</v>
      </c>
      <c r="D603" s="572" t="str">
        <f>IF(CNGE_2024_M4_Secc1!D73="","",CNGE_2024_M4_Secc1!D73)</f>
        <v/>
      </c>
      <c r="E603" s="573"/>
      <c r="F603" s="573"/>
      <c r="G603" s="573"/>
      <c r="H603" s="573"/>
      <c r="I603" s="573"/>
      <c r="J603" s="573"/>
      <c r="K603" s="573"/>
      <c r="L603" s="573"/>
      <c r="M603" s="573"/>
      <c r="N603" s="574"/>
      <c r="O603" s="577"/>
      <c r="P603" s="578"/>
      <c r="Q603" s="578"/>
      <c r="R603" s="579"/>
      <c r="S603" s="577"/>
      <c r="T603" s="578"/>
      <c r="U603" s="578"/>
      <c r="V603" s="579"/>
      <c r="W603" s="577"/>
      <c r="X603" s="578"/>
      <c r="Y603" s="578"/>
      <c r="Z603" s="579"/>
      <c r="AA603" s="577"/>
      <c r="AB603" s="578"/>
      <c r="AC603" s="578"/>
      <c r="AD603" s="579"/>
      <c r="AG603" s="1">
        <f>IF(AND(CNGE_2024_M4_Secc1!$O73&lt;&gt;"",CNGE_2024_M4_Secc1!$O73=2,COUNTBLANK(D603)=0,COUNTA(O603:AD603)=0),0,IF(AND(COUNTBLANK(D603)=1,COUNTA(O603:AD603)=0),0,IF(AND(CNGE_2024_M4_Secc1!$O73&lt;&gt;"",CNGE_2024_M4_Secc1!$O73&lt;&gt;2,COUNTBLANK(D603)=0,SUM(L249)=0,COUNTA(O603:AD603)=0),0,IF(AND(CNGE_2024_M4_Secc1!$O73&lt;&gt;"",CNGE_2024_M4_Secc1!$O73&lt;&gt;2,COUNTBLANK(D603)=0,SUM(L249)&gt;0,COUNTA(O603:AD603)=4),0,1))))</f>
        <v>0</v>
      </c>
      <c r="AH603" s="23">
        <f t="shared" si="91"/>
        <v>0</v>
      </c>
      <c r="AI603" s="23">
        <f t="shared" si="92"/>
        <v>0</v>
      </c>
      <c r="AJ603" s="23">
        <f t="shared" si="93"/>
        <v>0</v>
      </c>
      <c r="AK603" s="1">
        <f t="shared" si="95"/>
        <v>0</v>
      </c>
      <c r="AL603" s="1">
        <f t="shared" si="94"/>
        <v>0</v>
      </c>
      <c r="AM603" s="1">
        <f>IF(AND(CNGE_2024_M4_Secc1!$O73&lt;&gt;"",CNGE_2024_M4_Secc1!$O73=2,COUNTA(O603:AD603)&gt;0),1,0)</f>
        <v>0</v>
      </c>
    </row>
    <row r="604" spans="1:39" ht="15" customHeight="1">
      <c r="A604" s="40"/>
      <c r="B604" s="91"/>
      <c r="C604" s="94" t="s">
        <v>5055</v>
      </c>
      <c r="D604" s="572" t="str">
        <f>IF(CNGE_2024_M4_Secc1!D74="","",CNGE_2024_M4_Secc1!D74)</f>
        <v/>
      </c>
      <c r="E604" s="573"/>
      <c r="F604" s="573"/>
      <c r="G604" s="573"/>
      <c r="H604" s="573"/>
      <c r="I604" s="573"/>
      <c r="J604" s="573"/>
      <c r="K604" s="573"/>
      <c r="L604" s="573"/>
      <c r="M604" s="573"/>
      <c r="N604" s="574"/>
      <c r="O604" s="577"/>
      <c r="P604" s="578"/>
      <c r="Q604" s="578"/>
      <c r="R604" s="579"/>
      <c r="S604" s="577"/>
      <c r="T604" s="578"/>
      <c r="U604" s="578"/>
      <c r="V604" s="579"/>
      <c r="W604" s="577"/>
      <c r="X604" s="578"/>
      <c r="Y604" s="578"/>
      <c r="Z604" s="579"/>
      <c r="AA604" s="577"/>
      <c r="AB604" s="578"/>
      <c r="AC604" s="578"/>
      <c r="AD604" s="579"/>
      <c r="AG604" s="1">
        <f>IF(AND(CNGE_2024_M4_Secc1!$O74&lt;&gt;"",CNGE_2024_M4_Secc1!$O74=2,COUNTBLANK(D604)=0,COUNTA(O604:AD604)=0),0,IF(AND(COUNTBLANK(D604)=1,COUNTA(O604:AD604)=0),0,IF(AND(CNGE_2024_M4_Secc1!$O74&lt;&gt;"",CNGE_2024_M4_Secc1!$O74&lt;&gt;2,COUNTBLANK(D604)=0,SUM(L250)=0,COUNTA(O604:AD604)=0),0,IF(AND(CNGE_2024_M4_Secc1!$O74&lt;&gt;"",CNGE_2024_M4_Secc1!$O74&lt;&gt;2,COUNTBLANK(D604)=0,SUM(L250)&gt;0,COUNTA(O604:AD604)=4),0,1))))</f>
        <v>0</v>
      </c>
      <c r="AH604" s="23">
        <f t="shared" si="91"/>
        <v>0</v>
      </c>
      <c r="AI604" s="23">
        <f t="shared" si="92"/>
        <v>0</v>
      </c>
      <c r="AJ604" s="23">
        <f t="shared" si="93"/>
        <v>0</v>
      </c>
      <c r="AK604" s="1">
        <f t="shared" si="95"/>
        <v>0</v>
      </c>
      <c r="AL604" s="1">
        <f t="shared" si="94"/>
        <v>0</v>
      </c>
      <c r="AM604" s="1">
        <f>IF(AND(CNGE_2024_M4_Secc1!$O74&lt;&gt;"",CNGE_2024_M4_Secc1!$O74=2,COUNTA(O604:AD604)&gt;0),1,0)</f>
        <v>0</v>
      </c>
    </row>
    <row r="605" spans="1:39" ht="15" customHeight="1">
      <c r="A605" s="40"/>
      <c r="B605" s="91"/>
      <c r="C605" s="94" t="s">
        <v>5056</v>
      </c>
      <c r="D605" s="572" t="str">
        <f>IF(CNGE_2024_M4_Secc1!D75="","",CNGE_2024_M4_Secc1!D75)</f>
        <v/>
      </c>
      <c r="E605" s="573"/>
      <c r="F605" s="573"/>
      <c r="G605" s="573"/>
      <c r="H605" s="573"/>
      <c r="I605" s="573"/>
      <c r="J605" s="573"/>
      <c r="K605" s="573"/>
      <c r="L605" s="573"/>
      <c r="M605" s="573"/>
      <c r="N605" s="574"/>
      <c r="O605" s="577"/>
      <c r="P605" s="578"/>
      <c r="Q605" s="578"/>
      <c r="R605" s="579"/>
      <c r="S605" s="577"/>
      <c r="T605" s="578"/>
      <c r="U605" s="578"/>
      <c r="V605" s="579"/>
      <c r="W605" s="577"/>
      <c r="X605" s="578"/>
      <c r="Y605" s="578"/>
      <c r="Z605" s="579"/>
      <c r="AA605" s="577"/>
      <c r="AB605" s="578"/>
      <c r="AC605" s="578"/>
      <c r="AD605" s="579"/>
      <c r="AG605" s="1">
        <f>IF(AND(CNGE_2024_M4_Secc1!$O75&lt;&gt;"",CNGE_2024_M4_Secc1!$O75=2,COUNTBLANK(D605)=0,COUNTA(O605:AD605)=0),0,IF(AND(COUNTBLANK(D605)=1,COUNTA(O605:AD605)=0),0,IF(AND(CNGE_2024_M4_Secc1!$O75&lt;&gt;"",CNGE_2024_M4_Secc1!$O75&lt;&gt;2,COUNTBLANK(D605)=0,SUM(L251)=0,COUNTA(O605:AD605)=0),0,IF(AND(CNGE_2024_M4_Secc1!$O75&lt;&gt;"",CNGE_2024_M4_Secc1!$O75&lt;&gt;2,COUNTBLANK(D605)=0,SUM(L251)&gt;0,COUNTA(O605:AD605)=4),0,1))))</f>
        <v>0</v>
      </c>
      <c r="AH605" s="23">
        <f t="shared" si="91"/>
        <v>0</v>
      </c>
      <c r="AI605" s="23">
        <f t="shared" si="92"/>
        <v>0</v>
      </c>
      <c r="AJ605" s="23">
        <f t="shared" si="93"/>
        <v>0</v>
      </c>
      <c r="AK605" s="1">
        <f t="shared" si="95"/>
        <v>0</v>
      </c>
      <c r="AL605" s="1">
        <f t="shared" si="94"/>
        <v>0</v>
      </c>
      <c r="AM605" s="1">
        <f>IF(AND(CNGE_2024_M4_Secc1!$O75&lt;&gt;"",CNGE_2024_M4_Secc1!$O75=2,COUNTA(O605:AD605)&gt;0),1,0)</f>
        <v>0</v>
      </c>
    </row>
    <row r="606" spans="1:39" ht="15" customHeight="1">
      <c r="A606" s="40"/>
      <c r="B606" s="91"/>
      <c r="C606" s="94" t="s">
        <v>5057</v>
      </c>
      <c r="D606" s="572" t="str">
        <f>IF(CNGE_2024_M4_Secc1!D76="","",CNGE_2024_M4_Secc1!D76)</f>
        <v/>
      </c>
      <c r="E606" s="573"/>
      <c r="F606" s="573"/>
      <c r="G606" s="573"/>
      <c r="H606" s="573"/>
      <c r="I606" s="573"/>
      <c r="J606" s="573"/>
      <c r="K606" s="573"/>
      <c r="L606" s="573"/>
      <c r="M606" s="573"/>
      <c r="N606" s="574"/>
      <c r="O606" s="577"/>
      <c r="P606" s="578"/>
      <c r="Q606" s="578"/>
      <c r="R606" s="579"/>
      <c r="S606" s="577"/>
      <c r="T606" s="578"/>
      <c r="U606" s="578"/>
      <c r="V606" s="579"/>
      <c r="W606" s="577"/>
      <c r="X606" s="578"/>
      <c r="Y606" s="578"/>
      <c r="Z606" s="579"/>
      <c r="AA606" s="577"/>
      <c r="AB606" s="578"/>
      <c r="AC606" s="578"/>
      <c r="AD606" s="579"/>
      <c r="AG606" s="1">
        <f>IF(AND(CNGE_2024_M4_Secc1!$O76&lt;&gt;"",CNGE_2024_M4_Secc1!$O76=2,COUNTBLANK(D606)=0,COUNTA(O606:AD606)=0),0,IF(AND(COUNTBLANK(D606)=1,COUNTA(O606:AD606)=0),0,IF(AND(CNGE_2024_M4_Secc1!$O76&lt;&gt;"",CNGE_2024_M4_Secc1!$O76&lt;&gt;2,COUNTBLANK(D606)=0,SUM(L252)=0,COUNTA(O606:AD606)=0),0,IF(AND(CNGE_2024_M4_Secc1!$O76&lt;&gt;"",CNGE_2024_M4_Secc1!$O76&lt;&gt;2,COUNTBLANK(D606)=0,SUM(L252)&gt;0,COUNTA(O606:AD606)=4),0,1))))</f>
        <v>0</v>
      </c>
      <c r="AH606" s="23">
        <f t="shared" si="91"/>
        <v>0</v>
      </c>
      <c r="AI606" s="23">
        <f t="shared" si="92"/>
        <v>0</v>
      </c>
      <c r="AJ606" s="23">
        <f t="shared" si="93"/>
        <v>0</v>
      </c>
      <c r="AK606" s="1">
        <f t="shared" si="95"/>
        <v>0</v>
      </c>
      <c r="AL606" s="1">
        <f t="shared" si="94"/>
        <v>0</v>
      </c>
      <c r="AM606" s="1">
        <f>IF(AND(CNGE_2024_M4_Secc1!$O76&lt;&gt;"",CNGE_2024_M4_Secc1!$O76=2,COUNTA(O606:AD606)&gt;0),1,0)</f>
        <v>0</v>
      </c>
    </row>
    <row r="607" spans="1:39" ht="15" customHeight="1">
      <c r="A607" s="40"/>
      <c r="B607" s="91"/>
      <c r="C607" s="94" t="s">
        <v>5120</v>
      </c>
      <c r="D607" s="572" t="str">
        <f>IF(CNGE_2024_M4_Secc1!D77="","",CNGE_2024_M4_Secc1!D77)</f>
        <v/>
      </c>
      <c r="E607" s="573"/>
      <c r="F607" s="573"/>
      <c r="G607" s="573"/>
      <c r="H607" s="573"/>
      <c r="I607" s="573"/>
      <c r="J607" s="573"/>
      <c r="K607" s="573"/>
      <c r="L607" s="573"/>
      <c r="M607" s="573"/>
      <c r="N607" s="574"/>
      <c r="O607" s="577"/>
      <c r="P607" s="578"/>
      <c r="Q607" s="578"/>
      <c r="R607" s="579"/>
      <c r="S607" s="577"/>
      <c r="T607" s="578"/>
      <c r="U607" s="578"/>
      <c r="V607" s="579"/>
      <c r="W607" s="577"/>
      <c r="X607" s="578"/>
      <c r="Y607" s="578"/>
      <c r="Z607" s="579"/>
      <c r="AA607" s="577"/>
      <c r="AB607" s="578"/>
      <c r="AC607" s="578"/>
      <c r="AD607" s="579"/>
      <c r="AG607" s="1">
        <f>IF(AND(CNGE_2024_M4_Secc1!$O77&lt;&gt;"",CNGE_2024_M4_Secc1!$O77=2,COUNTBLANK(D607)=0,COUNTA(O607:AD607)=0),0,IF(AND(COUNTBLANK(D607)=1,COUNTA(O607:AD607)=0),0,IF(AND(CNGE_2024_M4_Secc1!$O77&lt;&gt;"",CNGE_2024_M4_Secc1!$O77&lt;&gt;2,COUNTBLANK(D607)=0,SUM(L253)=0,COUNTA(O607:AD607)=0),0,IF(AND(CNGE_2024_M4_Secc1!$O77&lt;&gt;"",CNGE_2024_M4_Secc1!$O77&lt;&gt;2,COUNTBLANK(D607)=0,SUM(L253)&gt;0,COUNTA(O607:AD607)=4),0,1))))</f>
        <v>0</v>
      </c>
      <c r="AH607" s="23">
        <f t="shared" si="91"/>
        <v>0</v>
      </c>
      <c r="AI607" s="23">
        <f t="shared" si="92"/>
        <v>0</v>
      </c>
      <c r="AJ607" s="23">
        <f t="shared" si="93"/>
        <v>0</v>
      </c>
      <c r="AK607" s="1">
        <f t="shared" si="95"/>
        <v>0</v>
      </c>
      <c r="AL607" s="1">
        <f t="shared" si="94"/>
        <v>0</v>
      </c>
      <c r="AM607" s="1">
        <f>IF(AND(CNGE_2024_M4_Secc1!$O77&lt;&gt;"",CNGE_2024_M4_Secc1!$O77=2,COUNTA(O607:AD607)&gt;0),1,0)</f>
        <v>0</v>
      </c>
    </row>
    <row r="608" spans="1:39" ht="15" customHeight="1">
      <c r="A608" s="40"/>
      <c r="B608" s="91"/>
      <c r="C608" s="94" t="s">
        <v>5121</v>
      </c>
      <c r="D608" s="572" t="str">
        <f>IF(CNGE_2024_M4_Secc1!D78="","",CNGE_2024_M4_Secc1!D78)</f>
        <v/>
      </c>
      <c r="E608" s="573"/>
      <c r="F608" s="573"/>
      <c r="G608" s="573"/>
      <c r="H608" s="573"/>
      <c r="I608" s="573"/>
      <c r="J608" s="573"/>
      <c r="K608" s="573"/>
      <c r="L608" s="573"/>
      <c r="M608" s="573"/>
      <c r="N608" s="574"/>
      <c r="O608" s="577"/>
      <c r="P608" s="578"/>
      <c r="Q608" s="578"/>
      <c r="R608" s="579"/>
      <c r="S608" s="577"/>
      <c r="T608" s="578"/>
      <c r="U608" s="578"/>
      <c r="V608" s="579"/>
      <c r="W608" s="577"/>
      <c r="X608" s="578"/>
      <c r="Y608" s="578"/>
      <c r="Z608" s="579"/>
      <c r="AA608" s="577"/>
      <c r="AB608" s="578"/>
      <c r="AC608" s="578"/>
      <c r="AD608" s="579"/>
      <c r="AG608" s="1">
        <f>IF(AND(CNGE_2024_M4_Secc1!$O78&lt;&gt;"",CNGE_2024_M4_Secc1!$O78=2,COUNTBLANK(D608)=0,COUNTA(O608:AD608)=0),0,IF(AND(COUNTBLANK(D608)=1,COUNTA(O608:AD608)=0),0,IF(AND(CNGE_2024_M4_Secc1!$O78&lt;&gt;"",CNGE_2024_M4_Secc1!$O78&lt;&gt;2,COUNTBLANK(D608)=0,SUM(L254)=0,COUNTA(O608:AD608)=0),0,IF(AND(CNGE_2024_M4_Secc1!$O78&lt;&gt;"",CNGE_2024_M4_Secc1!$O78&lt;&gt;2,COUNTBLANK(D608)=0,SUM(L254)&gt;0,COUNTA(O608:AD608)=4),0,1))))</f>
        <v>0</v>
      </c>
      <c r="AH608" s="23">
        <f t="shared" si="91"/>
        <v>0</v>
      </c>
      <c r="AI608" s="23">
        <f t="shared" si="92"/>
        <v>0</v>
      </c>
      <c r="AJ608" s="23">
        <f t="shared" si="93"/>
        <v>0</v>
      </c>
      <c r="AK608" s="1">
        <f t="shared" si="95"/>
        <v>0</v>
      </c>
      <c r="AL608" s="1">
        <f t="shared" si="94"/>
        <v>0</v>
      </c>
      <c r="AM608" s="1">
        <f>IF(AND(CNGE_2024_M4_Secc1!$O78&lt;&gt;"",CNGE_2024_M4_Secc1!$O78=2,COUNTA(O608:AD608)&gt;0),1,0)</f>
        <v>0</v>
      </c>
    </row>
    <row r="609" spans="1:39" ht="15" customHeight="1">
      <c r="A609" s="40"/>
      <c r="B609" s="91"/>
      <c r="C609" s="94" t="s">
        <v>5122</v>
      </c>
      <c r="D609" s="572" t="str">
        <f>IF(CNGE_2024_M4_Secc1!D79="","",CNGE_2024_M4_Secc1!D79)</f>
        <v/>
      </c>
      <c r="E609" s="573"/>
      <c r="F609" s="573"/>
      <c r="G609" s="573"/>
      <c r="H609" s="573"/>
      <c r="I609" s="573"/>
      <c r="J609" s="573"/>
      <c r="K609" s="573"/>
      <c r="L609" s="573"/>
      <c r="M609" s="573"/>
      <c r="N609" s="574"/>
      <c r="O609" s="577"/>
      <c r="P609" s="578"/>
      <c r="Q609" s="578"/>
      <c r="R609" s="579"/>
      <c r="S609" s="577"/>
      <c r="T609" s="578"/>
      <c r="U609" s="578"/>
      <c r="V609" s="579"/>
      <c r="W609" s="577"/>
      <c r="X609" s="578"/>
      <c r="Y609" s="578"/>
      <c r="Z609" s="579"/>
      <c r="AA609" s="577"/>
      <c r="AB609" s="578"/>
      <c r="AC609" s="578"/>
      <c r="AD609" s="579"/>
      <c r="AG609" s="1">
        <f>IF(AND(CNGE_2024_M4_Secc1!$O79&lt;&gt;"",CNGE_2024_M4_Secc1!$O79=2,COUNTBLANK(D609)=0,COUNTA(O609:AD609)=0),0,IF(AND(COUNTBLANK(D609)=1,COUNTA(O609:AD609)=0),0,IF(AND(CNGE_2024_M4_Secc1!$O79&lt;&gt;"",CNGE_2024_M4_Secc1!$O79&lt;&gt;2,COUNTBLANK(D609)=0,SUM(L255)=0,COUNTA(O609:AD609)=0),0,IF(AND(CNGE_2024_M4_Secc1!$O79&lt;&gt;"",CNGE_2024_M4_Secc1!$O79&lt;&gt;2,COUNTBLANK(D609)=0,SUM(L255)&gt;0,COUNTA(O609:AD609)=4),0,1))))</f>
        <v>0</v>
      </c>
      <c r="AH609" s="23">
        <f t="shared" si="91"/>
        <v>0</v>
      </c>
      <c r="AI609" s="23">
        <f t="shared" si="92"/>
        <v>0</v>
      </c>
      <c r="AJ609" s="23">
        <f t="shared" si="93"/>
        <v>0</v>
      </c>
      <c r="AK609" s="1">
        <f t="shared" si="95"/>
        <v>0</v>
      </c>
      <c r="AL609" s="1">
        <f t="shared" si="94"/>
        <v>0</v>
      </c>
      <c r="AM609" s="1">
        <f>IF(AND(CNGE_2024_M4_Secc1!$O79&lt;&gt;"",CNGE_2024_M4_Secc1!$O79=2,COUNTA(O609:AD609)&gt;0),1,0)</f>
        <v>0</v>
      </c>
    </row>
    <row r="610" spans="1:39" ht="15" customHeight="1">
      <c r="A610" s="40"/>
      <c r="B610" s="91"/>
      <c r="C610" s="94" t="s">
        <v>5123</v>
      </c>
      <c r="D610" s="572" t="str">
        <f>IF(CNGE_2024_M4_Secc1!D80="","",CNGE_2024_M4_Secc1!D80)</f>
        <v/>
      </c>
      <c r="E610" s="573"/>
      <c r="F610" s="573"/>
      <c r="G610" s="573"/>
      <c r="H610" s="573"/>
      <c r="I610" s="573"/>
      <c r="J610" s="573"/>
      <c r="K610" s="573"/>
      <c r="L610" s="573"/>
      <c r="M610" s="573"/>
      <c r="N610" s="574"/>
      <c r="O610" s="577"/>
      <c r="P610" s="578"/>
      <c r="Q610" s="578"/>
      <c r="R610" s="579"/>
      <c r="S610" s="577"/>
      <c r="T610" s="578"/>
      <c r="U610" s="578"/>
      <c r="V610" s="579"/>
      <c r="W610" s="577"/>
      <c r="X610" s="578"/>
      <c r="Y610" s="578"/>
      <c r="Z610" s="579"/>
      <c r="AA610" s="577"/>
      <c r="AB610" s="578"/>
      <c r="AC610" s="578"/>
      <c r="AD610" s="579"/>
      <c r="AG610" s="1">
        <f>IF(AND(CNGE_2024_M4_Secc1!$O80&lt;&gt;"",CNGE_2024_M4_Secc1!$O80=2,COUNTBLANK(D610)=0,COUNTA(O610:AD610)=0),0,IF(AND(COUNTBLANK(D610)=1,COUNTA(O610:AD610)=0),0,IF(AND(CNGE_2024_M4_Secc1!$O80&lt;&gt;"",CNGE_2024_M4_Secc1!$O80&lt;&gt;2,COUNTBLANK(D610)=0,SUM(L256)=0,COUNTA(O610:AD610)=0),0,IF(AND(CNGE_2024_M4_Secc1!$O80&lt;&gt;"",CNGE_2024_M4_Secc1!$O80&lt;&gt;2,COUNTBLANK(D610)=0,SUM(L256)&gt;0,COUNTA(O610:AD610)=4),0,1))))</f>
        <v>0</v>
      </c>
      <c r="AH610" s="23">
        <f t="shared" si="91"/>
        <v>0</v>
      </c>
      <c r="AI610" s="23">
        <f t="shared" si="92"/>
        <v>0</v>
      </c>
      <c r="AJ610" s="23">
        <f t="shared" si="93"/>
        <v>0</v>
      </c>
      <c r="AK610" s="1">
        <f t="shared" si="95"/>
        <v>0</v>
      </c>
      <c r="AL610" s="1">
        <f t="shared" si="94"/>
        <v>0</v>
      </c>
      <c r="AM610" s="1">
        <f>IF(AND(CNGE_2024_M4_Secc1!$O80&lt;&gt;"",CNGE_2024_M4_Secc1!$O80=2,COUNTA(O610:AD610)&gt;0),1,0)</f>
        <v>0</v>
      </c>
    </row>
    <row r="611" spans="1:39" ht="15" customHeight="1">
      <c r="A611" s="40"/>
      <c r="B611" s="91"/>
      <c r="C611" s="94" t="s">
        <v>5124</v>
      </c>
      <c r="D611" s="572" t="str">
        <f>IF(CNGE_2024_M4_Secc1!D81="","",CNGE_2024_M4_Secc1!D81)</f>
        <v/>
      </c>
      <c r="E611" s="573"/>
      <c r="F611" s="573"/>
      <c r="G611" s="573"/>
      <c r="H611" s="573"/>
      <c r="I611" s="573"/>
      <c r="J611" s="573"/>
      <c r="K611" s="573"/>
      <c r="L611" s="573"/>
      <c r="M611" s="573"/>
      <c r="N611" s="574"/>
      <c r="O611" s="577"/>
      <c r="P611" s="578"/>
      <c r="Q611" s="578"/>
      <c r="R611" s="579"/>
      <c r="S611" s="577"/>
      <c r="T611" s="578"/>
      <c r="U611" s="578"/>
      <c r="V611" s="579"/>
      <c r="W611" s="577"/>
      <c r="X611" s="578"/>
      <c r="Y611" s="578"/>
      <c r="Z611" s="579"/>
      <c r="AA611" s="577"/>
      <c r="AB611" s="578"/>
      <c r="AC611" s="578"/>
      <c r="AD611" s="579"/>
      <c r="AG611" s="1">
        <f>IF(AND(CNGE_2024_M4_Secc1!$O81&lt;&gt;"",CNGE_2024_M4_Secc1!$O81=2,COUNTBLANK(D611)=0,COUNTA(O611:AD611)=0),0,IF(AND(COUNTBLANK(D611)=1,COUNTA(O611:AD611)=0),0,IF(AND(CNGE_2024_M4_Secc1!$O81&lt;&gt;"",CNGE_2024_M4_Secc1!$O81&lt;&gt;2,COUNTBLANK(D611)=0,SUM(L257)=0,COUNTA(O611:AD611)=0),0,IF(AND(CNGE_2024_M4_Secc1!$O81&lt;&gt;"",CNGE_2024_M4_Secc1!$O81&lt;&gt;2,COUNTBLANK(D611)=0,SUM(L257)&gt;0,COUNTA(O611:AD611)=4),0,1))))</f>
        <v>0</v>
      </c>
      <c r="AH611" s="23">
        <f t="shared" si="91"/>
        <v>0</v>
      </c>
      <c r="AI611" s="23">
        <f t="shared" si="92"/>
        <v>0</v>
      </c>
      <c r="AJ611" s="23">
        <f t="shared" si="93"/>
        <v>0</v>
      </c>
      <c r="AK611" s="1">
        <f t="shared" si="95"/>
        <v>0</v>
      </c>
      <c r="AL611" s="1">
        <f t="shared" si="94"/>
        <v>0</v>
      </c>
      <c r="AM611" s="1">
        <f>IF(AND(CNGE_2024_M4_Secc1!$O81&lt;&gt;"",CNGE_2024_M4_Secc1!$O81=2,COUNTA(O611:AD611)&gt;0),1,0)</f>
        <v>0</v>
      </c>
    </row>
    <row r="612" spans="1:39" ht="15" customHeight="1">
      <c r="A612" s="40"/>
      <c r="B612" s="91"/>
      <c r="C612" s="94" t="s">
        <v>5125</v>
      </c>
      <c r="D612" s="572" t="str">
        <f>IF(CNGE_2024_M4_Secc1!D82="","",CNGE_2024_M4_Secc1!D82)</f>
        <v/>
      </c>
      <c r="E612" s="573"/>
      <c r="F612" s="573"/>
      <c r="G612" s="573"/>
      <c r="H612" s="573"/>
      <c r="I612" s="573"/>
      <c r="J612" s="573"/>
      <c r="K612" s="573"/>
      <c r="L612" s="573"/>
      <c r="M612" s="573"/>
      <c r="N612" s="574"/>
      <c r="O612" s="577"/>
      <c r="P612" s="578"/>
      <c r="Q612" s="578"/>
      <c r="R612" s="579"/>
      <c r="S612" s="577"/>
      <c r="T612" s="578"/>
      <c r="U612" s="578"/>
      <c r="V612" s="579"/>
      <c r="W612" s="577"/>
      <c r="X612" s="578"/>
      <c r="Y612" s="578"/>
      <c r="Z612" s="579"/>
      <c r="AA612" s="577"/>
      <c r="AB612" s="578"/>
      <c r="AC612" s="578"/>
      <c r="AD612" s="579"/>
      <c r="AG612" s="1">
        <f>IF(AND(CNGE_2024_M4_Secc1!$O82&lt;&gt;"",CNGE_2024_M4_Secc1!$O82=2,COUNTBLANK(D612)=0,COUNTA(O612:AD612)=0),0,IF(AND(COUNTBLANK(D612)=1,COUNTA(O612:AD612)=0),0,IF(AND(CNGE_2024_M4_Secc1!$O82&lt;&gt;"",CNGE_2024_M4_Secc1!$O82&lt;&gt;2,COUNTBLANK(D612)=0,SUM(L258)=0,COUNTA(O612:AD612)=0),0,IF(AND(CNGE_2024_M4_Secc1!$O82&lt;&gt;"",CNGE_2024_M4_Secc1!$O82&lt;&gt;2,COUNTBLANK(D612)=0,SUM(L258)&gt;0,COUNTA(O612:AD612)=4),0,1))))</f>
        <v>0</v>
      </c>
      <c r="AH612" s="23">
        <f t="shared" si="91"/>
        <v>0</v>
      </c>
      <c r="AI612" s="23">
        <f t="shared" si="92"/>
        <v>0</v>
      </c>
      <c r="AJ612" s="23">
        <f t="shared" si="93"/>
        <v>0</v>
      </c>
      <c r="AK612" s="1">
        <f t="shared" si="95"/>
        <v>0</v>
      </c>
      <c r="AL612" s="1">
        <f t="shared" si="94"/>
        <v>0</v>
      </c>
      <c r="AM612" s="1">
        <f>IF(AND(CNGE_2024_M4_Secc1!$O82&lt;&gt;"",CNGE_2024_M4_Secc1!$O82=2,COUNTA(O612:AD612)&gt;0),1,0)</f>
        <v>0</v>
      </c>
    </row>
    <row r="613" spans="1:39" ht="15" customHeight="1">
      <c r="A613" s="40"/>
      <c r="B613" s="91"/>
      <c r="C613" s="94" t="s">
        <v>5126</v>
      </c>
      <c r="D613" s="572" t="str">
        <f>IF(CNGE_2024_M4_Secc1!D83="","",CNGE_2024_M4_Secc1!D83)</f>
        <v/>
      </c>
      <c r="E613" s="573"/>
      <c r="F613" s="573"/>
      <c r="G613" s="573"/>
      <c r="H613" s="573"/>
      <c r="I613" s="573"/>
      <c r="J613" s="573"/>
      <c r="K613" s="573"/>
      <c r="L613" s="573"/>
      <c r="M613" s="573"/>
      <c r="N613" s="574"/>
      <c r="O613" s="577"/>
      <c r="P613" s="578"/>
      <c r="Q613" s="578"/>
      <c r="R613" s="579"/>
      <c r="S613" s="577"/>
      <c r="T613" s="578"/>
      <c r="U613" s="578"/>
      <c r="V613" s="579"/>
      <c r="W613" s="577"/>
      <c r="X613" s="578"/>
      <c r="Y613" s="578"/>
      <c r="Z613" s="579"/>
      <c r="AA613" s="577"/>
      <c r="AB613" s="578"/>
      <c r="AC613" s="578"/>
      <c r="AD613" s="579"/>
      <c r="AG613" s="1">
        <f>IF(AND(CNGE_2024_M4_Secc1!$O83&lt;&gt;"",CNGE_2024_M4_Secc1!$O83=2,COUNTBLANK(D613)=0,COUNTA(O613:AD613)=0),0,IF(AND(COUNTBLANK(D613)=1,COUNTA(O613:AD613)=0),0,IF(AND(CNGE_2024_M4_Secc1!$O83&lt;&gt;"",CNGE_2024_M4_Secc1!$O83&lt;&gt;2,COUNTBLANK(D613)=0,SUM(L259)=0,COUNTA(O613:AD613)=0),0,IF(AND(CNGE_2024_M4_Secc1!$O83&lt;&gt;"",CNGE_2024_M4_Secc1!$O83&lt;&gt;2,COUNTBLANK(D613)=0,SUM(L259)&gt;0,COUNTA(O613:AD613)=4),0,1))))</f>
        <v>0</v>
      </c>
      <c r="AH613" s="23">
        <f t="shared" si="91"/>
        <v>0</v>
      </c>
      <c r="AI613" s="23">
        <f t="shared" si="92"/>
        <v>0</v>
      </c>
      <c r="AJ613" s="23">
        <f t="shared" si="93"/>
        <v>0</v>
      </c>
      <c r="AK613" s="1">
        <f t="shared" si="95"/>
        <v>0</v>
      </c>
      <c r="AL613" s="1">
        <f t="shared" si="94"/>
        <v>0</v>
      </c>
      <c r="AM613" s="1">
        <f>IF(AND(CNGE_2024_M4_Secc1!$O83&lt;&gt;"",CNGE_2024_M4_Secc1!$O83=2,COUNTA(O613:AD613)&gt;0),1,0)</f>
        <v>0</v>
      </c>
    </row>
    <row r="614" spans="1:39" ht="15" customHeight="1">
      <c r="A614" s="40"/>
      <c r="B614" s="91"/>
      <c r="C614" s="94" t="s">
        <v>5127</v>
      </c>
      <c r="D614" s="572" t="str">
        <f>IF(CNGE_2024_M4_Secc1!D84="","",CNGE_2024_M4_Secc1!D84)</f>
        <v/>
      </c>
      <c r="E614" s="573"/>
      <c r="F614" s="573"/>
      <c r="G614" s="573"/>
      <c r="H614" s="573"/>
      <c r="I614" s="573"/>
      <c r="J614" s="573"/>
      <c r="K614" s="573"/>
      <c r="L614" s="573"/>
      <c r="M614" s="573"/>
      <c r="N614" s="574"/>
      <c r="O614" s="577"/>
      <c r="P614" s="578"/>
      <c r="Q614" s="578"/>
      <c r="R614" s="579"/>
      <c r="S614" s="577"/>
      <c r="T614" s="578"/>
      <c r="U614" s="578"/>
      <c r="V614" s="579"/>
      <c r="W614" s="577"/>
      <c r="X614" s="578"/>
      <c r="Y614" s="578"/>
      <c r="Z614" s="579"/>
      <c r="AA614" s="577"/>
      <c r="AB614" s="578"/>
      <c r="AC614" s="578"/>
      <c r="AD614" s="579"/>
      <c r="AG614" s="1">
        <f>IF(AND(CNGE_2024_M4_Secc1!$O84&lt;&gt;"",CNGE_2024_M4_Secc1!$O84=2,COUNTBLANK(D614)=0,COUNTA(O614:AD614)=0),0,IF(AND(COUNTBLANK(D614)=1,COUNTA(O614:AD614)=0),0,IF(AND(CNGE_2024_M4_Secc1!$O84&lt;&gt;"",CNGE_2024_M4_Secc1!$O84&lt;&gt;2,COUNTBLANK(D614)=0,SUM(L260)=0,COUNTA(O614:AD614)=0),0,IF(AND(CNGE_2024_M4_Secc1!$O84&lt;&gt;"",CNGE_2024_M4_Secc1!$O84&lt;&gt;2,COUNTBLANK(D614)=0,SUM(L260)&gt;0,COUNTA(O614:AD614)=4),0,1))))</f>
        <v>0</v>
      </c>
      <c r="AH614" s="23">
        <f t="shared" si="91"/>
        <v>0</v>
      </c>
      <c r="AI614" s="23">
        <f t="shared" si="92"/>
        <v>0</v>
      </c>
      <c r="AJ614" s="23">
        <f t="shared" si="93"/>
        <v>0</v>
      </c>
      <c r="AK614" s="1">
        <f t="shared" si="95"/>
        <v>0</v>
      </c>
      <c r="AL614" s="1">
        <f t="shared" si="94"/>
        <v>0</v>
      </c>
      <c r="AM614" s="1">
        <f>IF(AND(CNGE_2024_M4_Secc1!$O84&lt;&gt;"",CNGE_2024_M4_Secc1!$O84=2,COUNTA(O614:AD614)&gt;0),1,0)</f>
        <v>0</v>
      </c>
    </row>
    <row r="615" spans="1:39" ht="15" customHeight="1">
      <c r="A615" s="40"/>
      <c r="B615" s="91"/>
      <c r="C615" s="94" t="s">
        <v>5128</v>
      </c>
      <c r="D615" s="572" t="str">
        <f>IF(CNGE_2024_M4_Secc1!D85="","",CNGE_2024_M4_Secc1!D85)</f>
        <v/>
      </c>
      <c r="E615" s="573"/>
      <c r="F615" s="573"/>
      <c r="G615" s="573"/>
      <c r="H615" s="573"/>
      <c r="I615" s="573"/>
      <c r="J615" s="573"/>
      <c r="K615" s="573"/>
      <c r="L615" s="573"/>
      <c r="M615" s="573"/>
      <c r="N615" s="574"/>
      <c r="O615" s="577"/>
      <c r="P615" s="578"/>
      <c r="Q615" s="578"/>
      <c r="R615" s="579"/>
      <c r="S615" s="577"/>
      <c r="T615" s="578"/>
      <c r="U615" s="578"/>
      <c r="V615" s="579"/>
      <c r="W615" s="577"/>
      <c r="X615" s="578"/>
      <c r="Y615" s="578"/>
      <c r="Z615" s="579"/>
      <c r="AA615" s="577"/>
      <c r="AB615" s="578"/>
      <c r="AC615" s="578"/>
      <c r="AD615" s="579"/>
      <c r="AG615" s="1">
        <f>IF(AND(CNGE_2024_M4_Secc1!$O85&lt;&gt;"",CNGE_2024_M4_Secc1!$O85=2,COUNTBLANK(D615)=0,COUNTA(O615:AD615)=0),0,IF(AND(COUNTBLANK(D615)=1,COUNTA(O615:AD615)=0),0,IF(AND(CNGE_2024_M4_Secc1!$O85&lt;&gt;"",CNGE_2024_M4_Secc1!$O85&lt;&gt;2,COUNTBLANK(D615)=0,SUM(L261)=0,COUNTA(O615:AD615)=0),0,IF(AND(CNGE_2024_M4_Secc1!$O85&lt;&gt;"",CNGE_2024_M4_Secc1!$O85&lt;&gt;2,COUNTBLANK(D615)=0,SUM(L261)&gt;0,COUNTA(O615:AD615)=4),0,1))))</f>
        <v>0</v>
      </c>
      <c r="AH615" s="23">
        <f t="shared" si="91"/>
        <v>0</v>
      </c>
      <c r="AI615" s="23">
        <f t="shared" si="92"/>
        <v>0</v>
      </c>
      <c r="AJ615" s="23">
        <f t="shared" si="93"/>
        <v>0</v>
      </c>
      <c r="AK615" s="1">
        <f t="shared" si="95"/>
        <v>0</v>
      </c>
      <c r="AL615" s="1">
        <f t="shared" si="94"/>
        <v>0</v>
      </c>
      <c r="AM615" s="1">
        <f>IF(AND(CNGE_2024_M4_Secc1!$O85&lt;&gt;"",CNGE_2024_M4_Secc1!$O85=2,COUNTA(O615:AD615)&gt;0),1,0)</f>
        <v>0</v>
      </c>
    </row>
    <row r="616" spans="1:39" ht="15" customHeight="1">
      <c r="A616" s="40"/>
      <c r="B616" s="91"/>
      <c r="C616" s="94" t="s">
        <v>5129</v>
      </c>
      <c r="D616" s="572" t="str">
        <f>IF(CNGE_2024_M4_Secc1!D86="","",CNGE_2024_M4_Secc1!D86)</f>
        <v/>
      </c>
      <c r="E616" s="573"/>
      <c r="F616" s="573"/>
      <c r="G616" s="573"/>
      <c r="H616" s="573"/>
      <c r="I616" s="573"/>
      <c r="J616" s="573"/>
      <c r="K616" s="573"/>
      <c r="L616" s="573"/>
      <c r="M616" s="573"/>
      <c r="N616" s="574"/>
      <c r="O616" s="577"/>
      <c r="P616" s="578"/>
      <c r="Q616" s="578"/>
      <c r="R616" s="579"/>
      <c r="S616" s="577"/>
      <c r="T616" s="578"/>
      <c r="U616" s="578"/>
      <c r="V616" s="579"/>
      <c r="W616" s="577"/>
      <c r="X616" s="578"/>
      <c r="Y616" s="578"/>
      <c r="Z616" s="579"/>
      <c r="AA616" s="577"/>
      <c r="AB616" s="578"/>
      <c r="AC616" s="578"/>
      <c r="AD616" s="579"/>
      <c r="AG616" s="1">
        <f>IF(AND(CNGE_2024_M4_Secc1!$O86&lt;&gt;"",CNGE_2024_M4_Secc1!$O86=2,COUNTBLANK(D616)=0,COUNTA(O616:AD616)=0),0,IF(AND(COUNTBLANK(D616)=1,COUNTA(O616:AD616)=0),0,IF(AND(CNGE_2024_M4_Secc1!$O86&lt;&gt;"",CNGE_2024_M4_Secc1!$O86&lt;&gt;2,COUNTBLANK(D616)=0,SUM(L262)=0,COUNTA(O616:AD616)=0),0,IF(AND(CNGE_2024_M4_Secc1!$O86&lt;&gt;"",CNGE_2024_M4_Secc1!$O86&lt;&gt;2,COUNTBLANK(D616)=0,SUM(L262)&gt;0,COUNTA(O616:AD616)=4),0,1))))</f>
        <v>0</v>
      </c>
      <c r="AH616" s="23">
        <f t="shared" si="91"/>
        <v>0</v>
      </c>
      <c r="AI616" s="23">
        <f t="shared" si="92"/>
        <v>0</v>
      </c>
      <c r="AJ616" s="23">
        <f t="shared" si="93"/>
        <v>0</v>
      </c>
      <c r="AK616" s="1">
        <f t="shared" si="95"/>
        <v>0</v>
      </c>
      <c r="AL616" s="1">
        <f t="shared" si="94"/>
        <v>0</v>
      </c>
      <c r="AM616" s="1">
        <f>IF(AND(CNGE_2024_M4_Secc1!$O86&lt;&gt;"",CNGE_2024_M4_Secc1!$O86=2,COUNTA(O616:AD616)&gt;0),1,0)</f>
        <v>0</v>
      </c>
    </row>
    <row r="617" spans="1:39" ht="15" customHeight="1">
      <c r="A617" s="40"/>
      <c r="B617" s="91"/>
      <c r="C617" s="94" t="s">
        <v>5130</v>
      </c>
      <c r="D617" s="572" t="str">
        <f>IF(CNGE_2024_M4_Secc1!D87="","",CNGE_2024_M4_Secc1!D87)</f>
        <v/>
      </c>
      <c r="E617" s="573"/>
      <c r="F617" s="573"/>
      <c r="G617" s="573"/>
      <c r="H617" s="573"/>
      <c r="I617" s="573"/>
      <c r="J617" s="573"/>
      <c r="K617" s="573"/>
      <c r="L617" s="573"/>
      <c r="M617" s="573"/>
      <c r="N617" s="574"/>
      <c r="O617" s="577"/>
      <c r="P617" s="578"/>
      <c r="Q617" s="578"/>
      <c r="R617" s="579"/>
      <c r="S617" s="577"/>
      <c r="T617" s="578"/>
      <c r="U617" s="578"/>
      <c r="V617" s="579"/>
      <c r="W617" s="577"/>
      <c r="X617" s="578"/>
      <c r="Y617" s="578"/>
      <c r="Z617" s="579"/>
      <c r="AA617" s="577"/>
      <c r="AB617" s="578"/>
      <c r="AC617" s="578"/>
      <c r="AD617" s="579"/>
      <c r="AG617" s="1">
        <f>IF(AND(CNGE_2024_M4_Secc1!$O87&lt;&gt;"",CNGE_2024_M4_Secc1!$O87=2,COUNTBLANK(D617)=0,COUNTA(O617:AD617)=0),0,IF(AND(COUNTBLANK(D617)=1,COUNTA(O617:AD617)=0),0,IF(AND(CNGE_2024_M4_Secc1!$O87&lt;&gt;"",CNGE_2024_M4_Secc1!$O87&lt;&gt;2,COUNTBLANK(D617)=0,SUM(L263)=0,COUNTA(O617:AD617)=0),0,IF(AND(CNGE_2024_M4_Secc1!$O87&lt;&gt;"",CNGE_2024_M4_Secc1!$O87&lt;&gt;2,COUNTBLANK(D617)=0,SUM(L263)&gt;0,COUNTA(O617:AD617)=4),0,1))))</f>
        <v>0</v>
      </c>
      <c r="AH617" s="23">
        <f t="shared" si="91"/>
        <v>0</v>
      </c>
      <c r="AI617" s="23">
        <f t="shared" si="92"/>
        <v>0</v>
      </c>
      <c r="AJ617" s="23">
        <f t="shared" si="93"/>
        <v>0</v>
      </c>
      <c r="AK617" s="1">
        <f t="shared" si="95"/>
        <v>0</v>
      </c>
      <c r="AL617" s="1">
        <f t="shared" si="94"/>
        <v>0</v>
      </c>
      <c r="AM617" s="1">
        <f>IF(AND(CNGE_2024_M4_Secc1!$O87&lt;&gt;"",CNGE_2024_M4_Secc1!$O87=2,COUNTA(O617:AD617)&gt;0),1,0)</f>
        <v>0</v>
      </c>
    </row>
    <row r="618" spans="1:39" ht="15" customHeight="1">
      <c r="A618" s="40"/>
      <c r="B618" s="91"/>
      <c r="C618" s="94" t="s">
        <v>5131</v>
      </c>
      <c r="D618" s="572" t="str">
        <f>IF(CNGE_2024_M4_Secc1!D88="","",CNGE_2024_M4_Secc1!D88)</f>
        <v/>
      </c>
      <c r="E618" s="573"/>
      <c r="F618" s="573"/>
      <c r="G618" s="573"/>
      <c r="H618" s="573"/>
      <c r="I618" s="573"/>
      <c r="J618" s="573"/>
      <c r="K618" s="573"/>
      <c r="L618" s="573"/>
      <c r="M618" s="573"/>
      <c r="N618" s="574"/>
      <c r="O618" s="577"/>
      <c r="P618" s="578"/>
      <c r="Q618" s="578"/>
      <c r="R618" s="579"/>
      <c r="S618" s="577"/>
      <c r="T618" s="578"/>
      <c r="U618" s="578"/>
      <c r="V618" s="579"/>
      <c r="W618" s="577"/>
      <c r="X618" s="578"/>
      <c r="Y618" s="578"/>
      <c r="Z618" s="579"/>
      <c r="AA618" s="577"/>
      <c r="AB618" s="578"/>
      <c r="AC618" s="578"/>
      <c r="AD618" s="579"/>
      <c r="AG618" s="1">
        <f>IF(AND(CNGE_2024_M4_Secc1!$O88&lt;&gt;"",CNGE_2024_M4_Secc1!$O88=2,COUNTBLANK(D618)=0,COUNTA(O618:AD618)=0),0,IF(AND(COUNTBLANK(D618)=1,COUNTA(O618:AD618)=0),0,IF(AND(CNGE_2024_M4_Secc1!$O88&lt;&gt;"",CNGE_2024_M4_Secc1!$O88&lt;&gt;2,COUNTBLANK(D618)=0,SUM(L264)=0,COUNTA(O618:AD618)=0),0,IF(AND(CNGE_2024_M4_Secc1!$O88&lt;&gt;"",CNGE_2024_M4_Secc1!$O88&lt;&gt;2,COUNTBLANK(D618)=0,SUM(L264)&gt;0,COUNTA(O618:AD618)=4),0,1))))</f>
        <v>0</v>
      </c>
      <c r="AH618" s="23">
        <f t="shared" si="91"/>
        <v>0</v>
      </c>
      <c r="AI618" s="23">
        <f t="shared" si="92"/>
        <v>0</v>
      </c>
      <c r="AJ618" s="23">
        <f t="shared" si="93"/>
        <v>0</v>
      </c>
      <c r="AK618" s="1">
        <f t="shared" si="95"/>
        <v>0</v>
      </c>
      <c r="AL618" s="1">
        <f t="shared" si="94"/>
        <v>0</v>
      </c>
      <c r="AM618" s="1">
        <f>IF(AND(CNGE_2024_M4_Secc1!$O88&lt;&gt;"",CNGE_2024_M4_Secc1!$O88=2,COUNTA(O618:AD618)&gt;0),1,0)</f>
        <v>0</v>
      </c>
    </row>
    <row r="619" spans="1:39" ht="15" customHeight="1">
      <c r="A619" s="40"/>
      <c r="B619" s="91"/>
      <c r="C619" s="94" t="s">
        <v>5132</v>
      </c>
      <c r="D619" s="572" t="str">
        <f>IF(CNGE_2024_M4_Secc1!D89="","",CNGE_2024_M4_Secc1!D89)</f>
        <v/>
      </c>
      <c r="E619" s="573"/>
      <c r="F619" s="573"/>
      <c r="G619" s="573"/>
      <c r="H619" s="573"/>
      <c r="I619" s="573"/>
      <c r="J619" s="573"/>
      <c r="K619" s="573"/>
      <c r="L619" s="573"/>
      <c r="M619" s="573"/>
      <c r="N619" s="574"/>
      <c r="O619" s="577"/>
      <c r="P619" s="578"/>
      <c r="Q619" s="578"/>
      <c r="R619" s="579"/>
      <c r="S619" s="577"/>
      <c r="T619" s="578"/>
      <c r="U619" s="578"/>
      <c r="V619" s="579"/>
      <c r="W619" s="577"/>
      <c r="X619" s="578"/>
      <c r="Y619" s="578"/>
      <c r="Z619" s="579"/>
      <c r="AA619" s="577"/>
      <c r="AB619" s="578"/>
      <c r="AC619" s="578"/>
      <c r="AD619" s="579"/>
      <c r="AG619" s="1">
        <f>IF(AND(CNGE_2024_M4_Secc1!$O89&lt;&gt;"",CNGE_2024_M4_Secc1!$O89=2,COUNTBLANK(D619)=0,COUNTA(O619:AD619)=0),0,IF(AND(COUNTBLANK(D619)=1,COUNTA(O619:AD619)=0),0,IF(AND(CNGE_2024_M4_Secc1!$O89&lt;&gt;"",CNGE_2024_M4_Secc1!$O89&lt;&gt;2,COUNTBLANK(D619)=0,SUM(L265)=0,COUNTA(O619:AD619)=0),0,IF(AND(CNGE_2024_M4_Secc1!$O89&lt;&gt;"",CNGE_2024_M4_Secc1!$O89&lt;&gt;2,COUNTBLANK(D619)=0,SUM(L265)&gt;0,COUNTA(O619:AD619)=4),0,1))))</f>
        <v>0</v>
      </c>
      <c r="AH619" s="23">
        <f t="shared" si="91"/>
        <v>0</v>
      </c>
      <c r="AI619" s="23">
        <f t="shared" si="92"/>
        <v>0</v>
      </c>
      <c r="AJ619" s="23">
        <f t="shared" si="93"/>
        <v>0</v>
      </c>
      <c r="AK619" s="1">
        <f t="shared" si="95"/>
        <v>0</v>
      </c>
      <c r="AL619" s="1">
        <f t="shared" si="94"/>
        <v>0</v>
      </c>
      <c r="AM619" s="1">
        <f>IF(AND(CNGE_2024_M4_Secc1!$O89&lt;&gt;"",CNGE_2024_M4_Secc1!$O89=2,COUNTA(O619:AD619)&gt;0),1,0)</f>
        <v>0</v>
      </c>
    </row>
    <row r="620" spans="1:39" ht="15" customHeight="1">
      <c r="A620" s="40"/>
      <c r="B620" s="91"/>
      <c r="C620" s="94" t="s">
        <v>5133</v>
      </c>
      <c r="D620" s="572" t="str">
        <f>IF(CNGE_2024_M4_Secc1!D90="","",CNGE_2024_M4_Secc1!D90)</f>
        <v/>
      </c>
      <c r="E620" s="573"/>
      <c r="F620" s="573"/>
      <c r="G620" s="573"/>
      <c r="H620" s="573"/>
      <c r="I620" s="573"/>
      <c r="J620" s="573"/>
      <c r="K620" s="573"/>
      <c r="L620" s="573"/>
      <c r="M620" s="573"/>
      <c r="N620" s="574"/>
      <c r="O620" s="577"/>
      <c r="P620" s="578"/>
      <c r="Q620" s="578"/>
      <c r="R620" s="579"/>
      <c r="S620" s="577"/>
      <c r="T620" s="578"/>
      <c r="U620" s="578"/>
      <c r="V620" s="579"/>
      <c r="W620" s="577"/>
      <c r="X620" s="578"/>
      <c r="Y620" s="578"/>
      <c r="Z620" s="579"/>
      <c r="AA620" s="577"/>
      <c r="AB620" s="578"/>
      <c r="AC620" s="578"/>
      <c r="AD620" s="579"/>
      <c r="AG620" s="1">
        <f>IF(AND(CNGE_2024_M4_Secc1!$O90&lt;&gt;"",CNGE_2024_M4_Secc1!$O90=2,COUNTBLANK(D620)=0,COUNTA(O620:AD620)=0),0,IF(AND(COUNTBLANK(D620)=1,COUNTA(O620:AD620)=0),0,IF(AND(CNGE_2024_M4_Secc1!$O90&lt;&gt;"",CNGE_2024_M4_Secc1!$O90&lt;&gt;2,COUNTBLANK(D620)=0,SUM(L266)=0,COUNTA(O620:AD620)=0),0,IF(AND(CNGE_2024_M4_Secc1!$O90&lt;&gt;"",CNGE_2024_M4_Secc1!$O90&lt;&gt;2,COUNTBLANK(D620)=0,SUM(L266)&gt;0,COUNTA(O620:AD620)=4),0,1))))</f>
        <v>0</v>
      </c>
      <c r="AH620" s="23">
        <f t="shared" si="91"/>
        <v>0</v>
      </c>
      <c r="AI620" s="23">
        <f t="shared" si="92"/>
        <v>0</v>
      </c>
      <c r="AJ620" s="23">
        <f t="shared" si="93"/>
        <v>0</v>
      </c>
      <c r="AK620" s="1">
        <f t="shared" si="95"/>
        <v>0</v>
      </c>
      <c r="AL620" s="1">
        <f t="shared" si="94"/>
        <v>0</v>
      </c>
      <c r="AM620" s="1">
        <f>IF(AND(CNGE_2024_M4_Secc1!$O90&lt;&gt;"",CNGE_2024_M4_Secc1!$O90=2,COUNTA(O620:AD620)&gt;0),1,0)</f>
        <v>0</v>
      </c>
    </row>
    <row r="621" spans="1:39" ht="15" customHeight="1">
      <c r="A621" s="40"/>
      <c r="B621" s="91"/>
      <c r="C621" s="94" t="s">
        <v>5134</v>
      </c>
      <c r="D621" s="572" t="str">
        <f>IF(CNGE_2024_M4_Secc1!D91="","",CNGE_2024_M4_Secc1!D91)</f>
        <v/>
      </c>
      <c r="E621" s="573"/>
      <c r="F621" s="573"/>
      <c r="G621" s="573"/>
      <c r="H621" s="573"/>
      <c r="I621" s="573"/>
      <c r="J621" s="573"/>
      <c r="K621" s="573"/>
      <c r="L621" s="573"/>
      <c r="M621" s="573"/>
      <c r="N621" s="574"/>
      <c r="O621" s="577"/>
      <c r="P621" s="578"/>
      <c r="Q621" s="578"/>
      <c r="R621" s="579"/>
      <c r="S621" s="577"/>
      <c r="T621" s="578"/>
      <c r="U621" s="578"/>
      <c r="V621" s="579"/>
      <c r="W621" s="577"/>
      <c r="X621" s="578"/>
      <c r="Y621" s="578"/>
      <c r="Z621" s="579"/>
      <c r="AA621" s="577"/>
      <c r="AB621" s="578"/>
      <c r="AC621" s="578"/>
      <c r="AD621" s="579"/>
      <c r="AG621" s="1">
        <f>IF(AND(CNGE_2024_M4_Secc1!$O91&lt;&gt;"",CNGE_2024_M4_Secc1!$O91=2,COUNTBLANK(D621)=0,COUNTA(O621:AD621)=0),0,IF(AND(COUNTBLANK(D621)=1,COUNTA(O621:AD621)=0),0,IF(AND(CNGE_2024_M4_Secc1!$O91&lt;&gt;"",CNGE_2024_M4_Secc1!$O91&lt;&gt;2,COUNTBLANK(D621)=0,SUM(L267)=0,COUNTA(O621:AD621)=0),0,IF(AND(CNGE_2024_M4_Secc1!$O91&lt;&gt;"",CNGE_2024_M4_Secc1!$O91&lt;&gt;2,COUNTBLANK(D621)=0,SUM(L267)&gt;0,COUNTA(O621:AD621)=4),0,1))))</f>
        <v>0</v>
      </c>
      <c r="AH621" s="23">
        <f t="shared" si="91"/>
        <v>0</v>
      </c>
      <c r="AI621" s="23">
        <f t="shared" si="92"/>
        <v>0</v>
      </c>
      <c r="AJ621" s="23">
        <f t="shared" si="93"/>
        <v>0</v>
      </c>
      <c r="AK621" s="1">
        <f t="shared" si="95"/>
        <v>0</v>
      </c>
      <c r="AL621" s="1">
        <f t="shared" si="94"/>
        <v>0</v>
      </c>
      <c r="AM621" s="1">
        <f>IF(AND(CNGE_2024_M4_Secc1!$O91&lt;&gt;"",CNGE_2024_M4_Secc1!$O91=2,COUNTA(O621:AD621)&gt;0),1,0)</f>
        <v>0</v>
      </c>
    </row>
    <row r="622" spans="1:39" ht="15" customHeight="1">
      <c r="A622" s="40"/>
      <c r="B622" s="91"/>
      <c r="C622" s="94" t="s">
        <v>5135</v>
      </c>
      <c r="D622" s="572" t="str">
        <f>IF(CNGE_2024_M4_Secc1!D92="","",CNGE_2024_M4_Secc1!D92)</f>
        <v/>
      </c>
      <c r="E622" s="573"/>
      <c r="F622" s="573"/>
      <c r="G622" s="573"/>
      <c r="H622" s="573"/>
      <c r="I622" s="573"/>
      <c r="J622" s="573"/>
      <c r="K622" s="573"/>
      <c r="L622" s="573"/>
      <c r="M622" s="573"/>
      <c r="N622" s="574"/>
      <c r="O622" s="577"/>
      <c r="P622" s="578"/>
      <c r="Q622" s="578"/>
      <c r="R622" s="579"/>
      <c r="S622" s="577"/>
      <c r="T622" s="578"/>
      <c r="U622" s="578"/>
      <c r="V622" s="579"/>
      <c r="W622" s="577"/>
      <c r="X622" s="578"/>
      <c r="Y622" s="578"/>
      <c r="Z622" s="579"/>
      <c r="AA622" s="577"/>
      <c r="AB622" s="578"/>
      <c r="AC622" s="578"/>
      <c r="AD622" s="579"/>
      <c r="AG622" s="1">
        <f>IF(AND(CNGE_2024_M4_Secc1!$O92&lt;&gt;"",CNGE_2024_M4_Secc1!$O92=2,COUNTBLANK(D622)=0,COUNTA(O622:AD622)=0),0,IF(AND(COUNTBLANK(D622)=1,COUNTA(O622:AD622)=0),0,IF(AND(CNGE_2024_M4_Secc1!$O92&lt;&gt;"",CNGE_2024_M4_Secc1!$O92&lt;&gt;2,COUNTBLANK(D622)=0,SUM(L268)=0,COUNTA(O622:AD622)=0),0,IF(AND(CNGE_2024_M4_Secc1!$O92&lt;&gt;"",CNGE_2024_M4_Secc1!$O92&lt;&gt;2,COUNTBLANK(D622)=0,SUM(L268)&gt;0,COUNTA(O622:AD622)=4),0,1))))</f>
        <v>0</v>
      </c>
      <c r="AH622" s="23">
        <f t="shared" si="91"/>
        <v>0</v>
      </c>
      <c r="AI622" s="23">
        <f t="shared" si="92"/>
        <v>0</v>
      </c>
      <c r="AJ622" s="23">
        <f t="shared" si="93"/>
        <v>0</v>
      </c>
      <c r="AK622" s="1">
        <f t="shared" si="95"/>
        <v>0</v>
      </c>
      <c r="AL622" s="1">
        <f t="shared" si="94"/>
        <v>0</v>
      </c>
      <c r="AM622" s="1">
        <f>IF(AND(CNGE_2024_M4_Secc1!$O92&lt;&gt;"",CNGE_2024_M4_Secc1!$O92=2,COUNTA(O622:AD622)&gt;0),1,0)</f>
        <v>0</v>
      </c>
    </row>
    <row r="623" spans="1:39" ht="15" customHeight="1">
      <c r="A623" s="40"/>
      <c r="B623" s="91"/>
      <c r="C623" s="94" t="s">
        <v>5136</v>
      </c>
      <c r="D623" s="572" t="str">
        <f>IF(CNGE_2024_M4_Secc1!D93="","",CNGE_2024_M4_Secc1!D93)</f>
        <v/>
      </c>
      <c r="E623" s="573"/>
      <c r="F623" s="573"/>
      <c r="G623" s="573"/>
      <c r="H623" s="573"/>
      <c r="I623" s="573"/>
      <c r="J623" s="573"/>
      <c r="K623" s="573"/>
      <c r="L623" s="573"/>
      <c r="M623" s="573"/>
      <c r="N623" s="574"/>
      <c r="O623" s="577"/>
      <c r="P623" s="578"/>
      <c r="Q623" s="578"/>
      <c r="R623" s="579"/>
      <c r="S623" s="577"/>
      <c r="T623" s="578"/>
      <c r="U623" s="578"/>
      <c r="V623" s="579"/>
      <c r="W623" s="577"/>
      <c r="X623" s="578"/>
      <c r="Y623" s="578"/>
      <c r="Z623" s="579"/>
      <c r="AA623" s="577"/>
      <c r="AB623" s="578"/>
      <c r="AC623" s="578"/>
      <c r="AD623" s="579"/>
      <c r="AG623" s="1">
        <f>IF(AND(CNGE_2024_M4_Secc1!$O93&lt;&gt;"",CNGE_2024_M4_Secc1!$O93=2,COUNTBLANK(D623)=0,COUNTA(O623:AD623)=0),0,IF(AND(COUNTBLANK(D623)=1,COUNTA(O623:AD623)=0),0,IF(AND(CNGE_2024_M4_Secc1!$O93&lt;&gt;"",CNGE_2024_M4_Secc1!$O93&lt;&gt;2,COUNTBLANK(D623)=0,SUM(L269)=0,COUNTA(O623:AD623)=0),0,IF(AND(CNGE_2024_M4_Secc1!$O93&lt;&gt;"",CNGE_2024_M4_Secc1!$O93&lt;&gt;2,COUNTBLANK(D623)=0,SUM(L269)&gt;0,COUNTA(O623:AD623)=4),0,1))))</f>
        <v>0</v>
      </c>
      <c r="AH623" s="23">
        <f t="shared" si="91"/>
        <v>0</v>
      </c>
      <c r="AI623" s="23">
        <f t="shared" si="92"/>
        <v>0</v>
      </c>
      <c r="AJ623" s="23">
        <f t="shared" si="93"/>
        <v>0</v>
      </c>
      <c r="AK623" s="1">
        <f t="shared" si="95"/>
        <v>0</v>
      </c>
      <c r="AL623" s="1">
        <f t="shared" si="94"/>
        <v>0</v>
      </c>
      <c r="AM623" s="1">
        <f>IF(AND(CNGE_2024_M4_Secc1!$O93&lt;&gt;"",CNGE_2024_M4_Secc1!$O93=2,COUNTA(O623:AD623)&gt;0),1,0)</f>
        <v>0</v>
      </c>
    </row>
    <row r="624" spans="1:39" ht="15" customHeight="1">
      <c r="A624" s="40"/>
      <c r="B624" s="91"/>
      <c r="C624" s="94" t="s">
        <v>5137</v>
      </c>
      <c r="D624" s="572" t="str">
        <f>IF(CNGE_2024_M4_Secc1!D94="","",CNGE_2024_M4_Secc1!D94)</f>
        <v/>
      </c>
      <c r="E624" s="573"/>
      <c r="F624" s="573"/>
      <c r="G624" s="573"/>
      <c r="H624" s="573"/>
      <c r="I624" s="573"/>
      <c r="J624" s="573"/>
      <c r="K624" s="573"/>
      <c r="L624" s="573"/>
      <c r="M624" s="573"/>
      <c r="N624" s="574"/>
      <c r="O624" s="577"/>
      <c r="P624" s="578"/>
      <c r="Q624" s="578"/>
      <c r="R624" s="579"/>
      <c r="S624" s="577"/>
      <c r="T624" s="578"/>
      <c r="U624" s="578"/>
      <c r="V624" s="579"/>
      <c r="W624" s="577"/>
      <c r="X624" s="578"/>
      <c r="Y624" s="578"/>
      <c r="Z624" s="579"/>
      <c r="AA624" s="577"/>
      <c r="AB624" s="578"/>
      <c r="AC624" s="578"/>
      <c r="AD624" s="579"/>
      <c r="AG624" s="1">
        <f>IF(AND(CNGE_2024_M4_Secc1!$O94&lt;&gt;"",CNGE_2024_M4_Secc1!$O94=2,COUNTBLANK(D624)=0,COUNTA(O624:AD624)=0),0,IF(AND(COUNTBLANK(D624)=1,COUNTA(O624:AD624)=0),0,IF(AND(CNGE_2024_M4_Secc1!$O94&lt;&gt;"",CNGE_2024_M4_Secc1!$O94&lt;&gt;2,COUNTBLANK(D624)=0,SUM(L270)=0,COUNTA(O624:AD624)=0),0,IF(AND(CNGE_2024_M4_Secc1!$O94&lt;&gt;"",CNGE_2024_M4_Secc1!$O94&lt;&gt;2,COUNTBLANK(D624)=0,SUM(L270)&gt;0,COUNTA(O624:AD624)=4),0,1))))</f>
        <v>0</v>
      </c>
      <c r="AH624" s="23">
        <f t="shared" si="91"/>
        <v>0</v>
      </c>
      <c r="AI624" s="23">
        <f t="shared" si="92"/>
        <v>0</v>
      </c>
      <c r="AJ624" s="23">
        <f t="shared" si="93"/>
        <v>0</v>
      </c>
      <c r="AK624" s="1">
        <f t="shared" si="95"/>
        <v>0</v>
      </c>
      <c r="AL624" s="1">
        <f t="shared" si="94"/>
        <v>0</v>
      </c>
      <c r="AM624" s="1">
        <f>IF(AND(CNGE_2024_M4_Secc1!$O94&lt;&gt;"",CNGE_2024_M4_Secc1!$O94=2,COUNTA(O624:AD624)&gt;0),1,0)</f>
        <v>0</v>
      </c>
    </row>
    <row r="625" spans="1:39" ht="15" customHeight="1">
      <c r="A625" s="40"/>
      <c r="B625" s="91"/>
      <c r="C625" s="94" t="s">
        <v>5138</v>
      </c>
      <c r="D625" s="572" t="str">
        <f>IF(CNGE_2024_M4_Secc1!D95="","",CNGE_2024_M4_Secc1!D95)</f>
        <v/>
      </c>
      <c r="E625" s="573"/>
      <c r="F625" s="573"/>
      <c r="G625" s="573"/>
      <c r="H625" s="573"/>
      <c r="I625" s="573"/>
      <c r="J625" s="573"/>
      <c r="K625" s="573"/>
      <c r="L625" s="573"/>
      <c r="M625" s="573"/>
      <c r="N625" s="574"/>
      <c r="O625" s="577"/>
      <c r="P625" s="578"/>
      <c r="Q625" s="578"/>
      <c r="R625" s="579"/>
      <c r="S625" s="577"/>
      <c r="T625" s="578"/>
      <c r="U625" s="578"/>
      <c r="V625" s="579"/>
      <c r="W625" s="577"/>
      <c r="X625" s="578"/>
      <c r="Y625" s="578"/>
      <c r="Z625" s="579"/>
      <c r="AA625" s="577"/>
      <c r="AB625" s="578"/>
      <c r="AC625" s="578"/>
      <c r="AD625" s="579"/>
      <c r="AG625" s="1">
        <f>IF(AND(CNGE_2024_M4_Secc1!$O95&lt;&gt;"",CNGE_2024_M4_Secc1!$O95=2,COUNTBLANK(D625)=0,COUNTA(O625:AD625)=0),0,IF(AND(COUNTBLANK(D625)=1,COUNTA(O625:AD625)=0),0,IF(AND(CNGE_2024_M4_Secc1!$O95&lt;&gt;"",CNGE_2024_M4_Secc1!$O95&lt;&gt;2,COUNTBLANK(D625)=0,SUM(L271)=0,COUNTA(O625:AD625)=0),0,IF(AND(CNGE_2024_M4_Secc1!$O95&lt;&gt;"",CNGE_2024_M4_Secc1!$O95&lt;&gt;2,COUNTBLANK(D625)=0,SUM(L271)&gt;0,COUNTA(O625:AD625)=4),0,1))))</f>
        <v>0</v>
      </c>
      <c r="AH625" s="23">
        <f t="shared" si="91"/>
        <v>0</v>
      </c>
      <c r="AI625" s="23">
        <f t="shared" si="92"/>
        <v>0</v>
      </c>
      <c r="AJ625" s="23">
        <f t="shared" si="93"/>
        <v>0</v>
      </c>
      <c r="AK625" s="1">
        <f t="shared" si="95"/>
        <v>0</v>
      </c>
      <c r="AL625" s="1">
        <f t="shared" si="94"/>
        <v>0</v>
      </c>
      <c r="AM625" s="1">
        <f>IF(AND(CNGE_2024_M4_Secc1!$O95&lt;&gt;"",CNGE_2024_M4_Secc1!$O95=2,COUNTA(O625:AD625)&gt;0),1,0)</f>
        <v>0</v>
      </c>
    </row>
    <row r="626" spans="1:39" ht="15" customHeight="1">
      <c r="A626" s="40"/>
      <c r="B626" s="91"/>
      <c r="C626" s="94" t="s">
        <v>5139</v>
      </c>
      <c r="D626" s="572" t="str">
        <f>IF(CNGE_2024_M4_Secc1!D96="","",CNGE_2024_M4_Secc1!D96)</f>
        <v/>
      </c>
      <c r="E626" s="573"/>
      <c r="F626" s="573"/>
      <c r="G626" s="573"/>
      <c r="H626" s="573"/>
      <c r="I626" s="573"/>
      <c r="J626" s="573"/>
      <c r="K626" s="573"/>
      <c r="L626" s="573"/>
      <c r="M626" s="573"/>
      <c r="N626" s="574"/>
      <c r="O626" s="577"/>
      <c r="P626" s="578"/>
      <c r="Q626" s="578"/>
      <c r="R626" s="579"/>
      <c r="S626" s="577"/>
      <c r="T626" s="578"/>
      <c r="U626" s="578"/>
      <c r="V626" s="579"/>
      <c r="W626" s="577"/>
      <c r="X626" s="578"/>
      <c r="Y626" s="578"/>
      <c r="Z626" s="579"/>
      <c r="AA626" s="577"/>
      <c r="AB626" s="578"/>
      <c r="AC626" s="578"/>
      <c r="AD626" s="579"/>
      <c r="AG626" s="1">
        <f>IF(AND(CNGE_2024_M4_Secc1!$O96&lt;&gt;"",CNGE_2024_M4_Secc1!$O96=2,COUNTBLANK(D626)=0,COUNTA(O626:AD626)=0),0,IF(AND(COUNTBLANK(D626)=1,COUNTA(O626:AD626)=0),0,IF(AND(CNGE_2024_M4_Secc1!$O96&lt;&gt;"",CNGE_2024_M4_Secc1!$O96&lt;&gt;2,COUNTBLANK(D626)=0,SUM(L272)=0,COUNTA(O626:AD626)=0),0,IF(AND(CNGE_2024_M4_Secc1!$O96&lt;&gt;"",CNGE_2024_M4_Secc1!$O96&lt;&gt;2,COUNTBLANK(D626)=0,SUM(L272)&gt;0,COUNTA(O626:AD626)=4),0,1))))</f>
        <v>0</v>
      </c>
      <c r="AH626" s="23">
        <f t="shared" si="91"/>
        <v>0</v>
      </c>
      <c r="AI626" s="23">
        <f t="shared" si="92"/>
        <v>0</v>
      </c>
      <c r="AJ626" s="23">
        <f t="shared" si="93"/>
        <v>0</v>
      </c>
      <c r="AK626" s="1">
        <f t="shared" si="95"/>
        <v>0</v>
      </c>
      <c r="AL626" s="1">
        <f t="shared" si="94"/>
        <v>0</v>
      </c>
      <c r="AM626" s="1">
        <f>IF(AND(CNGE_2024_M4_Secc1!$O96&lt;&gt;"",CNGE_2024_M4_Secc1!$O96=2,COUNTA(O626:AD626)&gt;0),1,0)</f>
        <v>0</v>
      </c>
    </row>
    <row r="627" spans="1:39" ht="15" customHeight="1">
      <c r="A627" s="40"/>
      <c r="B627" s="91"/>
      <c r="C627" s="94" t="s">
        <v>5140</v>
      </c>
      <c r="D627" s="572" t="str">
        <f>IF(CNGE_2024_M4_Secc1!D97="","",CNGE_2024_M4_Secc1!D97)</f>
        <v/>
      </c>
      <c r="E627" s="573"/>
      <c r="F627" s="573"/>
      <c r="G627" s="573"/>
      <c r="H627" s="573"/>
      <c r="I627" s="573"/>
      <c r="J627" s="573"/>
      <c r="K627" s="573"/>
      <c r="L627" s="573"/>
      <c r="M627" s="573"/>
      <c r="N627" s="574"/>
      <c r="O627" s="577"/>
      <c r="P627" s="578"/>
      <c r="Q627" s="578"/>
      <c r="R627" s="579"/>
      <c r="S627" s="577"/>
      <c r="T627" s="578"/>
      <c r="U627" s="578"/>
      <c r="V627" s="579"/>
      <c r="W627" s="577"/>
      <c r="X627" s="578"/>
      <c r="Y627" s="578"/>
      <c r="Z627" s="579"/>
      <c r="AA627" s="577"/>
      <c r="AB627" s="578"/>
      <c r="AC627" s="578"/>
      <c r="AD627" s="579"/>
      <c r="AG627" s="1">
        <f>IF(AND(CNGE_2024_M4_Secc1!$O97&lt;&gt;"",CNGE_2024_M4_Secc1!$O97=2,COUNTBLANK(D627)=0,COUNTA(O627:AD627)=0),0,IF(AND(COUNTBLANK(D627)=1,COUNTA(O627:AD627)=0),0,IF(AND(CNGE_2024_M4_Secc1!$O97&lt;&gt;"",CNGE_2024_M4_Secc1!$O97&lt;&gt;2,COUNTBLANK(D627)=0,SUM(L273)=0,COUNTA(O627:AD627)=0),0,IF(AND(CNGE_2024_M4_Secc1!$O97&lt;&gt;"",CNGE_2024_M4_Secc1!$O97&lt;&gt;2,COUNTBLANK(D627)=0,SUM(L273)&gt;0,COUNTA(O627:AD627)=4),0,1))))</f>
        <v>0</v>
      </c>
      <c r="AH627" s="23">
        <f t="shared" si="91"/>
        <v>0</v>
      </c>
      <c r="AI627" s="23">
        <f t="shared" si="92"/>
        <v>0</v>
      </c>
      <c r="AJ627" s="23">
        <f t="shared" si="93"/>
        <v>0</v>
      </c>
      <c r="AK627" s="1">
        <f t="shared" si="95"/>
        <v>0</v>
      </c>
      <c r="AL627" s="1">
        <f t="shared" si="94"/>
        <v>0</v>
      </c>
      <c r="AM627" s="1">
        <f>IF(AND(CNGE_2024_M4_Secc1!$O97&lt;&gt;"",CNGE_2024_M4_Secc1!$O97=2,COUNTA(O627:AD627)&gt;0),1,0)</f>
        <v>0</v>
      </c>
    </row>
    <row r="628" spans="1:39" ht="15" customHeight="1">
      <c r="A628" s="40"/>
      <c r="B628" s="91"/>
      <c r="C628" s="94" t="s">
        <v>5141</v>
      </c>
      <c r="D628" s="572" t="str">
        <f>IF(CNGE_2024_M4_Secc1!D98="","",CNGE_2024_M4_Secc1!D98)</f>
        <v/>
      </c>
      <c r="E628" s="573"/>
      <c r="F628" s="573"/>
      <c r="G628" s="573"/>
      <c r="H628" s="573"/>
      <c r="I628" s="573"/>
      <c r="J628" s="573"/>
      <c r="K628" s="573"/>
      <c r="L628" s="573"/>
      <c r="M628" s="573"/>
      <c r="N628" s="574"/>
      <c r="O628" s="577"/>
      <c r="P628" s="578"/>
      <c r="Q628" s="578"/>
      <c r="R628" s="579"/>
      <c r="S628" s="577"/>
      <c r="T628" s="578"/>
      <c r="U628" s="578"/>
      <c r="V628" s="579"/>
      <c r="W628" s="577"/>
      <c r="X628" s="578"/>
      <c r="Y628" s="578"/>
      <c r="Z628" s="579"/>
      <c r="AA628" s="577"/>
      <c r="AB628" s="578"/>
      <c r="AC628" s="578"/>
      <c r="AD628" s="579"/>
      <c r="AG628" s="1">
        <f>IF(AND(CNGE_2024_M4_Secc1!$O98&lt;&gt;"",CNGE_2024_M4_Secc1!$O98=2,COUNTBLANK(D628)=0,COUNTA(O628:AD628)=0),0,IF(AND(COUNTBLANK(D628)=1,COUNTA(O628:AD628)=0),0,IF(AND(CNGE_2024_M4_Secc1!$O98&lt;&gt;"",CNGE_2024_M4_Secc1!$O98&lt;&gt;2,COUNTBLANK(D628)=0,SUM(L274)=0,COUNTA(O628:AD628)=0),0,IF(AND(CNGE_2024_M4_Secc1!$O98&lt;&gt;"",CNGE_2024_M4_Secc1!$O98&lt;&gt;2,COUNTBLANK(D628)=0,SUM(L274)&gt;0,COUNTA(O628:AD628)=4),0,1))))</f>
        <v>0</v>
      </c>
      <c r="AH628" s="23">
        <f t="shared" si="91"/>
        <v>0</v>
      </c>
      <c r="AI628" s="23">
        <f t="shared" si="92"/>
        <v>0</v>
      </c>
      <c r="AJ628" s="23">
        <f t="shared" si="93"/>
        <v>0</v>
      </c>
      <c r="AK628" s="1">
        <f t="shared" si="95"/>
        <v>0</v>
      </c>
      <c r="AL628" s="1">
        <f t="shared" si="94"/>
        <v>0</v>
      </c>
      <c r="AM628" s="1">
        <f>IF(AND(CNGE_2024_M4_Secc1!$O98&lt;&gt;"",CNGE_2024_M4_Secc1!$O98=2,COUNTA(O628:AD628)&gt;0),1,0)</f>
        <v>0</v>
      </c>
    </row>
    <row r="629" spans="1:39" ht="15" customHeight="1">
      <c r="A629" s="40"/>
      <c r="B629" s="91"/>
      <c r="C629" s="94" t="s">
        <v>5142</v>
      </c>
      <c r="D629" s="572" t="str">
        <f>IF(CNGE_2024_M4_Secc1!D99="","",CNGE_2024_M4_Secc1!D99)</f>
        <v/>
      </c>
      <c r="E629" s="573"/>
      <c r="F629" s="573"/>
      <c r="G629" s="573"/>
      <c r="H629" s="573"/>
      <c r="I629" s="573"/>
      <c r="J629" s="573"/>
      <c r="K629" s="573"/>
      <c r="L629" s="573"/>
      <c r="M629" s="573"/>
      <c r="N629" s="574"/>
      <c r="O629" s="577"/>
      <c r="P629" s="578"/>
      <c r="Q629" s="578"/>
      <c r="R629" s="579"/>
      <c r="S629" s="577"/>
      <c r="T629" s="578"/>
      <c r="U629" s="578"/>
      <c r="V629" s="579"/>
      <c r="W629" s="577"/>
      <c r="X629" s="578"/>
      <c r="Y629" s="578"/>
      <c r="Z629" s="579"/>
      <c r="AA629" s="577"/>
      <c r="AB629" s="578"/>
      <c r="AC629" s="578"/>
      <c r="AD629" s="579"/>
      <c r="AG629" s="1">
        <f>IF(AND(CNGE_2024_M4_Secc1!$O99&lt;&gt;"",CNGE_2024_M4_Secc1!$O99=2,COUNTBLANK(D629)=0,COUNTA(O629:AD629)=0),0,IF(AND(COUNTBLANK(D629)=1,COUNTA(O629:AD629)=0),0,IF(AND(CNGE_2024_M4_Secc1!$O99&lt;&gt;"",CNGE_2024_M4_Secc1!$O99&lt;&gt;2,COUNTBLANK(D629)=0,SUM(L275)=0,COUNTA(O629:AD629)=0),0,IF(AND(CNGE_2024_M4_Secc1!$O99&lt;&gt;"",CNGE_2024_M4_Secc1!$O99&lt;&gt;2,COUNTBLANK(D629)=0,SUM(L275)&gt;0,COUNTA(O629:AD629)=4),0,1))))</f>
        <v>0</v>
      </c>
      <c r="AH629" s="23">
        <f t="shared" si="91"/>
        <v>0</v>
      </c>
      <c r="AI629" s="23">
        <f t="shared" si="92"/>
        <v>0</v>
      </c>
      <c r="AJ629" s="23">
        <f t="shared" si="93"/>
        <v>0</v>
      </c>
      <c r="AK629" s="1">
        <f t="shared" si="95"/>
        <v>0</v>
      </c>
      <c r="AL629" s="1">
        <f t="shared" si="94"/>
        <v>0</v>
      </c>
      <c r="AM629" s="1">
        <f>IF(AND(CNGE_2024_M4_Secc1!$O99&lt;&gt;"",CNGE_2024_M4_Secc1!$O99=2,COUNTA(O629:AD629)&gt;0),1,0)</f>
        <v>0</v>
      </c>
    </row>
    <row r="630" spans="1:39" ht="15" customHeight="1">
      <c r="A630" s="40"/>
      <c r="B630" s="91"/>
      <c r="C630" s="94" t="s">
        <v>5143</v>
      </c>
      <c r="D630" s="572" t="str">
        <f>IF(CNGE_2024_M4_Secc1!D100="","",CNGE_2024_M4_Secc1!D100)</f>
        <v/>
      </c>
      <c r="E630" s="573"/>
      <c r="F630" s="573"/>
      <c r="G630" s="573"/>
      <c r="H630" s="573"/>
      <c r="I630" s="573"/>
      <c r="J630" s="573"/>
      <c r="K630" s="573"/>
      <c r="L630" s="573"/>
      <c r="M630" s="573"/>
      <c r="N630" s="574"/>
      <c r="O630" s="577"/>
      <c r="P630" s="578"/>
      <c r="Q630" s="578"/>
      <c r="R630" s="579"/>
      <c r="S630" s="577"/>
      <c r="T630" s="578"/>
      <c r="U630" s="578"/>
      <c r="V630" s="579"/>
      <c r="W630" s="577"/>
      <c r="X630" s="578"/>
      <c r="Y630" s="578"/>
      <c r="Z630" s="579"/>
      <c r="AA630" s="577"/>
      <c r="AB630" s="578"/>
      <c r="AC630" s="578"/>
      <c r="AD630" s="579"/>
      <c r="AG630" s="1">
        <f>IF(AND(CNGE_2024_M4_Secc1!$O100&lt;&gt;"",CNGE_2024_M4_Secc1!$O100=2,COUNTBLANK(D630)=0,COUNTA(O630:AD630)=0),0,IF(AND(COUNTBLANK(D630)=1,COUNTA(O630:AD630)=0),0,IF(AND(CNGE_2024_M4_Secc1!$O100&lt;&gt;"",CNGE_2024_M4_Secc1!$O100&lt;&gt;2,COUNTBLANK(D630)=0,SUM(L276)=0,COUNTA(O630:AD630)=0),0,IF(AND(CNGE_2024_M4_Secc1!$O100&lt;&gt;"",CNGE_2024_M4_Secc1!$O100&lt;&gt;2,COUNTBLANK(D630)=0,SUM(L276)&gt;0,COUNTA(O630:AD630)=4),0,1))))</f>
        <v>0</v>
      </c>
      <c r="AH630" s="23">
        <f t="shared" si="91"/>
        <v>0</v>
      </c>
      <c r="AI630" s="23">
        <f t="shared" si="92"/>
        <v>0</v>
      </c>
      <c r="AJ630" s="23">
        <f t="shared" si="93"/>
        <v>0</v>
      </c>
      <c r="AK630" s="1">
        <f t="shared" si="95"/>
        <v>0</v>
      </c>
      <c r="AL630" s="1">
        <f t="shared" si="94"/>
        <v>0</v>
      </c>
      <c r="AM630" s="1">
        <f>IF(AND(CNGE_2024_M4_Secc1!$O100&lt;&gt;"",CNGE_2024_M4_Secc1!$O100=2,COUNTA(O630:AD630)&gt;0),1,0)</f>
        <v>0</v>
      </c>
    </row>
    <row r="631" spans="1:39" ht="15" customHeight="1">
      <c r="A631" s="40"/>
      <c r="B631" s="91"/>
      <c r="C631" s="94" t="s">
        <v>5144</v>
      </c>
      <c r="D631" s="572" t="str">
        <f>IF(CNGE_2024_M4_Secc1!D101="","",CNGE_2024_M4_Secc1!D101)</f>
        <v/>
      </c>
      <c r="E631" s="573"/>
      <c r="F631" s="573"/>
      <c r="G631" s="573"/>
      <c r="H631" s="573"/>
      <c r="I631" s="573"/>
      <c r="J631" s="573"/>
      <c r="K631" s="573"/>
      <c r="L631" s="573"/>
      <c r="M631" s="573"/>
      <c r="N631" s="574"/>
      <c r="O631" s="577"/>
      <c r="P631" s="578"/>
      <c r="Q631" s="578"/>
      <c r="R631" s="579"/>
      <c r="S631" s="577"/>
      <c r="T631" s="578"/>
      <c r="U631" s="578"/>
      <c r="V631" s="579"/>
      <c r="W631" s="577"/>
      <c r="X631" s="578"/>
      <c r="Y631" s="578"/>
      <c r="Z631" s="579"/>
      <c r="AA631" s="577"/>
      <c r="AB631" s="578"/>
      <c r="AC631" s="578"/>
      <c r="AD631" s="579"/>
      <c r="AG631" s="1">
        <f>IF(AND(CNGE_2024_M4_Secc1!$O101&lt;&gt;"",CNGE_2024_M4_Secc1!$O101=2,COUNTBLANK(D631)=0,COUNTA(O631:AD631)=0),0,IF(AND(COUNTBLANK(D631)=1,COUNTA(O631:AD631)=0),0,IF(AND(CNGE_2024_M4_Secc1!$O101&lt;&gt;"",CNGE_2024_M4_Secc1!$O101&lt;&gt;2,COUNTBLANK(D631)=0,SUM(L277)=0,COUNTA(O631:AD631)=0),0,IF(AND(CNGE_2024_M4_Secc1!$O101&lt;&gt;"",CNGE_2024_M4_Secc1!$O101&lt;&gt;2,COUNTBLANK(D631)=0,SUM(L277)&gt;0,COUNTA(O631:AD631)=4),0,1))))</f>
        <v>0</v>
      </c>
      <c r="AH631" s="23">
        <f t="shared" si="91"/>
        <v>0</v>
      </c>
      <c r="AI631" s="23">
        <f t="shared" si="92"/>
        <v>0</v>
      </c>
      <c r="AJ631" s="23">
        <f t="shared" si="93"/>
        <v>0</v>
      </c>
      <c r="AK631" s="1">
        <f t="shared" si="95"/>
        <v>0</v>
      </c>
      <c r="AL631" s="1">
        <f t="shared" si="94"/>
        <v>0</v>
      </c>
      <c r="AM631" s="1">
        <f>IF(AND(CNGE_2024_M4_Secc1!$O101&lt;&gt;"",CNGE_2024_M4_Secc1!$O101=2,COUNTA(O631:AD631)&gt;0),1,0)</f>
        <v>0</v>
      </c>
    </row>
    <row r="632" spans="1:39" ht="15" customHeight="1">
      <c r="B632" s="73"/>
      <c r="C632" s="98"/>
      <c r="D632" s="98"/>
      <c r="E632" s="98"/>
      <c r="F632" s="135"/>
      <c r="G632" s="98"/>
      <c r="H632" s="98"/>
      <c r="I632" s="98"/>
      <c r="J632" s="98"/>
      <c r="K632" s="91"/>
      <c r="L632" s="91"/>
      <c r="M632" s="98"/>
      <c r="N632" s="108" t="s">
        <v>5189</v>
      </c>
      <c r="O632" s="722">
        <f>IF(AND(SUM(O571:R631)=0,COUNTIF(O571:R631,"NS")&gt;0),"NS",
IF(AND(SUM(O571:R631)=0,COUNTIF(O571:R631,0)&gt;0),0,
IF(AND(SUM(O571:R631)=0,COUNTIF(O571:R631,"NA")&gt;0),"NA",
SUM(O571:R631))))</f>
        <v>0</v>
      </c>
      <c r="P632" s="723"/>
      <c r="Q632" s="723"/>
      <c r="R632" s="724"/>
      <c r="S632" s="722">
        <f t="shared" ref="S632" si="96">IF(AND(SUM(S571:V631)=0,COUNTIF(S571:V631,"NS")&gt;0),"NS",
IF(AND(SUM(S571:V631)=0,COUNTIF(S571:V631,0)&gt;0),0,
IF(AND(SUM(S571:V631)=0,COUNTIF(S571:V631,"NA")&gt;0),"NA",
SUM(S571:V631))))</f>
        <v>0</v>
      </c>
      <c r="T632" s="723"/>
      <c r="U632" s="723"/>
      <c r="V632" s="724"/>
      <c r="W632" s="722">
        <f t="shared" ref="W632" si="97">IF(AND(SUM(W571:Z631)=0,COUNTIF(W571:Z631,"NS")&gt;0),"NS",
IF(AND(SUM(W571:Z631)=0,COUNTIF(W571:Z631,0)&gt;0),0,
IF(AND(SUM(W571:Z631)=0,COUNTIF(W571:Z631,"NA")&gt;0),"NA",
SUM(W571:Z631))))</f>
        <v>0</v>
      </c>
      <c r="X632" s="723"/>
      <c r="Y632" s="723"/>
      <c r="Z632" s="724"/>
      <c r="AA632" s="722">
        <f t="shared" ref="AA632" si="98">IF(AND(SUM(AA571:AD631)=0,COUNTIF(AA571:AD631,"NS")&gt;0),"NS",
IF(AND(SUM(AA571:AD631)=0,COUNTIF(AA571:AD631,0)&gt;0),0,
IF(AND(SUM(AA571:AD631)=0,COUNTIF(AA571:AD631,"NA")&gt;0),"NA",
SUM(AA571:AD631))))</f>
        <v>0</v>
      </c>
      <c r="AB632" s="723"/>
      <c r="AC632" s="723"/>
      <c r="AD632" s="724"/>
      <c r="AG632" s="256">
        <f t="shared" ref="AG632:AL632" si="99">SUM(AG571:AG631)</f>
        <v>0</v>
      </c>
      <c r="AH632" s="222">
        <f t="shared" si="99"/>
        <v>0</v>
      </c>
      <c r="AI632" s="223">
        <f t="shared" si="99"/>
        <v>0</v>
      </c>
      <c r="AJ632" s="224">
        <f t="shared" si="99"/>
        <v>0</v>
      </c>
      <c r="AK632" s="402">
        <f t="shared" si="99"/>
        <v>0</v>
      </c>
      <c r="AL632" s="403">
        <f t="shared" si="99"/>
        <v>0</v>
      </c>
      <c r="AM632" s="405">
        <f>SUM(AM572:AM631)</f>
        <v>0</v>
      </c>
    </row>
    <row r="633" spans="1:39" ht="15" customHeight="1">
      <c r="A633" s="40"/>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row>
    <row r="634" spans="1:39" ht="24" customHeight="1">
      <c r="A634" s="40"/>
      <c r="B634" s="91"/>
      <c r="C634" s="531" t="s">
        <v>5147</v>
      </c>
      <c r="D634" s="531"/>
      <c r="E634" s="531"/>
      <c r="F634" s="531"/>
      <c r="G634" s="531"/>
      <c r="H634" s="531"/>
      <c r="I634" s="531"/>
      <c r="J634" s="531"/>
      <c r="K634" s="531"/>
      <c r="L634" s="531"/>
      <c r="M634" s="531"/>
      <c r="N634" s="531"/>
      <c r="O634" s="531"/>
      <c r="P634" s="531"/>
      <c r="Q634" s="531"/>
      <c r="R634" s="531"/>
      <c r="S634" s="531"/>
      <c r="T634" s="531"/>
      <c r="U634" s="531"/>
      <c r="V634" s="531"/>
      <c r="W634" s="531"/>
      <c r="X634" s="531"/>
      <c r="Y634" s="531"/>
      <c r="Z634" s="531"/>
      <c r="AA634" s="531"/>
      <c r="AB634" s="531"/>
      <c r="AC634" s="531"/>
      <c r="AD634" s="531"/>
    </row>
    <row r="635" spans="1:39" ht="60" customHeight="1">
      <c r="A635" s="40"/>
      <c r="B635" s="91"/>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row>
    <row r="636" spans="1:39" ht="15" customHeight="1">
      <c r="A636" s="40"/>
      <c r="B636" s="583" t="str">
        <f>IF(AG632&gt;0,"Favor de ingresar toda la información requerida en la pregunta y/o verifique que no tenga información en celdas sombreadas","")</f>
        <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row>
    <row r="637" spans="1:39" ht="15" customHeight="1">
      <c r="A637" s="40"/>
      <c r="B637" s="568" t="str">
        <f>IF(AH632&gt;0,"Alerta: debido a que cuenta con registros NS, debe proporcionar una justificación en el area de comentarios al final de la pregunta","")</f>
        <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row>
    <row r="638" spans="1:39" ht="15" customHeight="1">
      <c r="A638" s="40"/>
      <c r="B638" s="571" t="str">
        <f>IF(AJ632&gt;0,"Favor de revisar la suma y consistencia de totales y/o subtotales por filas (numéricos y NS)","")</f>
        <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row>
    <row r="639" spans="1:39" ht="15" customHeight="1">
      <c r="A639" s="40"/>
      <c r="B639" s="584" t="str">
        <f>IF(AL632&gt;0,"Alerta: debe de proporcionar una justificación de acuerdo a lo establecido en la instrucción 2","")</f>
        <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row>
    <row r="640" spans="1:39" ht="15" customHeight="1">
      <c r="A640" s="40"/>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row>
    <row r="641" spans="1:40" ht="15" customHeight="1">
      <c r="A641" s="40"/>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row>
    <row r="642" spans="1:40" s="48" customFormat="1" ht="24" customHeight="1">
      <c r="A642" s="40" t="s">
        <v>6106</v>
      </c>
      <c r="B642" s="585" t="s">
        <v>6107</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row>
    <row r="643" spans="1:40" s="48" customFormat="1" ht="14.25">
      <c r="A643" s="40"/>
      <c r="B643" s="138"/>
      <c r="C643" s="593" t="s">
        <v>6108</v>
      </c>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row>
    <row r="644" spans="1:40" s="192" customFormat="1" ht="12"/>
    <row r="645" spans="1:40" s="48" customFormat="1" ht="24" customHeight="1">
      <c r="A645" s="40"/>
      <c r="B645" s="196"/>
      <c r="C645" s="514" t="s">
        <v>5414</v>
      </c>
      <c r="D645" s="514"/>
      <c r="E645" s="514"/>
      <c r="F645" s="514"/>
      <c r="G645" s="514"/>
      <c r="H645" s="514"/>
      <c r="I645" s="514"/>
      <c r="J645" s="514"/>
      <c r="K645" s="514"/>
      <c r="L645" s="514"/>
      <c r="M645" s="514"/>
      <c r="N645" s="514"/>
      <c r="O645" s="514" t="s">
        <v>6103</v>
      </c>
      <c r="P645" s="514"/>
      <c r="Q645" s="514"/>
      <c r="R645" s="514"/>
      <c r="S645" s="514"/>
      <c r="T645" s="514"/>
      <c r="U645" s="514"/>
      <c r="V645" s="514"/>
      <c r="W645" s="514"/>
      <c r="X645" s="514"/>
      <c r="Y645" s="514"/>
      <c r="Z645" s="514"/>
      <c r="AA645" s="514"/>
      <c r="AB645" s="514"/>
      <c r="AC645" s="514"/>
      <c r="AD645" s="514"/>
      <c r="AK645" s="770" t="s">
        <v>6109</v>
      </c>
      <c r="AL645" s="770"/>
      <c r="AM645" s="770"/>
      <c r="AN645" s="770"/>
    </row>
    <row r="646" spans="1:40" s="48" customFormat="1" ht="15" customHeight="1">
      <c r="A646" s="40"/>
      <c r="B646" s="196"/>
      <c r="C646" s="514"/>
      <c r="D646" s="514"/>
      <c r="E646" s="514"/>
      <c r="F646" s="514"/>
      <c r="G646" s="514"/>
      <c r="H646" s="514"/>
      <c r="I646" s="514"/>
      <c r="J646" s="514"/>
      <c r="K646" s="514"/>
      <c r="L646" s="514"/>
      <c r="M646" s="514"/>
      <c r="N646" s="514"/>
      <c r="O646" s="511" t="s">
        <v>5161</v>
      </c>
      <c r="P646" s="512"/>
      <c r="Q646" s="512"/>
      <c r="R646" s="513"/>
      <c r="S646" s="515" t="s">
        <v>5338</v>
      </c>
      <c r="T646" s="516"/>
      <c r="U646" s="516"/>
      <c r="V646" s="517"/>
      <c r="W646" s="515" t="s">
        <v>5339</v>
      </c>
      <c r="X646" s="516"/>
      <c r="Y646" s="516"/>
      <c r="Z646" s="517"/>
      <c r="AA646" s="515" t="s">
        <v>403</v>
      </c>
      <c r="AB646" s="516"/>
      <c r="AC646" s="516"/>
      <c r="AD646" s="517"/>
      <c r="AG646" s="256" t="s">
        <v>5102</v>
      </c>
      <c r="AH646" s="222" t="s">
        <v>5107</v>
      </c>
      <c r="AI646" s="223" t="s">
        <v>5340</v>
      </c>
      <c r="AJ646" s="224" t="s">
        <v>5341</v>
      </c>
      <c r="AK646" s="269" t="s">
        <v>5382</v>
      </c>
      <c r="AL646" s="406" t="s">
        <v>5383</v>
      </c>
      <c r="AM646" s="407" t="s">
        <v>5384</v>
      </c>
      <c r="AN646" s="408" t="s">
        <v>6110</v>
      </c>
    </row>
    <row r="647" spans="1:40" s="48" customFormat="1" ht="15" customHeight="1">
      <c r="A647" s="40"/>
      <c r="B647" s="197"/>
      <c r="C647" s="94" t="s">
        <v>5014</v>
      </c>
      <c r="D647" s="658" t="s">
        <v>6111</v>
      </c>
      <c r="E647" s="658"/>
      <c r="F647" s="658"/>
      <c r="G647" s="658"/>
      <c r="H647" s="658"/>
      <c r="I647" s="658"/>
      <c r="J647" s="658"/>
      <c r="K647" s="658"/>
      <c r="L647" s="658"/>
      <c r="M647" s="658"/>
      <c r="N647" s="658"/>
      <c r="O647" s="580"/>
      <c r="P647" s="580"/>
      <c r="Q647" s="580"/>
      <c r="R647" s="580"/>
      <c r="S647" s="580"/>
      <c r="T647" s="580"/>
      <c r="U647" s="580"/>
      <c r="V647" s="580"/>
      <c r="W647" s="580"/>
      <c r="X647" s="580"/>
      <c r="Y647" s="580"/>
      <c r="Z647" s="580"/>
      <c r="AA647" s="580"/>
      <c r="AB647" s="580"/>
      <c r="AC647" s="580"/>
      <c r="AD647" s="580"/>
      <c r="AG647" s="1">
        <f>IF(AND(SUM($O$632)=0,COUNTA(O647:AD661)=0),0,IF(AND(SUM($O$632)&gt;0,COUNTA(O647:AD661)=60),0,1))</f>
        <v>0</v>
      </c>
      <c r="AH647" s="23">
        <f>COUNTIF(S647:AD647,"NS")</f>
        <v>0</v>
      </c>
      <c r="AI647" s="23">
        <f>SUM(S647:AD647)</f>
        <v>0</v>
      </c>
      <c r="AJ647" s="23">
        <f>IF(COUNTIF(O647:AD647,"NA")=4,0,IF(OR(AND(O647=0,AH647&gt;0),AND(O647="ns",AI647&gt;0),AND(O647="ns",AH647=0,AI647=0)),1,IF(OR(AND(O647&gt;0,AH647=3),AND(O647="ns",AH647=3),AND(O647="ns",AI647=0,AH647&gt;0),O647=AI647),0,1)))</f>
        <v>0</v>
      </c>
      <c r="AK647">
        <f>IF(AND(O662="NS",$O$632="NS"),0,IF(AND(O662="NA",$O$632="NA"),0,IF(O662=$O$632,0,1)))</f>
        <v>0</v>
      </c>
      <c r="AL647">
        <f>IF(AND(S662="NS",$S$632="NS"),0,IF(AND(S662="NA",$S$632="NA"),0,IF(S662=$S$632,0,1)))</f>
        <v>0</v>
      </c>
      <c r="AM647">
        <f>IF(AND(W662="NS",$W$632="NS"),0,IF(AND(W662="NA",$W$632="NA"),0,IF(W662=$W$632,0,1)))</f>
        <v>0</v>
      </c>
      <c r="AN647">
        <f>IF(AND(AA662="NS",$AA$632="NS"),0,IF(AND(AA662="NA",$AA$632="NA"),0,IF(AA662=$AA$632,0,1)))</f>
        <v>0</v>
      </c>
    </row>
    <row r="648" spans="1:40" s="48" customFormat="1" ht="15" customHeight="1">
      <c r="A648" s="40"/>
      <c r="B648" s="197"/>
      <c r="C648" s="94" t="s">
        <v>5016</v>
      </c>
      <c r="D648" s="658" t="s">
        <v>6112</v>
      </c>
      <c r="E648" s="658"/>
      <c r="F648" s="658"/>
      <c r="G648" s="658"/>
      <c r="H648" s="658"/>
      <c r="I648" s="658"/>
      <c r="J648" s="658"/>
      <c r="K648" s="658"/>
      <c r="L648" s="658"/>
      <c r="M648" s="658"/>
      <c r="N648" s="658"/>
      <c r="O648" s="580"/>
      <c r="P648" s="580"/>
      <c r="Q648" s="580"/>
      <c r="R648" s="580"/>
      <c r="S648" s="580"/>
      <c r="T648" s="580"/>
      <c r="U648" s="580"/>
      <c r="V648" s="580"/>
      <c r="W648" s="580"/>
      <c r="X648" s="580"/>
      <c r="Y648" s="580"/>
      <c r="Z648" s="580"/>
      <c r="AA648" s="580"/>
      <c r="AB648" s="580"/>
      <c r="AC648" s="580"/>
      <c r="AD648" s="580"/>
      <c r="AH648" s="23">
        <f t="shared" ref="AH648:AH661" si="100">COUNTIF(S648:AD648,"NS")</f>
        <v>0</v>
      </c>
      <c r="AI648" s="23">
        <f t="shared" ref="AI648:AI661" si="101">SUM(S648:AD648)</f>
        <v>0</v>
      </c>
      <c r="AJ648" s="23">
        <f t="shared" ref="AJ648:AJ661" si="102">IF(COUNTIF(O648:AD648,"NA")=4,0,IF(OR(AND(O648=0,AH648&gt;0),AND(O648="ns",AI648&gt;0),AND(O648="ns",AH648=0,AI648=0)),1,IF(OR(AND(O648&gt;0,AH648=3),AND(O648="ns",AH648=3),AND(O648="ns",AI648=0,AH648&gt;0),O648=AI648),0,1)))</f>
        <v>0</v>
      </c>
      <c r="AN648" s="409">
        <f>SUM(AK647:AN647)</f>
        <v>0</v>
      </c>
    </row>
    <row r="649" spans="1:40" s="48" customFormat="1" ht="15" customHeight="1">
      <c r="A649" s="40"/>
      <c r="B649" s="197"/>
      <c r="C649" s="94" t="s">
        <v>5018</v>
      </c>
      <c r="D649" s="658" t="s">
        <v>6113</v>
      </c>
      <c r="E649" s="658"/>
      <c r="F649" s="658"/>
      <c r="G649" s="658"/>
      <c r="H649" s="658"/>
      <c r="I649" s="658"/>
      <c r="J649" s="658"/>
      <c r="K649" s="658"/>
      <c r="L649" s="658"/>
      <c r="M649" s="658"/>
      <c r="N649" s="658"/>
      <c r="O649" s="580"/>
      <c r="P649" s="580"/>
      <c r="Q649" s="580"/>
      <c r="R649" s="580"/>
      <c r="S649" s="580"/>
      <c r="T649" s="580"/>
      <c r="U649" s="580"/>
      <c r="V649" s="580"/>
      <c r="W649" s="580"/>
      <c r="X649" s="580"/>
      <c r="Y649" s="580"/>
      <c r="Z649" s="580"/>
      <c r="AA649" s="580"/>
      <c r="AB649" s="580"/>
      <c r="AC649" s="580"/>
      <c r="AD649" s="580"/>
      <c r="AG649" s="774" t="s">
        <v>6114</v>
      </c>
      <c r="AH649" s="23">
        <f t="shared" si="100"/>
        <v>0</v>
      </c>
      <c r="AI649" s="23">
        <f t="shared" si="101"/>
        <v>0</v>
      </c>
      <c r="AJ649" s="23">
        <f t="shared" si="102"/>
        <v>0</v>
      </c>
    </row>
    <row r="650" spans="1:40" s="48" customFormat="1" ht="15" customHeight="1">
      <c r="A650" s="40"/>
      <c r="B650" s="197"/>
      <c r="C650" s="94" t="s">
        <v>5020</v>
      </c>
      <c r="D650" s="658" t="s">
        <v>6115</v>
      </c>
      <c r="E650" s="658"/>
      <c r="F650" s="658"/>
      <c r="G650" s="658"/>
      <c r="H650" s="658"/>
      <c r="I650" s="658"/>
      <c r="J650" s="658"/>
      <c r="K650" s="658"/>
      <c r="L650" s="658"/>
      <c r="M650" s="658"/>
      <c r="N650" s="658"/>
      <c r="O650" s="580"/>
      <c r="P650" s="580"/>
      <c r="Q650" s="580"/>
      <c r="R650" s="580"/>
      <c r="S650" s="580"/>
      <c r="T650" s="580"/>
      <c r="U650" s="580"/>
      <c r="V650" s="580"/>
      <c r="W650" s="580"/>
      <c r="X650" s="580"/>
      <c r="Y650" s="580"/>
      <c r="Z650" s="580"/>
      <c r="AA650" s="580"/>
      <c r="AB650" s="580"/>
      <c r="AC650" s="580"/>
      <c r="AD650" s="580"/>
      <c r="AG650" s="774"/>
      <c r="AH650" s="23">
        <f t="shared" si="100"/>
        <v>0</v>
      </c>
      <c r="AI650" s="23">
        <f t="shared" si="101"/>
        <v>0</v>
      </c>
      <c r="AJ650" s="23">
        <f t="shared" si="102"/>
        <v>0</v>
      </c>
    </row>
    <row r="651" spans="1:40" s="48" customFormat="1" ht="15" customHeight="1">
      <c r="A651" s="40"/>
      <c r="B651" s="197"/>
      <c r="C651" s="94" t="s">
        <v>5022</v>
      </c>
      <c r="D651" s="658" t="s">
        <v>6116</v>
      </c>
      <c r="E651" s="658"/>
      <c r="F651" s="658"/>
      <c r="G651" s="658"/>
      <c r="H651" s="658"/>
      <c r="I651" s="658"/>
      <c r="J651" s="658"/>
      <c r="K651" s="658"/>
      <c r="L651" s="658"/>
      <c r="M651" s="658"/>
      <c r="N651" s="658"/>
      <c r="O651" s="580"/>
      <c r="P651" s="580"/>
      <c r="Q651" s="580"/>
      <c r="R651" s="580"/>
      <c r="S651" s="580"/>
      <c r="T651" s="580"/>
      <c r="U651" s="580"/>
      <c r="V651" s="580"/>
      <c r="W651" s="580"/>
      <c r="X651" s="580"/>
      <c r="Y651" s="580"/>
      <c r="Z651" s="580"/>
      <c r="AA651" s="580"/>
      <c r="AB651" s="580"/>
      <c r="AC651" s="580"/>
      <c r="AD651" s="580"/>
      <c r="AG651" s="1">
        <f>IF(AND(SUM($O$632)=0,COUNTA(O647:AD661)&gt;0),1,0)</f>
        <v>0</v>
      </c>
      <c r="AH651" s="23">
        <f t="shared" si="100"/>
        <v>0</v>
      </c>
      <c r="AI651" s="23">
        <f t="shared" si="101"/>
        <v>0</v>
      </c>
      <c r="AJ651" s="23">
        <f t="shared" si="102"/>
        <v>0</v>
      </c>
    </row>
    <row r="652" spans="1:40" s="48" customFormat="1" ht="15" customHeight="1">
      <c r="A652" s="40"/>
      <c r="B652" s="197"/>
      <c r="C652" s="94" t="s">
        <v>5024</v>
      </c>
      <c r="D652" s="658" t="s">
        <v>6117</v>
      </c>
      <c r="E652" s="658"/>
      <c r="F652" s="658"/>
      <c r="G652" s="658"/>
      <c r="H652" s="658"/>
      <c r="I652" s="658"/>
      <c r="J652" s="658"/>
      <c r="K652" s="658"/>
      <c r="L652" s="658"/>
      <c r="M652" s="658"/>
      <c r="N652" s="658"/>
      <c r="O652" s="580"/>
      <c r="P652" s="580"/>
      <c r="Q652" s="580"/>
      <c r="R652" s="580"/>
      <c r="S652" s="580"/>
      <c r="T652" s="580"/>
      <c r="U652" s="580"/>
      <c r="V652" s="580"/>
      <c r="W652" s="580"/>
      <c r="X652" s="580"/>
      <c r="Y652" s="580"/>
      <c r="Z652" s="580"/>
      <c r="AA652" s="580"/>
      <c r="AB652" s="580"/>
      <c r="AC652" s="580"/>
      <c r="AD652" s="580"/>
      <c r="AH652" s="23">
        <f t="shared" si="100"/>
        <v>0</v>
      </c>
      <c r="AI652" s="23">
        <f t="shared" si="101"/>
        <v>0</v>
      </c>
      <c r="AJ652" s="23">
        <f t="shared" si="102"/>
        <v>0</v>
      </c>
    </row>
    <row r="653" spans="1:40" s="48" customFormat="1" ht="15" customHeight="1">
      <c r="A653" s="40"/>
      <c r="B653" s="197"/>
      <c r="C653" s="94" t="s">
        <v>5026</v>
      </c>
      <c r="D653" s="658" t="s">
        <v>5416</v>
      </c>
      <c r="E653" s="658"/>
      <c r="F653" s="658"/>
      <c r="G653" s="658"/>
      <c r="H653" s="658"/>
      <c r="I653" s="658"/>
      <c r="J653" s="658"/>
      <c r="K653" s="658"/>
      <c r="L653" s="658"/>
      <c r="M653" s="658"/>
      <c r="N653" s="658"/>
      <c r="O653" s="580"/>
      <c r="P653" s="580"/>
      <c r="Q653" s="580"/>
      <c r="R653" s="580"/>
      <c r="S653" s="580"/>
      <c r="T653" s="580"/>
      <c r="U653" s="580"/>
      <c r="V653" s="580"/>
      <c r="W653" s="580"/>
      <c r="X653" s="580"/>
      <c r="Y653" s="580"/>
      <c r="Z653" s="580"/>
      <c r="AA653" s="580"/>
      <c r="AB653" s="580"/>
      <c r="AC653" s="580"/>
      <c r="AD653" s="580"/>
      <c r="AH653" s="23">
        <f t="shared" si="100"/>
        <v>0</v>
      </c>
      <c r="AI653" s="23">
        <f t="shared" si="101"/>
        <v>0</v>
      </c>
      <c r="AJ653" s="23">
        <f t="shared" si="102"/>
        <v>0</v>
      </c>
    </row>
    <row r="654" spans="1:40" s="48" customFormat="1" ht="15" customHeight="1">
      <c r="A654" s="40"/>
      <c r="B654" s="197"/>
      <c r="C654" s="94" t="s">
        <v>5028</v>
      </c>
      <c r="D654" s="658" t="s">
        <v>5417</v>
      </c>
      <c r="E654" s="658"/>
      <c r="F654" s="658"/>
      <c r="G654" s="658"/>
      <c r="H654" s="658"/>
      <c r="I654" s="658"/>
      <c r="J654" s="658"/>
      <c r="K654" s="658"/>
      <c r="L654" s="658"/>
      <c r="M654" s="658"/>
      <c r="N654" s="658"/>
      <c r="O654" s="580"/>
      <c r="P654" s="580"/>
      <c r="Q654" s="580"/>
      <c r="R654" s="580"/>
      <c r="S654" s="580"/>
      <c r="T654" s="580"/>
      <c r="U654" s="580"/>
      <c r="V654" s="580"/>
      <c r="W654" s="580"/>
      <c r="X654" s="580"/>
      <c r="Y654" s="580"/>
      <c r="Z654" s="580"/>
      <c r="AA654" s="580"/>
      <c r="AB654" s="580"/>
      <c r="AC654" s="580"/>
      <c r="AD654" s="580"/>
      <c r="AH654" s="23">
        <f t="shared" si="100"/>
        <v>0</v>
      </c>
      <c r="AI654" s="23">
        <f t="shared" si="101"/>
        <v>0</v>
      </c>
      <c r="AJ654" s="23">
        <f t="shared" si="102"/>
        <v>0</v>
      </c>
    </row>
    <row r="655" spans="1:40" s="48" customFormat="1" ht="15" customHeight="1">
      <c r="A655" s="40"/>
      <c r="B655" s="197"/>
      <c r="C655" s="94" t="s">
        <v>5030</v>
      </c>
      <c r="D655" s="658" t="s">
        <v>5418</v>
      </c>
      <c r="E655" s="658"/>
      <c r="F655" s="658"/>
      <c r="G655" s="658"/>
      <c r="H655" s="658"/>
      <c r="I655" s="658"/>
      <c r="J655" s="658"/>
      <c r="K655" s="658"/>
      <c r="L655" s="658"/>
      <c r="M655" s="658"/>
      <c r="N655" s="658"/>
      <c r="O655" s="580"/>
      <c r="P655" s="580"/>
      <c r="Q655" s="580"/>
      <c r="R655" s="580"/>
      <c r="S655" s="580"/>
      <c r="T655" s="580"/>
      <c r="U655" s="580"/>
      <c r="V655" s="580"/>
      <c r="W655" s="580"/>
      <c r="X655" s="580"/>
      <c r="Y655" s="580"/>
      <c r="Z655" s="580"/>
      <c r="AA655" s="580"/>
      <c r="AB655" s="580"/>
      <c r="AC655" s="580"/>
      <c r="AD655" s="580"/>
      <c r="AH655" s="23">
        <f t="shared" si="100"/>
        <v>0</v>
      </c>
      <c r="AI655" s="23">
        <f t="shared" si="101"/>
        <v>0</v>
      </c>
      <c r="AJ655" s="23">
        <f t="shared" si="102"/>
        <v>0</v>
      </c>
    </row>
    <row r="656" spans="1:40" s="48" customFormat="1" ht="15" customHeight="1">
      <c r="A656" s="40"/>
      <c r="B656" s="197"/>
      <c r="C656" s="94" t="s">
        <v>5031</v>
      </c>
      <c r="D656" s="658" t="s">
        <v>5419</v>
      </c>
      <c r="E656" s="658"/>
      <c r="F656" s="658"/>
      <c r="G656" s="658"/>
      <c r="H656" s="658"/>
      <c r="I656" s="658"/>
      <c r="J656" s="658"/>
      <c r="K656" s="658"/>
      <c r="L656" s="658"/>
      <c r="M656" s="658"/>
      <c r="N656" s="658"/>
      <c r="O656" s="580"/>
      <c r="P656" s="580"/>
      <c r="Q656" s="580"/>
      <c r="R656" s="580"/>
      <c r="S656" s="580"/>
      <c r="T656" s="580"/>
      <c r="U656" s="580"/>
      <c r="V656" s="580"/>
      <c r="W656" s="580"/>
      <c r="X656" s="580"/>
      <c r="Y656" s="580"/>
      <c r="Z656" s="580"/>
      <c r="AA656" s="580"/>
      <c r="AB656" s="580"/>
      <c r="AC656" s="580"/>
      <c r="AD656" s="580"/>
      <c r="AH656" s="23">
        <f t="shared" si="100"/>
        <v>0</v>
      </c>
      <c r="AI656" s="23">
        <f t="shared" si="101"/>
        <v>0</v>
      </c>
      <c r="AJ656" s="23">
        <f t="shared" si="102"/>
        <v>0</v>
      </c>
    </row>
    <row r="657" spans="1:36" s="48" customFormat="1" ht="15" customHeight="1">
      <c r="A657" s="40"/>
      <c r="B657" s="197"/>
      <c r="C657" s="94" t="s">
        <v>5033</v>
      </c>
      <c r="D657" s="658" t="s">
        <v>5420</v>
      </c>
      <c r="E657" s="658"/>
      <c r="F657" s="658"/>
      <c r="G657" s="658"/>
      <c r="H657" s="658"/>
      <c r="I657" s="658"/>
      <c r="J657" s="658"/>
      <c r="K657" s="658"/>
      <c r="L657" s="658"/>
      <c r="M657" s="658"/>
      <c r="N657" s="658"/>
      <c r="O657" s="580"/>
      <c r="P657" s="580"/>
      <c r="Q657" s="580"/>
      <c r="R657" s="580"/>
      <c r="S657" s="580"/>
      <c r="T657" s="580"/>
      <c r="U657" s="580"/>
      <c r="V657" s="580"/>
      <c r="W657" s="580"/>
      <c r="X657" s="580"/>
      <c r="Y657" s="580"/>
      <c r="Z657" s="580"/>
      <c r="AA657" s="580"/>
      <c r="AB657" s="580"/>
      <c r="AC657" s="580"/>
      <c r="AD657" s="580"/>
      <c r="AH657" s="23">
        <f t="shared" si="100"/>
        <v>0</v>
      </c>
      <c r="AI657" s="23">
        <f t="shared" si="101"/>
        <v>0</v>
      </c>
      <c r="AJ657" s="23">
        <f t="shared" si="102"/>
        <v>0</v>
      </c>
    </row>
    <row r="658" spans="1:36" s="48" customFormat="1" ht="15" customHeight="1">
      <c r="A658" s="40"/>
      <c r="B658" s="197"/>
      <c r="C658" s="94" t="s">
        <v>5034</v>
      </c>
      <c r="D658" s="658" t="s">
        <v>5421</v>
      </c>
      <c r="E658" s="658"/>
      <c r="F658" s="658"/>
      <c r="G658" s="658"/>
      <c r="H658" s="658"/>
      <c r="I658" s="658"/>
      <c r="J658" s="658"/>
      <c r="K658" s="658"/>
      <c r="L658" s="658"/>
      <c r="M658" s="658"/>
      <c r="N658" s="658"/>
      <c r="O658" s="580"/>
      <c r="P658" s="580"/>
      <c r="Q658" s="580"/>
      <c r="R658" s="580"/>
      <c r="S658" s="580"/>
      <c r="T658" s="580"/>
      <c r="U658" s="580"/>
      <c r="V658" s="580"/>
      <c r="W658" s="580"/>
      <c r="X658" s="580"/>
      <c r="Y658" s="580"/>
      <c r="Z658" s="580"/>
      <c r="AA658" s="580"/>
      <c r="AB658" s="580"/>
      <c r="AC658" s="580"/>
      <c r="AD658" s="580"/>
      <c r="AH658" s="23">
        <f t="shared" si="100"/>
        <v>0</v>
      </c>
      <c r="AI658" s="23">
        <f t="shared" si="101"/>
        <v>0</v>
      </c>
      <c r="AJ658" s="23">
        <f t="shared" si="102"/>
        <v>0</v>
      </c>
    </row>
    <row r="659" spans="1:36" s="48" customFormat="1" ht="15" customHeight="1">
      <c r="A659" s="40"/>
      <c r="B659" s="197"/>
      <c r="C659" s="94" t="s">
        <v>5035</v>
      </c>
      <c r="D659" s="658" t="s">
        <v>5422</v>
      </c>
      <c r="E659" s="658"/>
      <c r="F659" s="658"/>
      <c r="G659" s="658"/>
      <c r="H659" s="658"/>
      <c r="I659" s="658"/>
      <c r="J659" s="658"/>
      <c r="K659" s="658"/>
      <c r="L659" s="658"/>
      <c r="M659" s="658"/>
      <c r="N659" s="658"/>
      <c r="O659" s="580"/>
      <c r="P659" s="580"/>
      <c r="Q659" s="580"/>
      <c r="R659" s="580"/>
      <c r="S659" s="580"/>
      <c r="T659" s="580"/>
      <c r="U659" s="580"/>
      <c r="V659" s="580"/>
      <c r="W659" s="580"/>
      <c r="X659" s="580"/>
      <c r="Y659" s="580"/>
      <c r="Z659" s="580"/>
      <c r="AA659" s="580"/>
      <c r="AB659" s="580"/>
      <c r="AC659" s="580"/>
      <c r="AD659" s="580"/>
      <c r="AH659" s="23">
        <f t="shared" si="100"/>
        <v>0</v>
      </c>
      <c r="AI659" s="23">
        <f t="shared" si="101"/>
        <v>0</v>
      </c>
      <c r="AJ659" s="23">
        <f t="shared" si="102"/>
        <v>0</v>
      </c>
    </row>
    <row r="660" spans="1:36" s="48" customFormat="1" ht="15" customHeight="1">
      <c r="A660" s="40"/>
      <c r="B660" s="197"/>
      <c r="C660" s="94" t="s">
        <v>5036</v>
      </c>
      <c r="D660" s="658" t="s">
        <v>5423</v>
      </c>
      <c r="E660" s="658"/>
      <c r="F660" s="658"/>
      <c r="G660" s="658"/>
      <c r="H660" s="658"/>
      <c r="I660" s="658"/>
      <c r="J660" s="658"/>
      <c r="K660" s="658"/>
      <c r="L660" s="658"/>
      <c r="M660" s="658"/>
      <c r="N660" s="658"/>
      <c r="O660" s="580"/>
      <c r="P660" s="580"/>
      <c r="Q660" s="580"/>
      <c r="R660" s="580"/>
      <c r="S660" s="580"/>
      <c r="T660" s="580"/>
      <c r="U660" s="580"/>
      <c r="V660" s="580"/>
      <c r="W660" s="580"/>
      <c r="X660" s="580"/>
      <c r="Y660" s="580"/>
      <c r="Z660" s="580"/>
      <c r="AA660" s="580"/>
      <c r="AB660" s="580"/>
      <c r="AC660" s="580"/>
      <c r="AD660" s="580"/>
      <c r="AH660" s="23">
        <f t="shared" si="100"/>
        <v>0</v>
      </c>
      <c r="AI660" s="23">
        <f t="shared" si="101"/>
        <v>0</v>
      </c>
      <c r="AJ660" s="23">
        <f t="shared" si="102"/>
        <v>0</v>
      </c>
    </row>
    <row r="661" spans="1:36" s="48" customFormat="1" ht="15" customHeight="1">
      <c r="A661" s="40"/>
      <c r="B661" s="197"/>
      <c r="C661" s="94" t="s">
        <v>5037</v>
      </c>
      <c r="D661" s="658" t="s">
        <v>403</v>
      </c>
      <c r="E661" s="658"/>
      <c r="F661" s="658"/>
      <c r="G661" s="658"/>
      <c r="H661" s="658"/>
      <c r="I661" s="658"/>
      <c r="J661" s="658"/>
      <c r="K661" s="658"/>
      <c r="L661" s="658"/>
      <c r="M661" s="658"/>
      <c r="N661" s="658"/>
      <c r="O661" s="580"/>
      <c r="P661" s="580"/>
      <c r="Q661" s="580"/>
      <c r="R661" s="580"/>
      <c r="S661" s="580"/>
      <c r="T661" s="580"/>
      <c r="U661" s="580"/>
      <c r="V661" s="580"/>
      <c r="W661" s="580"/>
      <c r="X661" s="580"/>
      <c r="Y661" s="580"/>
      <c r="Z661" s="580"/>
      <c r="AA661" s="580"/>
      <c r="AB661" s="580"/>
      <c r="AC661" s="580"/>
      <c r="AD661" s="580"/>
      <c r="AH661" s="23">
        <f t="shared" si="100"/>
        <v>0</v>
      </c>
      <c r="AI661" s="23">
        <f t="shared" si="101"/>
        <v>0</v>
      </c>
      <c r="AJ661" s="23">
        <f t="shared" si="102"/>
        <v>0</v>
      </c>
    </row>
    <row r="662" spans="1:36" s="48" customFormat="1" ht="15" customHeight="1">
      <c r="A662" s="40"/>
      <c r="B662" s="197"/>
      <c r="C662" s="198"/>
      <c r="D662" s="198"/>
      <c r="E662" s="198"/>
      <c r="F662" s="198"/>
      <c r="G662" s="198"/>
      <c r="H662" s="56"/>
      <c r="I662" s="56"/>
      <c r="J662" s="56"/>
      <c r="K662" s="56"/>
      <c r="L662" s="56"/>
      <c r="M662" s="56"/>
      <c r="N662" s="199" t="s">
        <v>5189</v>
      </c>
      <c r="O662" s="729">
        <f>IF(AND(SUM(O647:R661)=0,COUNTIF(O647:R661,"NS")&gt;0),"NS",
IF(AND(SUM(O647:R661)=0,COUNTIF(O647:R661,0)&gt;0),0,
IF(AND(SUM(O647:R661)=0,COUNTIF(O647:R661,"NA")&gt;0),"NA",
SUM(O647:R661))))</f>
        <v>0</v>
      </c>
      <c r="P662" s="729"/>
      <c r="Q662" s="729"/>
      <c r="R662" s="729"/>
      <c r="S662" s="729">
        <f t="shared" ref="S662" si="103">IF(AND(SUM(S647:V661)=0,COUNTIF(S647:V661,"NS")&gt;0),"NS",
IF(AND(SUM(S647:V661)=0,COUNTIF(S647:V661,0)&gt;0),0,
IF(AND(SUM(S647:V661)=0,COUNTIF(S647:V661,"NA")&gt;0),"NA",
SUM(S647:V661))))</f>
        <v>0</v>
      </c>
      <c r="T662" s="729"/>
      <c r="U662" s="729"/>
      <c r="V662" s="729"/>
      <c r="W662" s="729">
        <f t="shared" ref="W662" si="104">IF(AND(SUM(W647:Z661)=0,COUNTIF(W647:Z661,"NS")&gt;0),"NS",
IF(AND(SUM(W647:Z661)=0,COUNTIF(W647:Z661,0)&gt;0),0,
IF(AND(SUM(W647:Z661)=0,COUNTIF(W647:Z661,"NA")&gt;0),"NA",
SUM(W647:Z661))))</f>
        <v>0</v>
      </c>
      <c r="X662" s="729"/>
      <c r="Y662" s="729"/>
      <c r="Z662" s="729"/>
      <c r="AA662" s="729">
        <f t="shared" ref="AA662" si="105">IF(AND(SUM(AA647:AD661)=0,COUNTIF(AA647:AD661,"NS")&gt;0),"NS",
IF(AND(SUM(AA647:AD661)=0,COUNTIF(AA647:AD661,0)&gt;0),0,
IF(AND(SUM(AA647:AD661)=0,COUNTIF(AA647:AD661,"NA")&gt;0),"NA",
SUM(AA647:AD661))))</f>
        <v>0</v>
      </c>
      <c r="AB662" s="729"/>
      <c r="AC662" s="729"/>
      <c r="AD662" s="729"/>
      <c r="AH662" s="222">
        <f>SUM(AH647:AH661)</f>
        <v>0</v>
      </c>
      <c r="AI662" s="223">
        <f>SUM(AI647:AI661)</f>
        <v>0</v>
      </c>
      <c r="AJ662" s="224">
        <f>SUM(AJ647:AJ661)</f>
        <v>0</v>
      </c>
    </row>
    <row r="663" spans="1:36" s="192" customFormat="1" ht="15" customHeight="1"/>
    <row r="664" spans="1:36" s="48" customFormat="1" ht="24" customHeight="1">
      <c r="A664" s="40"/>
      <c r="B664" s="23"/>
      <c r="C664" s="593" t="s">
        <v>5147</v>
      </c>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row>
    <row r="665" spans="1:36" s="48" customFormat="1" ht="60" customHeight="1">
      <c r="A665" s="40"/>
      <c r="B665" s="23"/>
      <c r="C665" s="790"/>
      <c r="D665" s="790"/>
      <c r="E665" s="790"/>
      <c r="F665" s="790"/>
      <c r="G665" s="790"/>
      <c r="H665" s="790"/>
      <c r="I665" s="790"/>
      <c r="J665" s="790"/>
      <c r="K665" s="790"/>
      <c r="L665" s="790"/>
      <c r="M665" s="790"/>
      <c r="N665" s="790"/>
      <c r="O665" s="790"/>
      <c r="P665" s="790"/>
      <c r="Q665" s="790"/>
      <c r="R665" s="790"/>
      <c r="S665" s="790"/>
      <c r="T665" s="790"/>
      <c r="U665" s="790"/>
      <c r="V665" s="790"/>
      <c r="W665" s="790"/>
      <c r="X665" s="790"/>
      <c r="Y665" s="790"/>
      <c r="Z665" s="790"/>
      <c r="AA665" s="790"/>
      <c r="AB665" s="790"/>
      <c r="AC665" s="790"/>
      <c r="AD665" s="790"/>
    </row>
    <row r="666" spans="1:36" ht="15" customHeight="1">
      <c r="A666" s="40"/>
      <c r="B666" s="583" t="str">
        <f>IF(AG647&gt;0,"Favor de ingresar toda la información requerida en la pregunta y/o verifique que no tenga información en celdas sombreadas","")</f>
        <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row>
    <row r="667" spans="1:36" ht="15" customHeight="1">
      <c r="A667" s="40"/>
      <c r="B667" s="568" t="str">
        <f>IF(AH662&gt;0,"Alerta: debido a que cuenta con registros NS, debe proporcionar una justificación en el area de comentarios al final de la pregunta","")</f>
        <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row>
    <row r="668" spans="1:36" ht="15" customHeight="1">
      <c r="A668" s="40"/>
      <c r="B668" s="571" t="str">
        <f>IF(AJ662&gt;0,"Favor de revisar la suma y consistencia de totales y/o subtotales por filas (numéricos y NS)","")</f>
        <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row>
    <row r="669" spans="1:36" ht="15" customHeight="1">
      <c r="A669" s="40"/>
      <c r="B669" s="571" t="str">
        <f>IF(AN648&gt;0,"Favor de revisar la instrucción 3 general de la subsección V.2, debido a que no se cumplen con los criterios mencionados","")</f>
        <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row>
    <row r="670" spans="1:36" ht="15" customHeight="1">
      <c r="A670" s="40"/>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row>
    <row r="671" spans="1:36" ht="15" customHeight="1">
      <c r="A671" s="40"/>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row>
    <row r="672" spans="1:36" ht="24" customHeight="1">
      <c r="A672" s="40" t="s">
        <v>6118</v>
      </c>
      <c r="B672" s="585" t="s">
        <v>6119</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row>
    <row r="673" spans="1:40" ht="24" customHeight="1">
      <c r="A673" s="40"/>
      <c r="B673" s="42"/>
      <c r="C673" s="531" t="s">
        <v>6120</v>
      </c>
      <c r="D673" s="531"/>
      <c r="E673" s="531"/>
      <c r="F673" s="531"/>
      <c r="G673" s="531"/>
      <c r="H673" s="531"/>
      <c r="I673" s="531"/>
      <c r="J673" s="531"/>
      <c r="K673" s="531"/>
      <c r="L673" s="531"/>
      <c r="M673" s="531"/>
      <c r="N673" s="531"/>
      <c r="O673" s="531"/>
      <c r="P673" s="531"/>
      <c r="Q673" s="531"/>
      <c r="R673" s="531"/>
      <c r="S673" s="531"/>
      <c r="T673" s="531"/>
      <c r="U673" s="531"/>
      <c r="V673" s="531"/>
      <c r="W673" s="531"/>
      <c r="X673" s="531"/>
      <c r="Y673" s="531"/>
      <c r="Z673" s="531"/>
      <c r="AA673" s="531"/>
      <c r="AB673" s="531"/>
      <c r="AC673" s="531"/>
      <c r="AD673" s="531"/>
    </row>
    <row r="674" spans="1:40" ht="15" customHeight="1">
      <c r="A674" s="40"/>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row>
    <row r="675" spans="1:40" ht="24" customHeight="1">
      <c r="A675" s="40"/>
      <c r="B675" s="42"/>
      <c r="C675" s="684" t="s">
        <v>5447</v>
      </c>
      <c r="D675" s="685"/>
      <c r="E675" s="685"/>
      <c r="F675" s="685"/>
      <c r="G675" s="685"/>
      <c r="H675" s="685"/>
      <c r="I675" s="685"/>
      <c r="J675" s="685"/>
      <c r="K675" s="685"/>
      <c r="L675" s="685"/>
      <c r="M675" s="685"/>
      <c r="N675" s="686"/>
      <c r="O675" s="514" t="s">
        <v>6103</v>
      </c>
      <c r="P675" s="514"/>
      <c r="Q675" s="514"/>
      <c r="R675" s="514"/>
      <c r="S675" s="514"/>
      <c r="T675" s="514"/>
      <c r="U675" s="514"/>
      <c r="V675" s="514"/>
      <c r="W675" s="514"/>
      <c r="X675" s="514"/>
      <c r="Y675" s="514"/>
      <c r="Z675" s="514"/>
      <c r="AA675" s="514"/>
      <c r="AB675" s="514"/>
      <c r="AC675" s="514"/>
      <c r="AD675" s="514"/>
      <c r="AK675" s="770" t="s">
        <v>6109</v>
      </c>
      <c r="AL675" s="770"/>
      <c r="AM675" s="770"/>
      <c r="AN675" s="770"/>
    </row>
    <row r="676" spans="1:40" ht="15" customHeight="1">
      <c r="A676" s="40"/>
      <c r="B676" s="42"/>
      <c r="C676" s="687"/>
      <c r="D676" s="688"/>
      <c r="E676" s="688"/>
      <c r="F676" s="688"/>
      <c r="G676" s="688"/>
      <c r="H676" s="688"/>
      <c r="I676" s="688"/>
      <c r="J676" s="688"/>
      <c r="K676" s="688"/>
      <c r="L676" s="688"/>
      <c r="M676" s="688"/>
      <c r="N676" s="689"/>
      <c r="O676" s="511" t="s">
        <v>5161</v>
      </c>
      <c r="P676" s="512"/>
      <c r="Q676" s="512"/>
      <c r="R676" s="513"/>
      <c r="S676" s="515" t="s">
        <v>5338</v>
      </c>
      <c r="T676" s="516"/>
      <c r="U676" s="516"/>
      <c r="V676" s="517"/>
      <c r="W676" s="515" t="s">
        <v>5339</v>
      </c>
      <c r="X676" s="516"/>
      <c r="Y676" s="516"/>
      <c r="Z676" s="517"/>
      <c r="AA676" s="515" t="s">
        <v>403</v>
      </c>
      <c r="AB676" s="516"/>
      <c r="AC676" s="516"/>
      <c r="AD676" s="517"/>
      <c r="AG676" s="256" t="s">
        <v>5102</v>
      </c>
      <c r="AH676" s="222" t="s">
        <v>5107</v>
      </c>
      <c r="AI676" s="223" t="s">
        <v>5340</v>
      </c>
      <c r="AJ676" s="224" t="s">
        <v>5341</v>
      </c>
      <c r="AK676" s="269" t="s">
        <v>5382</v>
      </c>
      <c r="AL676" s="406" t="s">
        <v>5383</v>
      </c>
      <c r="AM676" s="407" t="s">
        <v>5384</v>
      </c>
      <c r="AN676" s="408" t="s">
        <v>6110</v>
      </c>
    </row>
    <row r="677" spans="1:40" ht="15" customHeight="1">
      <c r="A677" s="40"/>
      <c r="B677" s="42"/>
      <c r="C677" s="94" t="s">
        <v>5014</v>
      </c>
      <c r="D677" s="572" t="s">
        <v>5256</v>
      </c>
      <c r="E677" s="573"/>
      <c r="F677" s="573"/>
      <c r="G677" s="573"/>
      <c r="H677" s="573"/>
      <c r="I677" s="573"/>
      <c r="J677" s="573"/>
      <c r="K677" s="573"/>
      <c r="L677" s="573"/>
      <c r="M677" s="573"/>
      <c r="N677" s="574"/>
      <c r="O677" s="580"/>
      <c r="P677" s="580"/>
      <c r="Q677" s="580"/>
      <c r="R677" s="580"/>
      <c r="S677" s="580"/>
      <c r="T677" s="580"/>
      <c r="U677" s="580"/>
      <c r="V677" s="580"/>
      <c r="W677" s="580"/>
      <c r="X677" s="580"/>
      <c r="Y677" s="580"/>
      <c r="Z677" s="580"/>
      <c r="AA677" s="580"/>
      <c r="AB677" s="580"/>
      <c r="AC677" s="580"/>
      <c r="AD677" s="580"/>
      <c r="AG677" s="1">
        <f>IF(AND(SUM($O$632)=0,COUNTA(O677:AD685)=0),0,IF(AND(SUM($O$632)&gt;0,COUNTA(O677:AD685)=36),0,1))</f>
        <v>0</v>
      </c>
      <c r="AH677" s="23">
        <f>COUNTIF(S677:AD677,"NS")</f>
        <v>0</v>
      </c>
      <c r="AI677" s="23">
        <f>SUM(S677:AD677)</f>
        <v>0</v>
      </c>
      <c r="AJ677" s="23">
        <f>IF(COUNTIF(O677:AD677,"NA")=4,0,IF(OR(AND(O677=0,AH677&gt;0),AND(O677="ns",AI677&gt;0),AND(O677="ns",AH677=0,AI677=0)),1,IF(OR(AND(O677&gt;0,AH677=3),AND(O677="ns",AH677=3),AND(O677="ns",AI677=0,AH677&gt;0),O677=AI677),0,1)))</f>
        <v>0</v>
      </c>
      <c r="AK677">
        <f>IF(AND(O686="NS",$O$632="NS"),0,IF(AND(O686="NA",$O$632="NA"),0,IF(O686=$O$632,0,1)))</f>
        <v>0</v>
      </c>
      <c r="AL677">
        <f>IF(AND(S686="NS",$S$632="NS"),0,IF(AND(S686="NA",$S$632="NA"),0,IF(S686=$S$632,0,1)))</f>
        <v>0</v>
      </c>
      <c r="AM677">
        <f>IF(AND(W686="NS",$W$632="NS"),0,IF(AND(W686="NA",$W$632="NA"),0,IF(W686=$W$632,0,1)))</f>
        <v>0</v>
      </c>
      <c r="AN677">
        <f>IF(AND(AA686="NS",$AA$632="NS"),0,IF(AND(AA686="NA",$AA$632="NA"),0,IF(AA686=$AA$632,0,1)))</f>
        <v>0</v>
      </c>
    </row>
    <row r="678" spans="1:40" ht="15" customHeight="1">
      <c r="A678" s="40"/>
      <c r="B678" s="42"/>
      <c r="C678" s="94" t="s">
        <v>5016</v>
      </c>
      <c r="D678" s="572" t="s">
        <v>5259</v>
      </c>
      <c r="E678" s="573"/>
      <c r="F678" s="573"/>
      <c r="G678" s="573"/>
      <c r="H678" s="573"/>
      <c r="I678" s="573"/>
      <c r="J678" s="573"/>
      <c r="K678" s="573"/>
      <c r="L678" s="573"/>
      <c r="M678" s="573"/>
      <c r="N678" s="574"/>
      <c r="O678" s="580"/>
      <c r="P678" s="580"/>
      <c r="Q678" s="580"/>
      <c r="R678" s="580"/>
      <c r="S678" s="580"/>
      <c r="T678" s="580"/>
      <c r="U678" s="580"/>
      <c r="V678" s="580"/>
      <c r="W678" s="580"/>
      <c r="X678" s="580"/>
      <c r="Y678" s="580"/>
      <c r="Z678" s="580"/>
      <c r="AA678" s="580"/>
      <c r="AB678" s="580"/>
      <c r="AC678" s="580"/>
      <c r="AD678" s="580"/>
      <c r="AH678" s="23">
        <f t="shared" ref="AH678:AH685" si="106">COUNTIF(S678:AD678,"NS")</f>
        <v>0</v>
      </c>
      <c r="AI678" s="23">
        <f t="shared" ref="AI678:AI685" si="107">SUM(S678:AD678)</f>
        <v>0</v>
      </c>
      <c r="AJ678" s="23">
        <f t="shared" ref="AJ678:AJ685" si="108">IF(COUNTIF(O678:AD678,"NA")=4,0,IF(OR(AND(O678=0,AH678&gt;0),AND(O678="ns",AI678&gt;0),AND(O678="ns",AH678=0,AI678=0)),1,IF(OR(AND(O678&gt;0,AH678=3),AND(O678="ns",AH678=3),AND(O678="ns",AI678=0,AH678&gt;0),O678=AI678),0,1)))</f>
        <v>0</v>
      </c>
      <c r="AK678" s="48"/>
      <c r="AL678" s="48"/>
      <c r="AM678" s="48"/>
      <c r="AN678" s="409">
        <f>SUM(AK677:AN677)</f>
        <v>0</v>
      </c>
    </row>
    <row r="679" spans="1:40" ht="15" customHeight="1">
      <c r="A679" s="40"/>
      <c r="B679" s="42"/>
      <c r="C679" s="94" t="s">
        <v>5018</v>
      </c>
      <c r="D679" s="572" t="s">
        <v>5262</v>
      </c>
      <c r="E679" s="573"/>
      <c r="F679" s="573"/>
      <c r="G679" s="573"/>
      <c r="H679" s="573"/>
      <c r="I679" s="573"/>
      <c r="J679" s="573"/>
      <c r="K679" s="573"/>
      <c r="L679" s="573"/>
      <c r="M679" s="573"/>
      <c r="N679" s="574"/>
      <c r="O679" s="580"/>
      <c r="P679" s="580"/>
      <c r="Q679" s="580"/>
      <c r="R679" s="580"/>
      <c r="S679" s="580"/>
      <c r="T679" s="580"/>
      <c r="U679" s="580"/>
      <c r="V679" s="580"/>
      <c r="W679" s="580"/>
      <c r="X679" s="580"/>
      <c r="Y679" s="580"/>
      <c r="Z679" s="580"/>
      <c r="AA679" s="580"/>
      <c r="AB679" s="580"/>
      <c r="AC679" s="580"/>
      <c r="AD679" s="580"/>
      <c r="AG679" s="774" t="s">
        <v>6114</v>
      </c>
      <c r="AH679" s="23">
        <f t="shared" si="106"/>
        <v>0</v>
      </c>
      <c r="AI679" s="23">
        <f t="shared" si="107"/>
        <v>0</v>
      </c>
      <c r="AJ679" s="23">
        <f t="shared" si="108"/>
        <v>0</v>
      </c>
    </row>
    <row r="680" spans="1:40" ht="15" customHeight="1">
      <c r="A680" s="40"/>
      <c r="B680" s="42"/>
      <c r="C680" s="94" t="s">
        <v>5020</v>
      </c>
      <c r="D680" s="572" t="s">
        <v>5265</v>
      </c>
      <c r="E680" s="573"/>
      <c r="F680" s="573"/>
      <c r="G680" s="573"/>
      <c r="H680" s="573"/>
      <c r="I680" s="573"/>
      <c r="J680" s="573"/>
      <c r="K680" s="573"/>
      <c r="L680" s="573"/>
      <c r="M680" s="573"/>
      <c r="N680" s="574"/>
      <c r="O680" s="580"/>
      <c r="P680" s="580"/>
      <c r="Q680" s="580"/>
      <c r="R680" s="580"/>
      <c r="S680" s="580"/>
      <c r="T680" s="580"/>
      <c r="U680" s="580"/>
      <c r="V680" s="580"/>
      <c r="W680" s="580"/>
      <c r="X680" s="580"/>
      <c r="Y680" s="580"/>
      <c r="Z680" s="580"/>
      <c r="AA680" s="580"/>
      <c r="AB680" s="580"/>
      <c r="AC680" s="580"/>
      <c r="AD680" s="580"/>
      <c r="AG680" s="774"/>
      <c r="AH680" s="23">
        <f t="shared" si="106"/>
        <v>0</v>
      </c>
      <c r="AI680" s="23">
        <f t="shared" si="107"/>
        <v>0</v>
      </c>
      <c r="AJ680" s="23">
        <f t="shared" si="108"/>
        <v>0</v>
      </c>
    </row>
    <row r="681" spans="1:40" ht="15" customHeight="1">
      <c r="A681" s="40"/>
      <c r="B681" s="42"/>
      <c r="C681" s="94" t="s">
        <v>5022</v>
      </c>
      <c r="D681" s="572" t="s">
        <v>5268</v>
      </c>
      <c r="E681" s="573"/>
      <c r="F681" s="573"/>
      <c r="G681" s="573"/>
      <c r="H681" s="573"/>
      <c r="I681" s="573"/>
      <c r="J681" s="573"/>
      <c r="K681" s="573"/>
      <c r="L681" s="573"/>
      <c r="M681" s="573"/>
      <c r="N681" s="574"/>
      <c r="O681" s="580"/>
      <c r="P681" s="580"/>
      <c r="Q681" s="580"/>
      <c r="R681" s="580"/>
      <c r="S681" s="580"/>
      <c r="T681" s="580"/>
      <c r="U681" s="580"/>
      <c r="V681" s="580"/>
      <c r="W681" s="580"/>
      <c r="X681" s="580"/>
      <c r="Y681" s="580"/>
      <c r="Z681" s="580"/>
      <c r="AA681" s="580"/>
      <c r="AB681" s="580"/>
      <c r="AC681" s="580"/>
      <c r="AD681" s="580"/>
      <c r="AG681" s="1">
        <f>IF(AND(SUM($O$632)=0,COUNTA(O677:AD685)&gt;0),1,0)</f>
        <v>0</v>
      </c>
      <c r="AH681" s="23">
        <f t="shared" si="106"/>
        <v>0</v>
      </c>
      <c r="AI681" s="23">
        <f t="shared" si="107"/>
        <v>0</v>
      </c>
      <c r="AJ681" s="23">
        <f t="shared" si="108"/>
        <v>0</v>
      </c>
    </row>
    <row r="682" spans="1:40" ht="15" customHeight="1">
      <c r="A682" s="40"/>
      <c r="B682" s="42"/>
      <c r="C682" s="94" t="s">
        <v>5024</v>
      </c>
      <c r="D682" s="572" t="s">
        <v>5271</v>
      </c>
      <c r="E682" s="573"/>
      <c r="F682" s="573"/>
      <c r="G682" s="573"/>
      <c r="H682" s="573"/>
      <c r="I682" s="573"/>
      <c r="J682" s="573"/>
      <c r="K682" s="573"/>
      <c r="L682" s="573"/>
      <c r="M682" s="573"/>
      <c r="N682" s="574"/>
      <c r="O682" s="580"/>
      <c r="P682" s="580"/>
      <c r="Q682" s="580"/>
      <c r="R682" s="580"/>
      <c r="S682" s="580"/>
      <c r="T682" s="580"/>
      <c r="U682" s="580"/>
      <c r="V682" s="580"/>
      <c r="W682" s="580"/>
      <c r="X682" s="580"/>
      <c r="Y682" s="580"/>
      <c r="Z682" s="580"/>
      <c r="AA682" s="580"/>
      <c r="AB682" s="580"/>
      <c r="AC682" s="580"/>
      <c r="AD682" s="580"/>
      <c r="AH682" s="23">
        <f t="shared" si="106"/>
        <v>0</v>
      </c>
      <c r="AI682" s="23">
        <f t="shared" si="107"/>
        <v>0</v>
      </c>
      <c r="AJ682" s="23">
        <f t="shared" si="108"/>
        <v>0</v>
      </c>
    </row>
    <row r="683" spans="1:40" ht="15" customHeight="1">
      <c r="A683" s="40"/>
      <c r="B683" s="42"/>
      <c r="C683" s="94" t="s">
        <v>5026</v>
      </c>
      <c r="D683" s="572" t="s">
        <v>5274</v>
      </c>
      <c r="E683" s="573"/>
      <c r="F683" s="573"/>
      <c r="G683" s="573"/>
      <c r="H683" s="573"/>
      <c r="I683" s="573"/>
      <c r="J683" s="573"/>
      <c r="K683" s="573"/>
      <c r="L683" s="573"/>
      <c r="M683" s="573"/>
      <c r="N683" s="574"/>
      <c r="O683" s="580"/>
      <c r="P683" s="580"/>
      <c r="Q683" s="580"/>
      <c r="R683" s="580"/>
      <c r="S683" s="580"/>
      <c r="T683" s="580"/>
      <c r="U683" s="580"/>
      <c r="V683" s="580"/>
      <c r="W683" s="580"/>
      <c r="X683" s="580"/>
      <c r="Y683" s="580"/>
      <c r="Z683" s="580"/>
      <c r="AA683" s="580"/>
      <c r="AB683" s="580"/>
      <c r="AC683" s="580"/>
      <c r="AD683" s="580"/>
      <c r="AH683" s="23">
        <f t="shared" si="106"/>
        <v>0</v>
      </c>
      <c r="AI683" s="23">
        <f t="shared" si="107"/>
        <v>0</v>
      </c>
      <c r="AJ683" s="23">
        <f t="shared" si="108"/>
        <v>0</v>
      </c>
    </row>
    <row r="684" spans="1:40" ht="15" customHeight="1">
      <c r="A684" s="40"/>
      <c r="B684" s="42"/>
      <c r="C684" s="94" t="s">
        <v>5028</v>
      </c>
      <c r="D684" s="572" t="s">
        <v>5277</v>
      </c>
      <c r="E684" s="573"/>
      <c r="F684" s="573"/>
      <c r="G684" s="573"/>
      <c r="H684" s="573"/>
      <c r="I684" s="573"/>
      <c r="J684" s="573"/>
      <c r="K684" s="573"/>
      <c r="L684" s="573"/>
      <c r="M684" s="573"/>
      <c r="N684" s="574"/>
      <c r="O684" s="580"/>
      <c r="P684" s="580"/>
      <c r="Q684" s="580"/>
      <c r="R684" s="580"/>
      <c r="S684" s="580"/>
      <c r="T684" s="580"/>
      <c r="U684" s="580"/>
      <c r="V684" s="580"/>
      <c r="W684" s="580"/>
      <c r="X684" s="580"/>
      <c r="Y684" s="580"/>
      <c r="Z684" s="580"/>
      <c r="AA684" s="580"/>
      <c r="AB684" s="580"/>
      <c r="AC684" s="580"/>
      <c r="AD684" s="580"/>
      <c r="AH684" s="23">
        <f t="shared" si="106"/>
        <v>0</v>
      </c>
      <c r="AI684" s="23">
        <f t="shared" si="107"/>
        <v>0</v>
      </c>
      <c r="AJ684" s="23">
        <f t="shared" si="108"/>
        <v>0</v>
      </c>
    </row>
    <row r="685" spans="1:40" ht="15" customHeight="1">
      <c r="A685" s="40"/>
      <c r="B685" s="42"/>
      <c r="C685" s="94" t="s">
        <v>5030</v>
      </c>
      <c r="D685" s="572" t="s">
        <v>403</v>
      </c>
      <c r="E685" s="573"/>
      <c r="F685" s="573"/>
      <c r="G685" s="573"/>
      <c r="H685" s="573"/>
      <c r="I685" s="573"/>
      <c r="J685" s="573"/>
      <c r="K685" s="573"/>
      <c r="L685" s="573"/>
      <c r="M685" s="573"/>
      <c r="N685" s="574"/>
      <c r="O685" s="580"/>
      <c r="P685" s="580"/>
      <c r="Q685" s="580"/>
      <c r="R685" s="580"/>
      <c r="S685" s="580"/>
      <c r="T685" s="580"/>
      <c r="U685" s="580"/>
      <c r="V685" s="580"/>
      <c r="W685" s="580"/>
      <c r="X685" s="580"/>
      <c r="Y685" s="580"/>
      <c r="Z685" s="580"/>
      <c r="AA685" s="580"/>
      <c r="AB685" s="580"/>
      <c r="AC685" s="580"/>
      <c r="AD685" s="580"/>
      <c r="AH685" s="23">
        <f t="shared" si="106"/>
        <v>0</v>
      </c>
      <c r="AI685" s="23">
        <f t="shared" si="107"/>
        <v>0</v>
      </c>
      <c r="AJ685" s="23">
        <f t="shared" si="108"/>
        <v>0</v>
      </c>
    </row>
    <row r="686" spans="1:40" ht="15" customHeight="1">
      <c r="A686" s="40"/>
      <c r="B686" s="42"/>
      <c r="C686" s="197"/>
      <c r="D686" s="198"/>
      <c r="E686" s="198"/>
      <c r="F686" s="198"/>
      <c r="G686" s="198"/>
      <c r="H686" s="198"/>
      <c r="I686" s="198"/>
      <c r="J686" s="138"/>
      <c r="K686" s="138"/>
      <c r="L686" s="108"/>
      <c r="M686" s="138"/>
      <c r="N686" s="108" t="s">
        <v>5189</v>
      </c>
      <c r="O686" s="729">
        <f>IF(AND(SUM(O677:R685)=0,COUNTIF(O677:R685,"NS")&gt;0),"NS",
IF(AND(SUM(O677:R685)=0,COUNTIF(O677:R685,0)&gt;0),0,
IF(AND(SUM(O677:R685)=0,COUNTIF(O677:R685,"NA")&gt;0),"NA",
SUM(O677:R685))))</f>
        <v>0</v>
      </c>
      <c r="P686" s="729"/>
      <c r="Q686" s="729"/>
      <c r="R686" s="729"/>
      <c r="S686" s="729">
        <f t="shared" ref="S686" si="109">IF(AND(SUM(S677:V685)=0,COUNTIF(S677:V685,"NS")&gt;0),"NS",
IF(AND(SUM(S677:V685)=0,COUNTIF(S677:V685,0)&gt;0),0,
IF(AND(SUM(S677:V685)=0,COUNTIF(S677:V685,"NA")&gt;0),"NA",
SUM(S677:V685))))</f>
        <v>0</v>
      </c>
      <c r="T686" s="729"/>
      <c r="U686" s="729"/>
      <c r="V686" s="729"/>
      <c r="W686" s="729">
        <f t="shared" ref="W686" si="110">IF(AND(SUM(W677:Z685)=0,COUNTIF(W677:Z685,"NS")&gt;0),"NS",
IF(AND(SUM(W677:Z685)=0,COUNTIF(W677:Z685,0)&gt;0),0,
IF(AND(SUM(W677:Z685)=0,COUNTIF(W677:Z685,"NA")&gt;0),"NA",
SUM(W677:Z685))))</f>
        <v>0</v>
      </c>
      <c r="X686" s="729"/>
      <c r="Y686" s="729"/>
      <c r="Z686" s="729"/>
      <c r="AA686" s="729">
        <f t="shared" ref="AA686" si="111">IF(AND(SUM(AA677:AD685)=0,COUNTIF(AA677:AD685,"NS")&gt;0),"NS",
IF(AND(SUM(AA677:AD685)=0,COUNTIF(AA677:AD685,0)&gt;0),0,
IF(AND(SUM(AA677:AD685)=0,COUNTIF(AA677:AD685,"NA")&gt;0),"NA",
SUM(AA677:AD685))))</f>
        <v>0</v>
      </c>
      <c r="AB686" s="729"/>
      <c r="AC686" s="729"/>
      <c r="AD686" s="729"/>
      <c r="AH686" s="222">
        <f>SUM(AH677:AH685)</f>
        <v>0</v>
      </c>
      <c r="AI686" s="223">
        <f>SUM(AI677:AI685)</f>
        <v>0</v>
      </c>
      <c r="AJ686" s="224">
        <f>SUM(AJ677:AJ685)</f>
        <v>0</v>
      </c>
    </row>
    <row r="687" spans="1:40" ht="15" customHeight="1">
      <c r="A687" s="40"/>
      <c r="B687" s="4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row>
    <row r="688" spans="1:40" ht="24" customHeight="1">
      <c r="A688" s="40"/>
      <c r="B688" s="42"/>
      <c r="C688" s="593" t="s">
        <v>5147</v>
      </c>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row>
    <row r="689" spans="1:40" ht="60" customHeight="1">
      <c r="A689" s="40"/>
      <c r="B689" s="42"/>
      <c r="C689" s="790"/>
      <c r="D689" s="790"/>
      <c r="E689" s="790"/>
      <c r="F689" s="790"/>
      <c r="G689" s="790"/>
      <c r="H689" s="790"/>
      <c r="I689" s="790"/>
      <c r="J689" s="790"/>
      <c r="K689" s="790"/>
      <c r="L689" s="790"/>
      <c r="M689" s="790"/>
      <c r="N689" s="790"/>
      <c r="O689" s="790"/>
      <c r="P689" s="790"/>
      <c r="Q689" s="790"/>
      <c r="R689" s="790"/>
      <c r="S689" s="790"/>
      <c r="T689" s="790"/>
      <c r="U689" s="790"/>
      <c r="V689" s="790"/>
      <c r="W689" s="790"/>
      <c r="X689" s="790"/>
      <c r="Y689" s="790"/>
      <c r="Z689" s="790"/>
      <c r="AA689" s="790"/>
      <c r="AB689" s="790"/>
      <c r="AC689" s="790"/>
      <c r="AD689" s="790"/>
    </row>
    <row r="690" spans="1:40" ht="15" customHeight="1">
      <c r="A690" s="40"/>
      <c r="B690" s="583" t="str">
        <f>IF(AG677&gt;0,"Favor de ingresar toda la información requerida en la pregunta y/o verifique que no tenga información en celdas sombreadas","")</f>
        <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row>
    <row r="691" spans="1:40" ht="15" customHeight="1">
      <c r="A691" s="40"/>
      <c r="B691" s="568" t="str">
        <f>IF(AH686&gt;0,"Alerta: debido a que cuenta con registros NS, debe proporcionar una justificación en el area de comentarios al final de la pregunta","")</f>
        <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row>
    <row r="692" spans="1:40" ht="15" customHeight="1">
      <c r="A692" s="40"/>
      <c r="B692" s="571" t="str">
        <f>IF(AJ686&gt;0,"Favor de revisar la suma y consistencia de totales y/o subtotales por filas (numéricos y NS)","")</f>
        <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row>
    <row r="693" spans="1:40" ht="15" customHeight="1">
      <c r="A693" s="40"/>
      <c r="B693" s="571" t="str">
        <f>IF(AN678&gt;0,"Favor de revisar la instrucción 3 general de la subsección V.2, debido a que no se cumplen con los criterios mencionados","")</f>
        <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row>
    <row r="694" spans="1:40" ht="15" customHeight="1">
      <c r="A694" s="40"/>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row>
    <row r="695" spans="1:40" ht="15" customHeight="1">
      <c r="A695" s="40"/>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row>
    <row r="696" spans="1:40" s="48" customFormat="1" ht="24" customHeight="1">
      <c r="A696" s="40" t="s">
        <v>6121</v>
      </c>
      <c r="B696" s="585" t="s">
        <v>6122</v>
      </c>
      <c r="C696" s="585"/>
      <c r="D696" s="585"/>
      <c r="E696" s="585"/>
      <c r="F696" s="585"/>
      <c r="G696" s="585"/>
      <c r="H696" s="585"/>
      <c r="I696" s="585"/>
      <c r="J696" s="585"/>
      <c r="K696" s="585"/>
      <c r="L696" s="585"/>
      <c r="M696" s="585"/>
      <c r="N696" s="585"/>
      <c r="O696" s="585"/>
      <c r="P696" s="585"/>
      <c r="Q696" s="585"/>
      <c r="R696" s="585"/>
      <c r="S696" s="585"/>
      <c r="T696" s="585"/>
      <c r="U696" s="585"/>
      <c r="V696" s="585"/>
      <c r="W696" s="585"/>
      <c r="X696" s="585"/>
      <c r="Y696" s="585"/>
      <c r="Z696" s="585"/>
      <c r="AA696" s="585"/>
      <c r="AB696" s="585"/>
      <c r="AC696" s="585"/>
      <c r="AD696" s="585"/>
    </row>
    <row r="697" spans="1:40" s="192" customFormat="1" ht="15" customHeight="1"/>
    <row r="698" spans="1:40" s="48" customFormat="1" ht="24" customHeight="1">
      <c r="A698" s="40"/>
      <c r="B698" s="138"/>
      <c r="C698" s="514" t="s">
        <v>6123</v>
      </c>
      <c r="D698" s="514"/>
      <c r="E698" s="514"/>
      <c r="F698" s="514"/>
      <c r="G698" s="514"/>
      <c r="H698" s="514"/>
      <c r="I698" s="514"/>
      <c r="J698" s="514"/>
      <c r="K698" s="514"/>
      <c r="L698" s="514"/>
      <c r="M698" s="514"/>
      <c r="N698" s="514"/>
      <c r="O698" s="514" t="s">
        <v>6103</v>
      </c>
      <c r="P698" s="514"/>
      <c r="Q698" s="514"/>
      <c r="R698" s="514"/>
      <c r="S698" s="514"/>
      <c r="T698" s="514"/>
      <c r="U698" s="514"/>
      <c r="V698" s="514"/>
      <c r="W698" s="514"/>
      <c r="X698" s="514"/>
      <c r="Y698" s="514"/>
      <c r="Z698" s="514"/>
      <c r="AA698" s="514"/>
      <c r="AB698" s="514"/>
      <c r="AC698" s="514"/>
      <c r="AD698" s="514"/>
      <c r="AK698" s="770" t="s">
        <v>6109</v>
      </c>
      <c r="AL698" s="770"/>
      <c r="AM698" s="770"/>
      <c r="AN698" s="770"/>
    </row>
    <row r="699" spans="1:40" s="48" customFormat="1" ht="15" customHeight="1">
      <c r="A699" s="40"/>
      <c r="B699" s="138"/>
      <c r="C699" s="514"/>
      <c r="D699" s="514"/>
      <c r="E699" s="514"/>
      <c r="F699" s="514"/>
      <c r="G699" s="514"/>
      <c r="H699" s="514"/>
      <c r="I699" s="514"/>
      <c r="J699" s="514"/>
      <c r="K699" s="514"/>
      <c r="L699" s="514"/>
      <c r="M699" s="514"/>
      <c r="N699" s="514"/>
      <c r="O699" s="511" t="s">
        <v>5161</v>
      </c>
      <c r="P699" s="512"/>
      <c r="Q699" s="512"/>
      <c r="R699" s="513"/>
      <c r="S699" s="515" t="s">
        <v>5338</v>
      </c>
      <c r="T699" s="516"/>
      <c r="U699" s="516"/>
      <c r="V699" s="517"/>
      <c r="W699" s="515" t="s">
        <v>5339</v>
      </c>
      <c r="X699" s="516"/>
      <c r="Y699" s="516"/>
      <c r="Z699" s="517"/>
      <c r="AA699" s="515" t="s">
        <v>403</v>
      </c>
      <c r="AB699" s="516"/>
      <c r="AC699" s="516"/>
      <c r="AD699" s="517"/>
      <c r="AG699" s="256" t="s">
        <v>5102</v>
      </c>
      <c r="AH699" s="222" t="s">
        <v>5107</v>
      </c>
      <c r="AI699" s="223" t="s">
        <v>5340</v>
      </c>
      <c r="AJ699" s="224" t="s">
        <v>5341</v>
      </c>
      <c r="AK699" s="269" t="s">
        <v>5382</v>
      </c>
      <c r="AL699" s="406" t="s">
        <v>5383</v>
      </c>
      <c r="AM699" s="407" t="s">
        <v>5384</v>
      </c>
      <c r="AN699" s="408" t="s">
        <v>6110</v>
      </c>
    </row>
    <row r="700" spans="1:40" s="48" customFormat="1" ht="15" customHeight="1">
      <c r="A700" s="40"/>
      <c r="B700" s="138"/>
      <c r="C700" s="92" t="s">
        <v>5014</v>
      </c>
      <c r="D700" s="658" t="s">
        <v>6124</v>
      </c>
      <c r="E700" s="658"/>
      <c r="F700" s="658"/>
      <c r="G700" s="658"/>
      <c r="H700" s="658"/>
      <c r="I700" s="658"/>
      <c r="J700" s="658"/>
      <c r="K700" s="658"/>
      <c r="L700" s="658"/>
      <c r="M700" s="658"/>
      <c r="N700" s="658"/>
      <c r="O700" s="580"/>
      <c r="P700" s="580"/>
      <c r="Q700" s="580"/>
      <c r="R700" s="580"/>
      <c r="S700" s="580"/>
      <c r="T700" s="580"/>
      <c r="U700" s="580"/>
      <c r="V700" s="580"/>
      <c r="W700" s="580"/>
      <c r="X700" s="580"/>
      <c r="Y700" s="580"/>
      <c r="Z700" s="580"/>
      <c r="AA700" s="580"/>
      <c r="AB700" s="580"/>
      <c r="AC700" s="580"/>
      <c r="AD700" s="580"/>
      <c r="AG700" s="1">
        <f>IF(AND(SUM($O$632)=0,COUNTA(O700:AD719)=0),0,IF(AND(SUM($O$632)&gt;0,COUNTA(O700:AD719)=80),0,1))</f>
        <v>0</v>
      </c>
      <c r="AH700" s="23">
        <f>COUNTIF(S700:AD700,"NS")</f>
        <v>0</v>
      </c>
      <c r="AI700" s="23">
        <f>SUM(S700:AD700)</f>
        <v>0</v>
      </c>
      <c r="AJ700" s="23">
        <f>IF(COUNTIF(O700:AD700,"NA")=4,0,IF(OR(AND(O700=0,AH700&gt;0),AND(O700="ns",AI700&gt;0),AND(O700="ns",AH700=0,AI700=0)),1,IF(OR(AND(O700&gt;0,AH700=3),AND(O700="ns",AH700=3),AND(O700="ns",AI700=0,AH700&gt;0),O700=AI700),0,1)))</f>
        <v>0</v>
      </c>
      <c r="AK700">
        <f>IF(AND(O720="NS",$O$632="NS"),0,IF(AND(O720="NA",$O$632="NA"),0,IF(O720=$O$632,0,1)))</f>
        <v>0</v>
      </c>
      <c r="AL700">
        <f>IF(AND(S720="NS",$S$632="NS"),0,IF(AND(S720="NA",$S$632="NA"),0,IF(S720=$S$632,0,1)))</f>
        <v>0</v>
      </c>
      <c r="AM700">
        <f>IF(AND(W720="NS",$W$632="NS"),0,IF(AND(W720="NA",$W$632="NA"),0,IF(W720=$W$632,0,1)))</f>
        <v>0</v>
      </c>
      <c r="AN700">
        <f>IF(AND(AA720="NS",$AA$632="NS"),0,IF(AND(AA720="NA",$AA$632="NA"),0,IF(AA720=$AA$632,0,1)))</f>
        <v>0</v>
      </c>
    </row>
    <row r="701" spans="1:40" s="48" customFormat="1" ht="15" customHeight="1">
      <c r="A701" s="40"/>
      <c r="B701" s="138"/>
      <c r="C701" s="94" t="s">
        <v>5016</v>
      </c>
      <c r="D701" s="658" t="s">
        <v>6125</v>
      </c>
      <c r="E701" s="658"/>
      <c r="F701" s="658"/>
      <c r="G701" s="658"/>
      <c r="H701" s="658"/>
      <c r="I701" s="658"/>
      <c r="J701" s="658"/>
      <c r="K701" s="658"/>
      <c r="L701" s="658"/>
      <c r="M701" s="658"/>
      <c r="N701" s="658"/>
      <c r="O701" s="580"/>
      <c r="P701" s="580"/>
      <c r="Q701" s="580"/>
      <c r="R701" s="580"/>
      <c r="S701" s="580"/>
      <c r="T701" s="580"/>
      <c r="U701" s="580"/>
      <c r="V701" s="580"/>
      <c r="W701" s="580"/>
      <c r="X701" s="580"/>
      <c r="Y701" s="580"/>
      <c r="Z701" s="580"/>
      <c r="AA701" s="580"/>
      <c r="AB701" s="580"/>
      <c r="AC701" s="580"/>
      <c r="AD701" s="580"/>
      <c r="AH701" s="23">
        <f t="shared" ref="AH701:AH719" si="112">COUNTIF(S701:AD701,"NS")</f>
        <v>0</v>
      </c>
      <c r="AI701" s="23">
        <f t="shared" ref="AI701:AI719" si="113">SUM(S701:AD701)</f>
        <v>0</v>
      </c>
      <c r="AJ701" s="23">
        <f t="shared" ref="AJ701:AJ719" si="114">IF(COUNTIF(O701:AD701,"NA")=4,0,IF(OR(AND(O701=0,AH701&gt;0),AND(O701="ns",AI701&gt;0),AND(O701="ns",AH701=0,AI701=0)),1,IF(OR(AND(O701&gt;0,AH701=3),AND(O701="ns",AH701=3),AND(O701="ns",AI701=0,AH701&gt;0),O701=AI701),0,1)))</f>
        <v>0</v>
      </c>
      <c r="AN701" s="409">
        <f>SUM(AK700:AN700)</f>
        <v>0</v>
      </c>
    </row>
    <row r="702" spans="1:40" s="48" customFormat="1" ht="15" customHeight="1">
      <c r="A702" s="40"/>
      <c r="B702" s="138"/>
      <c r="C702" s="94" t="s">
        <v>5018</v>
      </c>
      <c r="D702" s="658" t="s">
        <v>6126</v>
      </c>
      <c r="E702" s="658"/>
      <c r="F702" s="658"/>
      <c r="G702" s="658"/>
      <c r="H702" s="658"/>
      <c r="I702" s="658"/>
      <c r="J702" s="658"/>
      <c r="K702" s="658"/>
      <c r="L702" s="658"/>
      <c r="M702" s="658"/>
      <c r="N702" s="658"/>
      <c r="O702" s="580"/>
      <c r="P702" s="580"/>
      <c r="Q702" s="580"/>
      <c r="R702" s="580"/>
      <c r="S702" s="580"/>
      <c r="T702" s="580"/>
      <c r="U702" s="580"/>
      <c r="V702" s="580"/>
      <c r="W702" s="580"/>
      <c r="X702" s="580"/>
      <c r="Y702" s="580"/>
      <c r="Z702" s="580"/>
      <c r="AA702" s="580"/>
      <c r="AB702" s="580"/>
      <c r="AC702" s="580"/>
      <c r="AD702" s="580"/>
      <c r="AG702" s="774" t="s">
        <v>6114</v>
      </c>
      <c r="AH702" s="23">
        <f t="shared" si="112"/>
        <v>0</v>
      </c>
      <c r="AI702" s="23">
        <f t="shared" si="113"/>
        <v>0</v>
      </c>
      <c r="AJ702" s="23">
        <f t="shared" si="114"/>
        <v>0</v>
      </c>
    </row>
    <row r="703" spans="1:40" s="48" customFormat="1" ht="15" customHeight="1">
      <c r="A703" s="40"/>
      <c r="B703" s="138"/>
      <c r="C703" s="94" t="s">
        <v>5020</v>
      </c>
      <c r="D703" s="658" t="s">
        <v>6127</v>
      </c>
      <c r="E703" s="658"/>
      <c r="F703" s="658"/>
      <c r="G703" s="658"/>
      <c r="H703" s="658"/>
      <c r="I703" s="658"/>
      <c r="J703" s="658"/>
      <c r="K703" s="658"/>
      <c r="L703" s="658"/>
      <c r="M703" s="658"/>
      <c r="N703" s="658"/>
      <c r="O703" s="580"/>
      <c r="P703" s="580"/>
      <c r="Q703" s="580"/>
      <c r="R703" s="580"/>
      <c r="S703" s="580"/>
      <c r="T703" s="580"/>
      <c r="U703" s="580"/>
      <c r="V703" s="580"/>
      <c r="W703" s="580"/>
      <c r="X703" s="580"/>
      <c r="Y703" s="580"/>
      <c r="Z703" s="580"/>
      <c r="AA703" s="580"/>
      <c r="AB703" s="580"/>
      <c r="AC703" s="580"/>
      <c r="AD703" s="580"/>
      <c r="AG703" s="774"/>
      <c r="AH703" s="23">
        <f t="shared" si="112"/>
        <v>0</v>
      </c>
      <c r="AI703" s="23">
        <f t="shared" si="113"/>
        <v>0</v>
      </c>
      <c r="AJ703" s="23">
        <f t="shared" si="114"/>
        <v>0</v>
      </c>
    </row>
    <row r="704" spans="1:40" s="48" customFormat="1" ht="15" customHeight="1">
      <c r="A704" s="40"/>
      <c r="B704" s="138"/>
      <c r="C704" s="94" t="s">
        <v>5022</v>
      </c>
      <c r="D704" s="658" t="s">
        <v>6128</v>
      </c>
      <c r="E704" s="658"/>
      <c r="F704" s="658"/>
      <c r="G704" s="658"/>
      <c r="H704" s="658"/>
      <c r="I704" s="658"/>
      <c r="J704" s="658"/>
      <c r="K704" s="658"/>
      <c r="L704" s="658"/>
      <c r="M704" s="658"/>
      <c r="N704" s="658"/>
      <c r="O704" s="580"/>
      <c r="P704" s="580"/>
      <c r="Q704" s="580"/>
      <c r="R704" s="580"/>
      <c r="S704" s="580"/>
      <c r="T704" s="580"/>
      <c r="U704" s="580"/>
      <c r="V704" s="580"/>
      <c r="W704" s="580"/>
      <c r="X704" s="580"/>
      <c r="Y704" s="580"/>
      <c r="Z704" s="580"/>
      <c r="AA704" s="580"/>
      <c r="AB704" s="580"/>
      <c r="AC704" s="580"/>
      <c r="AD704" s="580"/>
      <c r="AG704" s="1">
        <f>IF(AND(SUM($O$632)=0,COUNTA(O700:AD719)&gt;0),1,0)</f>
        <v>0</v>
      </c>
      <c r="AH704" s="23">
        <f t="shared" si="112"/>
        <v>0</v>
      </c>
      <c r="AI704" s="23">
        <f t="shared" si="113"/>
        <v>0</v>
      </c>
      <c r="AJ704" s="23">
        <f t="shared" si="114"/>
        <v>0</v>
      </c>
    </row>
    <row r="705" spans="1:36" s="48" customFormat="1" ht="15" customHeight="1">
      <c r="A705" s="40"/>
      <c r="B705" s="138"/>
      <c r="C705" s="114" t="s">
        <v>5024</v>
      </c>
      <c r="D705" s="658" t="s">
        <v>6129</v>
      </c>
      <c r="E705" s="658"/>
      <c r="F705" s="658"/>
      <c r="G705" s="658"/>
      <c r="H705" s="658"/>
      <c r="I705" s="658"/>
      <c r="J705" s="658"/>
      <c r="K705" s="658"/>
      <c r="L705" s="658"/>
      <c r="M705" s="658"/>
      <c r="N705" s="658"/>
      <c r="O705" s="580"/>
      <c r="P705" s="580"/>
      <c r="Q705" s="580"/>
      <c r="R705" s="580"/>
      <c r="S705" s="580"/>
      <c r="T705" s="580"/>
      <c r="U705" s="580"/>
      <c r="V705" s="580"/>
      <c r="W705" s="580"/>
      <c r="X705" s="580"/>
      <c r="Y705" s="580"/>
      <c r="Z705" s="580"/>
      <c r="AA705" s="580"/>
      <c r="AB705" s="580"/>
      <c r="AC705" s="580"/>
      <c r="AD705" s="580"/>
      <c r="AH705" s="23">
        <f t="shared" si="112"/>
        <v>0</v>
      </c>
      <c r="AI705" s="23">
        <f t="shared" si="113"/>
        <v>0</v>
      </c>
      <c r="AJ705" s="23">
        <f t="shared" si="114"/>
        <v>0</v>
      </c>
    </row>
    <row r="706" spans="1:36" s="48" customFormat="1" ht="15" customHeight="1">
      <c r="A706" s="40"/>
      <c r="B706" s="138"/>
      <c r="C706" s="114" t="s">
        <v>5026</v>
      </c>
      <c r="D706" s="658" t="s">
        <v>6130</v>
      </c>
      <c r="E706" s="658"/>
      <c r="F706" s="658"/>
      <c r="G706" s="658"/>
      <c r="H706" s="658"/>
      <c r="I706" s="658"/>
      <c r="J706" s="658"/>
      <c r="K706" s="658"/>
      <c r="L706" s="658"/>
      <c r="M706" s="658"/>
      <c r="N706" s="658"/>
      <c r="O706" s="580"/>
      <c r="P706" s="580"/>
      <c r="Q706" s="580"/>
      <c r="R706" s="580"/>
      <c r="S706" s="580"/>
      <c r="T706" s="580"/>
      <c r="U706" s="580"/>
      <c r="V706" s="580"/>
      <c r="W706" s="580"/>
      <c r="X706" s="580"/>
      <c r="Y706" s="580"/>
      <c r="Z706" s="580"/>
      <c r="AA706" s="580"/>
      <c r="AB706" s="580"/>
      <c r="AC706" s="580"/>
      <c r="AD706" s="580"/>
      <c r="AH706" s="23">
        <f t="shared" si="112"/>
        <v>0</v>
      </c>
      <c r="AI706" s="23">
        <f t="shared" si="113"/>
        <v>0</v>
      </c>
      <c r="AJ706" s="23">
        <f t="shared" si="114"/>
        <v>0</v>
      </c>
    </row>
    <row r="707" spans="1:36" s="48" customFormat="1" ht="15" customHeight="1">
      <c r="A707" s="40"/>
      <c r="B707" s="138"/>
      <c r="C707" s="114" t="s">
        <v>5028</v>
      </c>
      <c r="D707" s="658" t="s">
        <v>6131</v>
      </c>
      <c r="E707" s="658"/>
      <c r="F707" s="658"/>
      <c r="G707" s="658"/>
      <c r="H707" s="658"/>
      <c r="I707" s="658"/>
      <c r="J707" s="658"/>
      <c r="K707" s="658"/>
      <c r="L707" s="658"/>
      <c r="M707" s="658"/>
      <c r="N707" s="658"/>
      <c r="O707" s="580"/>
      <c r="P707" s="580"/>
      <c r="Q707" s="580"/>
      <c r="R707" s="580"/>
      <c r="S707" s="580"/>
      <c r="T707" s="580"/>
      <c r="U707" s="580"/>
      <c r="V707" s="580"/>
      <c r="W707" s="580"/>
      <c r="X707" s="580"/>
      <c r="Y707" s="580"/>
      <c r="Z707" s="580"/>
      <c r="AA707" s="580"/>
      <c r="AB707" s="580"/>
      <c r="AC707" s="580"/>
      <c r="AD707" s="580"/>
      <c r="AH707" s="23">
        <f t="shared" si="112"/>
        <v>0</v>
      </c>
      <c r="AI707" s="23">
        <f t="shared" si="113"/>
        <v>0</v>
      </c>
      <c r="AJ707" s="23">
        <f t="shared" si="114"/>
        <v>0</v>
      </c>
    </row>
    <row r="708" spans="1:36" s="48" customFormat="1" ht="15" customHeight="1">
      <c r="A708" s="40"/>
      <c r="B708" s="138"/>
      <c r="C708" s="114" t="s">
        <v>5030</v>
      </c>
      <c r="D708" s="658" t="s">
        <v>6132</v>
      </c>
      <c r="E708" s="658"/>
      <c r="F708" s="658"/>
      <c r="G708" s="658"/>
      <c r="H708" s="658"/>
      <c r="I708" s="658"/>
      <c r="J708" s="658"/>
      <c r="K708" s="658"/>
      <c r="L708" s="658"/>
      <c r="M708" s="658"/>
      <c r="N708" s="658"/>
      <c r="O708" s="580"/>
      <c r="P708" s="580"/>
      <c r="Q708" s="580"/>
      <c r="R708" s="580"/>
      <c r="S708" s="580"/>
      <c r="T708" s="580"/>
      <c r="U708" s="580"/>
      <c r="V708" s="580"/>
      <c r="W708" s="580"/>
      <c r="X708" s="580"/>
      <c r="Y708" s="580"/>
      <c r="Z708" s="580"/>
      <c r="AA708" s="580"/>
      <c r="AB708" s="580"/>
      <c r="AC708" s="580"/>
      <c r="AD708" s="580"/>
      <c r="AH708" s="23">
        <f t="shared" si="112"/>
        <v>0</v>
      </c>
      <c r="AI708" s="23">
        <f t="shared" si="113"/>
        <v>0</v>
      </c>
      <c r="AJ708" s="23">
        <f t="shared" si="114"/>
        <v>0</v>
      </c>
    </row>
    <row r="709" spans="1:36" s="48" customFormat="1" ht="15" customHeight="1">
      <c r="A709" s="40"/>
      <c r="B709" s="138"/>
      <c r="C709" s="114" t="s">
        <v>5031</v>
      </c>
      <c r="D709" s="658" t="s">
        <v>6133</v>
      </c>
      <c r="E709" s="658"/>
      <c r="F709" s="658"/>
      <c r="G709" s="658"/>
      <c r="H709" s="658"/>
      <c r="I709" s="658"/>
      <c r="J709" s="658"/>
      <c r="K709" s="658"/>
      <c r="L709" s="658"/>
      <c r="M709" s="658"/>
      <c r="N709" s="658"/>
      <c r="O709" s="580"/>
      <c r="P709" s="580"/>
      <c r="Q709" s="580"/>
      <c r="R709" s="580"/>
      <c r="S709" s="580"/>
      <c r="T709" s="580"/>
      <c r="U709" s="580"/>
      <c r="V709" s="580"/>
      <c r="W709" s="580"/>
      <c r="X709" s="580"/>
      <c r="Y709" s="580"/>
      <c r="Z709" s="580"/>
      <c r="AA709" s="580"/>
      <c r="AB709" s="580"/>
      <c r="AC709" s="580"/>
      <c r="AD709" s="580"/>
      <c r="AH709" s="23">
        <f t="shared" si="112"/>
        <v>0</v>
      </c>
      <c r="AI709" s="23">
        <f t="shared" si="113"/>
        <v>0</v>
      </c>
      <c r="AJ709" s="23">
        <f t="shared" si="114"/>
        <v>0</v>
      </c>
    </row>
    <row r="710" spans="1:36" s="48" customFormat="1" ht="15" customHeight="1">
      <c r="A710" s="40"/>
      <c r="B710" s="138"/>
      <c r="C710" s="114" t="s">
        <v>5033</v>
      </c>
      <c r="D710" s="658" t="s">
        <v>6134</v>
      </c>
      <c r="E710" s="658"/>
      <c r="F710" s="658"/>
      <c r="G710" s="658"/>
      <c r="H710" s="658"/>
      <c r="I710" s="658"/>
      <c r="J710" s="658"/>
      <c r="K710" s="658"/>
      <c r="L710" s="658"/>
      <c r="M710" s="658"/>
      <c r="N710" s="658"/>
      <c r="O710" s="580"/>
      <c r="P710" s="580"/>
      <c r="Q710" s="580"/>
      <c r="R710" s="580"/>
      <c r="S710" s="580"/>
      <c r="T710" s="580"/>
      <c r="U710" s="580"/>
      <c r="V710" s="580"/>
      <c r="W710" s="580"/>
      <c r="X710" s="580"/>
      <c r="Y710" s="580"/>
      <c r="Z710" s="580"/>
      <c r="AA710" s="580"/>
      <c r="AB710" s="580"/>
      <c r="AC710" s="580"/>
      <c r="AD710" s="580"/>
      <c r="AH710" s="23">
        <f t="shared" si="112"/>
        <v>0</v>
      </c>
      <c r="AI710" s="23">
        <f t="shared" si="113"/>
        <v>0</v>
      </c>
      <c r="AJ710" s="23">
        <f t="shared" si="114"/>
        <v>0</v>
      </c>
    </row>
    <row r="711" spans="1:36" s="48" customFormat="1" ht="15" customHeight="1">
      <c r="A711" s="40"/>
      <c r="B711" s="138"/>
      <c r="C711" s="114" t="s">
        <v>5034</v>
      </c>
      <c r="D711" s="658" t="s">
        <v>6135</v>
      </c>
      <c r="E711" s="658"/>
      <c r="F711" s="658"/>
      <c r="G711" s="658"/>
      <c r="H711" s="658"/>
      <c r="I711" s="658"/>
      <c r="J711" s="658"/>
      <c r="K711" s="658"/>
      <c r="L711" s="658"/>
      <c r="M711" s="658"/>
      <c r="N711" s="658"/>
      <c r="O711" s="580"/>
      <c r="P711" s="580"/>
      <c r="Q711" s="580"/>
      <c r="R711" s="580"/>
      <c r="S711" s="580"/>
      <c r="T711" s="580"/>
      <c r="U711" s="580"/>
      <c r="V711" s="580"/>
      <c r="W711" s="580"/>
      <c r="X711" s="580"/>
      <c r="Y711" s="580"/>
      <c r="Z711" s="580"/>
      <c r="AA711" s="580"/>
      <c r="AB711" s="580"/>
      <c r="AC711" s="580"/>
      <c r="AD711" s="580"/>
      <c r="AH711" s="23">
        <f t="shared" si="112"/>
        <v>0</v>
      </c>
      <c r="AI711" s="23">
        <f t="shared" si="113"/>
        <v>0</v>
      </c>
      <c r="AJ711" s="23">
        <f t="shared" si="114"/>
        <v>0</v>
      </c>
    </row>
    <row r="712" spans="1:36" s="48" customFormat="1" ht="15" customHeight="1">
      <c r="A712" s="40"/>
      <c r="B712" s="138"/>
      <c r="C712" s="114" t="s">
        <v>5035</v>
      </c>
      <c r="D712" s="658" t="s">
        <v>6136</v>
      </c>
      <c r="E712" s="658"/>
      <c r="F712" s="658"/>
      <c r="G712" s="658"/>
      <c r="H712" s="658"/>
      <c r="I712" s="658"/>
      <c r="J712" s="658"/>
      <c r="K712" s="658"/>
      <c r="L712" s="658"/>
      <c r="M712" s="658"/>
      <c r="N712" s="658"/>
      <c r="O712" s="580"/>
      <c r="P712" s="580"/>
      <c r="Q712" s="580"/>
      <c r="R712" s="580"/>
      <c r="S712" s="580"/>
      <c r="T712" s="580"/>
      <c r="U712" s="580"/>
      <c r="V712" s="580"/>
      <c r="W712" s="580"/>
      <c r="X712" s="580"/>
      <c r="Y712" s="580"/>
      <c r="Z712" s="580"/>
      <c r="AA712" s="580"/>
      <c r="AB712" s="580"/>
      <c r="AC712" s="580"/>
      <c r="AD712" s="580"/>
      <c r="AH712" s="23">
        <f t="shared" si="112"/>
        <v>0</v>
      </c>
      <c r="AI712" s="23">
        <f t="shared" si="113"/>
        <v>0</v>
      </c>
      <c r="AJ712" s="23">
        <f t="shared" si="114"/>
        <v>0</v>
      </c>
    </row>
    <row r="713" spans="1:36" s="48" customFormat="1" ht="24" customHeight="1">
      <c r="A713" s="40"/>
      <c r="B713" s="138"/>
      <c r="C713" s="114" t="s">
        <v>5036</v>
      </c>
      <c r="D713" s="658" t="s">
        <v>6137</v>
      </c>
      <c r="E713" s="658"/>
      <c r="F713" s="658"/>
      <c r="G713" s="658"/>
      <c r="H713" s="658"/>
      <c r="I713" s="658"/>
      <c r="J713" s="658"/>
      <c r="K713" s="658"/>
      <c r="L713" s="658"/>
      <c r="M713" s="658"/>
      <c r="N713" s="658"/>
      <c r="O713" s="580"/>
      <c r="P713" s="580"/>
      <c r="Q713" s="580"/>
      <c r="R713" s="580"/>
      <c r="S713" s="580"/>
      <c r="T713" s="580"/>
      <c r="U713" s="580"/>
      <c r="V713" s="580"/>
      <c r="W713" s="580"/>
      <c r="X713" s="580"/>
      <c r="Y713" s="580"/>
      <c r="Z713" s="580"/>
      <c r="AA713" s="580"/>
      <c r="AB713" s="580"/>
      <c r="AC713" s="580"/>
      <c r="AD713" s="580"/>
      <c r="AH713" s="23">
        <f t="shared" si="112"/>
        <v>0</v>
      </c>
      <c r="AI713" s="23">
        <f t="shared" si="113"/>
        <v>0</v>
      </c>
      <c r="AJ713" s="23">
        <f t="shared" si="114"/>
        <v>0</v>
      </c>
    </row>
    <row r="714" spans="1:36" s="48" customFormat="1" ht="15" customHeight="1">
      <c r="A714" s="40"/>
      <c r="B714" s="138"/>
      <c r="C714" s="114" t="s">
        <v>5037</v>
      </c>
      <c r="D714" s="658" t="s">
        <v>6138</v>
      </c>
      <c r="E714" s="658"/>
      <c r="F714" s="658"/>
      <c r="G714" s="658"/>
      <c r="H714" s="658"/>
      <c r="I714" s="658"/>
      <c r="J714" s="658"/>
      <c r="K714" s="658"/>
      <c r="L714" s="658"/>
      <c r="M714" s="658"/>
      <c r="N714" s="658"/>
      <c r="O714" s="580"/>
      <c r="P714" s="580"/>
      <c r="Q714" s="580"/>
      <c r="R714" s="580"/>
      <c r="S714" s="580"/>
      <c r="T714" s="580"/>
      <c r="U714" s="580"/>
      <c r="V714" s="580"/>
      <c r="W714" s="580"/>
      <c r="X714" s="580"/>
      <c r="Y714" s="580"/>
      <c r="Z714" s="580"/>
      <c r="AA714" s="580"/>
      <c r="AB714" s="580"/>
      <c r="AC714" s="580"/>
      <c r="AD714" s="580"/>
      <c r="AH714" s="23">
        <f t="shared" si="112"/>
        <v>0</v>
      </c>
      <c r="AI714" s="23">
        <f t="shared" si="113"/>
        <v>0</v>
      </c>
      <c r="AJ714" s="23">
        <f t="shared" si="114"/>
        <v>0</v>
      </c>
    </row>
    <row r="715" spans="1:36" s="48" customFormat="1" ht="15" customHeight="1">
      <c r="A715" s="40"/>
      <c r="B715" s="138"/>
      <c r="C715" s="114" t="s">
        <v>5038</v>
      </c>
      <c r="D715" s="658" t="s">
        <v>6139</v>
      </c>
      <c r="E715" s="658"/>
      <c r="F715" s="658"/>
      <c r="G715" s="658"/>
      <c r="H715" s="658"/>
      <c r="I715" s="658"/>
      <c r="J715" s="658"/>
      <c r="K715" s="658"/>
      <c r="L715" s="658"/>
      <c r="M715" s="658"/>
      <c r="N715" s="658"/>
      <c r="O715" s="580"/>
      <c r="P715" s="580"/>
      <c r="Q715" s="580"/>
      <c r="R715" s="580"/>
      <c r="S715" s="580"/>
      <c r="T715" s="580"/>
      <c r="U715" s="580"/>
      <c r="V715" s="580"/>
      <c r="W715" s="580"/>
      <c r="X715" s="580"/>
      <c r="Y715" s="580"/>
      <c r="Z715" s="580"/>
      <c r="AA715" s="580"/>
      <c r="AB715" s="580"/>
      <c r="AC715" s="580"/>
      <c r="AD715" s="580"/>
      <c r="AH715" s="23">
        <f t="shared" si="112"/>
        <v>0</v>
      </c>
      <c r="AI715" s="23">
        <f t="shared" si="113"/>
        <v>0</v>
      </c>
      <c r="AJ715" s="23">
        <f t="shared" si="114"/>
        <v>0</v>
      </c>
    </row>
    <row r="716" spans="1:36" s="48" customFormat="1" ht="15" customHeight="1">
      <c r="A716" s="40"/>
      <c r="B716" s="138"/>
      <c r="C716" s="114" t="s">
        <v>5039</v>
      </c>
      <c r="D716" s="658" t="s">
        <v>6140</v>
      </c>
      <c r="E716" s="658"/>
      <c r="F716" s="658"/>
      <c r="G716" s="658"/>
      <c r="H716" s="658"/>
      <c r="I716" s="658"/>
      <c r="J716" s="658"/>
      <c r="K716" s="658"/>
      <c r="L716" s="658"/>
      <c r="M716" s="658"/>
      <c r="N716" s="658"/>
      <c r="O716" s="580"/>
      <c r="P716" s="580"/>
      <c r="Q716" s="580"/>
      <c r="R716" s="580"/>
      <c r="S716" s="580"/>
      <c r="T716" s="580"/>
      <c r="U716" s="580"/>
      <c r="V716" s="580"/>
      <c r="W716" s="580"/>
      <c r="X716" s="580"/>
      <c r="Y716" s="580"/>
      <c r="Z716" s="580"/>
      <c r="AA716" s="580"/>
      <c r="AB716" s="580"/>
      <c r="AC716" s="580"/>
      <c r="AD716" s="580"/>
      <c r="AH716" s="23">
        <f t="shared" si="112"/>
        <v>0</v>
      </c>
      <c r="AI716" s="23">
        <f t="shared" si="113"/>
        <v>0</v>
      </c>
      <c r="AJ716" s="23">
        <f t="shared" si="114"/>
        <v>0</v>
      </c>
    </row>
    <row r="717" spans="1:36" s="48" customFormat="1" ht="15" customHeight="1">
      <c r="A717" s="40"/>
      <c r="B717" s="138"/>
      <c r="C717" s="114" t="s">
        <v>5040</v>
      </c>
      <c r="D717" s="658" t="s">
        <v>6141</v>
      </c>
      <c r="E717" s="658"/>
      <c r="F717" s="658"/>
      <c r="G717" s="658"/>
      <c r="H717" s="658"/>
      <c r="I717" s="658"/>
      <c r="J717" s="658"/>
      <c r="K717" s="658"/>
      <c r="L717" s="658"/>
      <c r="M717" s="658"/>
      <c r="N717" s="658"/>
      <c r="O717" s="580"/>
      <c r="P717" s="580"/>
      <c r="Q717" s="580"/>
      <c r="R717" s="580"/>
      <c r="S717" s="580"/>
      <c r="T717" s="580"/>
      <c r="U717" s="580"/>
      <c r="V717" s="580"/>
      <c r="W717" s="580"/>
      <c r="X717" s="580"/>
      <c r="Y717" s="580"/>
      <c r="Z717" s="580"/>
      <c r="AA717" s="580"/>
      <c r="AB717" s="580"/>
      <c r="AC717" s="580"/>
      <c r="AD717" s="580"/>
      <c r="AH717" s="23">
        <f t="shared" si="112"/>
        <v>0</v>
      </c>
      <c r="AI717" s="23">
        <f t="shared" si="113"/>
        <v>0</v>
      </c>
      <c r="AJ717" s="23">
        <f t="shared" si="114"/>
        <v>0</v>
      </c>
    </row>
    <row r="718" spans="1:36" s="48" customFormat="1" ht="15" customHeight="1">
      <c r="A718" s="40"/>
      <c r="B718" s="138"/>
      <c r="C718" s="114" t="s">
        <v>5041</v>
      </c>
      <c r="D718" s="658" t="s">
        <v>6142</v>
      </c>
      <c r="E718" s="658"/>
      <c r="F718" s="658"/>
      <c r="G718" s="658"/>
      <c r="H718" s="658"/>
      <c r="I718" s="658"/>
      <c r="J718" s="658"/>
      <c r="K718" s="658"/>
      <c r="L718" s="658"/>
      <c r="M718" s="658"/>
      <c r="N718" s="658"/>
      <c r="O718" s="580"/>
      <c r="P718" s="580"/>
      <c r="Q718" s="580"/>
      <c r="R718" s="580"/>
      <c r="S718" s="580"/>
      <c r="T718" s="580"/>
      <c r="U718" s="580"/>
      <c r="V718" s="580"/>
      <c r="W718" s="580"/>
      <c r="X718" s="580"/>
      <c r="Y718" s="580"/>
      <c r="Z718" s="580"/>
      <c r="AA718" s="580"/>
      <c r="AB718" s="580"/>
      <c r="AC718" s="580"/>
      <c r="AD718" s="580"/>
      <c r="AH718" s="23">
        <f t="shared" si="112"/>
        <v>0</v>
      </c>
      <c r="AI718" s="23">
        <f t="shared" si="113"/>
        <v>0</v>
      </c>
      <c r="AJ718" s="23">
        <f t="shared" si="114"/>
        <v>0</v>
      </c>
    </row>
    <row r="719" spans="1:36" s="48" customFormat="1" ht="15" customHeight="1">
      <c r="A719" s="40"/>
      <c r="B719" s="138"/>
      <c r="C719" s="114" t="s">
        <v>5042</v>
      </c>
      <c r="D719" s="658" t="s">
        <v>403</v>
      </c>
      <c r="E719" s="658"/>
      <c r="F719" s="658"/>
      <c r="G719" s="658"/>
      <c r="H719" s="658"/>
      <c r="I719" s="658"/>
      <c r="J719" s="658"/>
      <c r="K719" s="658"/>
      <c r="L719" s="658"/>
      <c r="M719" s="658"/>
      <c r="N719" s="658"/>
      <c r="O719" s="580"/>
      <c r="P719" s="580"/>
      <c r="Q719" s="580"/>
      <c r="R719" s="580"/>
      <c r="S719" s="580"/>
      <c r="T719" s="580"/>
      <c r="U719" s="580"/>
      <c r="V719" s="580"/>
      <c r="W719" s="580"/>
      <c r="X719" s="580"/>
      <c r="Y719" s="580"/>
      <c r="Z719" s="580"/>
      <c r="AA719" s="580"/>
      <c r="AB719" s="580"/>
      <c r="AC719" s="580"/>
      <c r="AD719" s="580"/>
      <c r="AH719" s="23">
        <f t="shared" si="112"/>
        <v>0</v>
      </c>
      <c r="AI719" s="23">
        <f t="shared" si="113"/>
        <v>0</v>
      </c>
      <c r="AJ719" s="23">
        <f t="shared" si="114"/>
        <v>0</v>
      </c>
    </row>
    <row r="720" spans="1:36" s="48" customFormat="1" ht="15" customHeight="1">
      <c r="A720" s="40"/>
      <c r="B720" s="138"/>
      <c r="C720" s="197"/>
      <c r="D720" s="198"/>
      <c r="E720" s="198"/>
      <c r="F720" s="198"/>
      <c r="G720" s="198"/>
      <c r="H720" s="198"/>
      <c r="I720" s="198"/>
      <c r="J720" s="198"/>
      <c r="K720" s="138"/>
      <c r="L720" s="138"/>
      <c r="M720" s="138"/>
      <c r="N720" s="108" t="s">
        <v>5189</v>
      </c>
      <c r="O720" s="729">
        <f>IF(AND(SUM(O700:R719)=0,COUNTIF(O700:R719,"NS")&gt;0),"NS",
IF(AND(SUM(O700:R719)=0,COUNTIF(O700:R719,0)&gt;0),0,
IF(AND(SUM(O700:R719)=0,COUNTIF(O700:R719,"NA")&gt;0),"NA",
SUM(O700:R719))))</f>
        <v>0</v>
      </c>
      <c r="P720" s="729"/>
      <c r="Q720" s="729"/>
      <c r="R720" s="729"/>
      <c r="S720" s="729">
        <f t="shared" ref="S720" si="115">IF(AND(SUM(S700:V719)=0,COUNTIF(S700:V719,"NS")&gt;0),"NS",
IF(AND(SUM(S700:V719)=0,COUNTIF(S700:V719,0)&gt;0),0,
IF(AND(SUM(S700:V719)=0,COUNTIF(S700:V719,"NA")&gt;0),"NA",
SUM(S700:V719))))</f>
        <v>0</v>
      </c>
      <c r="T720" s="729"/>
      <c r="U720" s="729"/>
      <c r="V720" s="729"/>
      <c r="W720" s="729">
        <f t="shared" ref="W720" si="116">IF(AND(SUM(W700:Z719)=0,COUNTIF(W700:Z719,"NS")&gt;0),"NS",
IF(AND(SUM(W700:Z719)=0,COUNTIF(W700:Z719,0)&gt;0),0,
IF(AND(SUM(W700:Z719)=0,COUNTIF(W700:Z719,"NA")&gt;0),"NA",
SUM(W700:Z719))))</f>
        <v>0</v>
      </c>
      <c r="X720" s="729"/>
      <c r="Y720" s="729"/>
      <c r="Z720" s="729"/>
      <c r="AA720" s="729">
        <f>IF(AND(SUM(AA700:AD719)=0,COUNTIF(AA700:AD719,"NS")&gt;0),"NS",
IF(AND(SUM(AA700:AD719)=0,COUNTIF(AA700:AD719,0)&gt;0),0,
IF(AND(SUM(AA700:AD719)=0,COUNTIF(AA700:AD719,"NA")&gt;0),"NA",
SUM(AA700:AD719))))</f>
        <v>0</v>
      </c>
      <c r="AB720" s="729"/>
      <c r="AC720" s="729"/>
      <c r="AD720" s="729"/>
      <c r="AH720" s="222">
        <f>SUM(AH700:AH719)</f>
        <v>0</v>
      </c>
      <c r="AI720" s="223">
        <f>SUM(AI700:AI719)</f>
        <v>0</v>
      </c>
      <c r="AJ720" s="224">
        <f>SUM(AJ700:AJ719)</f>
        <v>0</v>
      </c>
    </row>
    <row r="721" spans="1:30" s="192" customFormat="1" ht="15" customHeight="1"/>
    <row r="722" spans="1:30" s="48" customFormat="1" ht="24" customHeight="1">
      <c r="A722" s="40"/>
      <c r="B722" s="138"/>
      <c r="C722" s="593" t="s">
        <v>6143</v>
      </c>
      <c r="D722" s="509"/>
      <c r="E722" s="509"/>
      <c r="F722" s="509"/>
      <c r="G722" s="509"/>
      <c r="H722" s="509"/>
      <c r="I722" s="509"/>
      <c r="J722" s="509"/>
      <c r="K722" s="509"/>
      <c r="L722" s="509"/>
      <c r="M722" s="509"/>
      <c r="N722" s="509"/>
      <c r="O722" s="509"/>
      <c r="P722" s="509"/>
      <c r="Q722" s="509"/>
      <c r="R722" s="509"/>
      <c r="S722" s="509"/>
      <c r="T722" s="509"/>
      <c r="U722" s="509"/>
      <c r="V722" s="509"/>
      <c r="W722" s="509"/>
      <c r="X722" s="509"/>
      <c r="Y722" s="509"/>
      <c r="Z722" s="509"/>
      <c r="AA722" s="509"/>
      <c r="AB722" s="509"/>
      <c r="AC722" s="509"/>
      <c r="AD722" s="509"/>
    </row>
    <row r="723" spans="1:30" s="192" customFormat="1" ht="15" customHeight="1"/>
    <row r="724" spans="1:30" s="48" customFormat="1" ht="24" customHeight="1">
      <c r="A724" s="40"/>
      <c r="B724" s="23"/>
      <c r="C724" s="593" t="s">
        <v>5147</v>
      </c>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row>
    <row r="725" spans="1:30" s="48" customFormat="1" ht="60" customHeight="1">
      <c r="A725" s="40"/>
      <c r="B725" s="23"/>
      <c r="C725" s="790"/>
      <c r="D725" s="790"/>
      <c r="E725" s="790"/>
      <c r="F725" s="790"/>
      <c r="G725" s="790"/>
      <c r="H725" s="790"/>
      <c r="I725" s="790"/>
      <c r="J725" s="790"/>
      <c r="K725" s="790"/>
      <c r="L725" s="790"/>
      <c r="M725" s="790"/>
      <c r="N725" s="790"/>
      <c r="O725" s="790"/>
      <c r="P725" s="790"/>
      <c r="Q725" s="790"/>
      <c r="R725" s="790"/>
      <c r="S725" s="790"/>
      <c r="T725" s="790"/>
      <c r="U725" s="790"/>
      <c r="V725" s="790"/>
      <c r="W725" s="790"/>
      <c r="X725" s="790"/>
      <c r="Y725" s="790"/>
      <c r="Z725" s="790"/>
      <c r="AA725" s="790"/>
      <c r="AB725" s="790"/>
      <c r="AC725" s="790"/>
      <c r="AD725" s="790"/>
    </row>
    <row r="726" spans="1:30" ht="15" customHeight="1">
      <c r="A726" s="40"/>
      <c r="B726" s="583" t="str">
        <f>IF(AG700&gt;0,"Favor de ingresar toda la información requerida en la pregunta y/o verifique que no tenga información en celdas sombreadas","")</f>
        <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row>
    <row r="727" spans="1:30" ht="15" customHeight="1">
      <c r="A727" s="40"/>
      <c r="B727" s="568" t="str">
        <f>IF(AH720&gt;0,"Alerta: debido a que cuenta con registros NS, debe proporcionar una justificación en el area de comentarios al final de la pregunta","")</f>
        <v/>
      </c>
      <c r="C727" s="568"/>
      <c r="D727" s="568"/>
      <c r="E727" s="568"/>
      <c r="F727" s="568"/>
      <c r="G727" s="568"/>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row>
    <row r="728" spans="1:30" ht="15" customHeight="1">
      <c r="A728" s="40"/>
      <c r="B728" s="571" t="str">
        <f>IF(AJ720&gt;0,"Favor de revisar la suma y consistencia de totales y/o subtotales por filas (numéricos y NS)","")</f>
        <v/>
      </c>
      <c r="C728" s="571"/>
      <c r="D728" s="571"/>
      <c r="E728" s="571"/>
      <c r="F728" s="571"/>
      <c r="G728" s="571"/>
      <c r="H728" s="571"/>
      <c r="I728" s="571"/>
      <c r="J728" s="571"/>
      <c r="K728" s="571"/>
      <c r="L728" s="571"/>
      <c r="M728" s="571"/>
      <c r="N728" s="571"/>
      <c r="O728" s="571"/>
      <c r="P728" s="571"/>
      <c r="Q728" s="571"/>
      <c r="R728" s="571"/>
      <c r="S728" s="571"/>
      <c r="T728" s="571"/>
      <c r="U728" s="571"/>
      <c r="V728" s="571"/>
      <c r="W728" s="571"/>
      <c r="X728" s="571"/>
      <c r="Y728" s="571"/>
      <c r="Z728" s="571"/>
      <c r="AA728" s="571"/>
      <c r="AB728" s="571"/>
      <c r="AC728" s="571"/>
      <c r="AD728" s="571"/>
    </row>
    <row r="729" spans="1:30" ht="15" customHeight="1">
      <c r="A729" s="40"/>
      <c r="B729" s="571" t="str">
        <f>IF(AN701&gt;0,"Favor de revisar la instrucción 3 general de la subsección V.2, debido a que no se cumplen con los criterios mencionados","")</f>
        <v/>
      </c>
      <c r="C729" s="571"/>
      <c r="D729" s="571"/>
      <c r="E729" s="571"/>
      <c r="F729" s="571"/>
      <c r="G729" s="571"/>
      <c r="H729" s="571"/>
      <c r="I729" s="571"/>
      <c r="J729" s="571"/>
      <c r="K729" s="571"/>
      <c r="L729" s="571"/>
      <c r="M729" s="571"/>
      <c r="N729" s="571"/>
      <c r="O729" s="571"/>
      <c r="P729" s="571"/>
      <c r="Q729" s="571"/>
      <c r="R729" s="571"/>
      <c r="S729" s="571"/>
      <c r="T729" s="571"/>
      <c r="U729" s="571"/>
      <c r="V729" s="571"/>
      <c r="W729" s="571"/>
      <c r="X729" s="571"/>
      <c r="Y729" s="571"/>
      <c r="Z729" s="571"/>
      <c r="AA729" s="571"/>
      <c r="AB729" s="571"/>
      <c r="AC729" s="571"/>
      <c r="AD729" s="571"/>
    </row>
    <row r="730" spans="1:30" ht="15" customHeight="1">
      <c r="A730" s="40"/>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row>
    <row r="731" spans="1:30" ht="15" customHeight="1">
      <c r="A731" s="40"/>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row>
    <row r="732" spans="1:30" ht="24" customHeight="1">
      <c r="A732" s="40" t="s">
        <v>6144</v>
      </c>
      <c r="B732" s="585" t="s">
        <v>6145</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row>
    <row r="733" spans="1:30" ht="36" customHeight="1">
      <c r="A733" s="40"/>
      <c r="B733" s="42"/>
      <c r="C733" s="531" t="s">
        <v>6146</v>
      </c>
      <c r="D733" s="531"/>
      <c r="E733" s="531"/>
      <c r="F733" s="531"/>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row>
    <row r="734" spans="1:30" ht="36" customHeight="1">
      <c r="A734" s="40"/>
      <c r="B734" s="42"/>
      <c r="C734" s="531" t="s">
        <v>6147</v>
      </c>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row>
    <row r="735" spans="1:30" ht="36" customHeight="1">
      <c r="A735" s="40"/>
      <c r="B735" s="42"/>
      <c r="C735" s="531" t="s">
        <v>6148</v>
      </c>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row>
    <row r="736" spans="1:30" ht="15" customHeight="1">
      <c r="A736" s="40"/>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row>
    <row r="737" spans="1:46" ht="24" customHeight="1">
      <c r="A737" s="40"/>
      <c r="B737" s="42"/>
      <c r="C737" s="684" t="s">
        <v>6149</v>
      </c>
      <c r="D737" s="685"/>
      <c r="E737" s="685"/>
      <c r="F737" s="685"/>
      <c r="G737" s="685"/>
      <c r="H737" s="685"/>
      <c r="I737" s="685"/>
      <c r="J737" s="685"/>
      <c r="K737" s="685"/>
      <c r="L737" s="685"/>
      <c r="M737" s="685"/>
      <c r="N737" s="686"/>
      <c r="O737" s="514" t="s">
        <v>6103</v>
      </c>
      <c r="P737" s="514"/>
      <c r="Q737" s="514"/>
      <c r="R737" s="514"/>
      <c r="S737" s="514"/>
      <c r="T737" s="514"/>
      <c r="U737" s="514"/>
      <c r="V737" s="514"/>
      <c r="W737" s="514"/>
      <c r="X737" s="514"/>
      <c r="Y737" s="514"/>
      <c r="Z737" s="514"/>
      <c r="AA737" s="514"/>
      <c r="AB737" s="514"/>
      <c r="AC737" s="514"/>
      <c r="AD737" s="514"/>
      <c r="AK737" s="770" t="s">
        <v>6109</v>
      </c>
      <c r="AL737" s="770"/>
      <c r="AM737" s="770"/>
      <c r="AN737" s="770"/>
      <c r="AP737" s="822" t="s">
        <v>6150</v>
      </c>
      <c r="AQ737" s="772" t="s">
        <v>6109</v>
      </c>
      <c r="AR737" s="772"/>
      <c r="AS737" s="772"/>
      <c r="AT737" s="772"/>
    </row>
    <row r="738" spans="1:46" ht="15" customHeight="1">
      <c r="A738" s="40"/>
      <c r="B738" s="42"/>
      <c r="C738" s="687"/>
      <c r="D738" s="688"/>
      <c r="E738" s="688"/>
      <c r="F738" s="688"/>
      <c r="G738" s="688"/>
      <c r="H738" s="688"/>
      <c r="I738" s="688"/>
      <c r="J738" s="688"/>
      <c r="K738" s="688"/>
      <c r="L738" s="688"/>
      <c r="M738" s="688"/>
      <c r="N738" s="689"/>
      <c r="O738" s="511" t="s">
        <v>5161</v>
      </c>
      <c r="P738" s="512"/>
      <c r="Q738" s="512"/>
      <c r="R738" s="513"/>
      <c r="S738" s="515" t="s">
        <v>5338</v>
      </c>
      <c r="T738" s="516"/>
      <c r="U738" s="516"/>
      <c r="V738" s="517"/>
      <c r="W738" s="515" t="s">
        <v>5339</v>
      </c>
      <c r="X738" s="516"/>
      <c r="Y738" s="516"/>
      <c r="Z738" s="517"/>
      <c r="AA738" s="515" t="s">
        <v>403</v>
      </c>
      <c r="AB738" s="516"/>
      <c r="AC738" s="516"/>
      <c r="AD738" s="517"/>
      <c r="AG738" s="256" t="s">
        <v>5102</v>
      </c>
      <c r="AH738" s="222" t="s">
        <v>5107</v>
      </c>
      <c r="AI738" s="223" t="s">
        <v>5340</v>
      </c>
      <c r="AJ738" s="224" t="s">
        <v>5341</v>
      </c>
      <c r="AK738" s="269" t="s">
        <v>5382</v>
      </c>
      <c r="AL738" s="406" t="s">
        <v>5383</v>
      </c>
      <c r="AM738" s="407" t="s">
        <v>5384</v>
      </c>
      <c r="AN738" s="408" t="s">
        <v>6110</v>
      </c>
      <c r="AP738" s="822"/>
      <c r="AQ738" s="412" t="s">
        <v>5382</v>
      </c>
      <c r="AR738" s="413" t="s">
        <v>5383</v>
      </c>
      <c r="AS738" s="414" t="s">
        <v>5384</v>
      </c>
      <c r="AT738" s="415" t="s">
        <v>6110</v>
      </c>
    </row>
    <row r="739" spans="1:46" ht="15" customHeight="1">
      <c r="A739" s="40"/>
      <c r="B739" s="42"/>
      <c r="C739" s="188" t="s">
        <v>5014</v>
      </c>
      <c r="D739" s="572" t="s">
        <v>6151</v>
      </c>
      <c r="E739" s="573"/>
      <c r="F739" s="573"/>
      <c r="G739" s="573"/>
      <c r="H739" s="573"/>
      <c r="I739" s="573"/>
      <c r="J739" s="573"/>
      <c r="K739" s="573"/>
      <c r="L739" s="573"/>
      <c r="M739" s="573"/>
      <c r="N739" s="574"/>
      <c r="O739" s="580"/>
      <c r="P739" s="580"/>
      <c r="Q739" s="580"/>
      <c r="R739" s="580"/>
      <c r="S739" s="580"/>
      <c r="T739" s="580"/>
      <c r="U739" s="580"/>
      <c r="V739" s="580"/>
      <c r="W739" s="580"/>
      <c r="X739" s="580"/>
      <c r="Y739" s="580"/>
      <c r="Z739" s="580"/>
      <c r="AA739" s="580"/>
      <c r="AB739" s="580"/>
      <c r="AC739" s="580"/>
      <c r="AD739" s="580"/>
      <c r="AG739" s="1">
        <f>IF(AND(SUM($O$632)=0,COUNTA(O739:AD750)=0),0,IF(AND(SUM($O$632)&gt;0,COUNTA(O739:AD750)=48),0,1))</f>
        <v>0</v>
      </c>
      <c r="AH739" s="23">
        <f>COUNTIF(S739:AD739,"NS")</f>
        <v>0</v>
      </c>
      <c r="AI739" s="23">
        <f>SUM(S739:AD739)</f>
        <v>0</v>
      </c>
      <c r="AJ739" s="23">
        <f>IF(COUNTIF(O739:AD739,"NA")=4,0,IF(OR(AND(O739=0,AH739&gt;0),AND(O739="ns",AI739&gt;0),AND(O739="ns",AH739=0,AI739=0)),1,IF(OR(AND(O739&gt;0,AH739=3),AND(O739="ns",AH739=3),AND(O739="ns",AI739=0,AH739&gt;0),O739=AI739),0,1)))</f>
        <v>0</v>
      </c>
      <c r="AK739">
        <f>IF(OR(O751="NS",$O$632="NS"),0,IF(AND(O751="NA",$O$632="NA"),0,IF(O751&gt;=$O$632,0,1)))</f>
        <v>0</v>
      </c>
      <c r="AL739">
        <f>IF(OR(S751="NS",$S$632="NS"),0,IF(AND(S751="NA",$S$632="NA"),0,IF(S751&gt;=$S$632,0,1)))</f>
        <v>0</v>
      </c>
      <c r="AM739">
        <f>IF(OR(W751="NS",$W$632="NS"),0,IF(AND(W751="NA",$W$632="NA"),0,IF(W751&gt;=$W$632,0,1)))</f>
        <v>0</v>
      </c>
      <c r="AN739">
        <f>IF(OR(AA751="NS",$AA$632="NS"),0,IF(AND(AA751="NA",$AA$632="NA"),0,IF(AA751&gt;=$AA$632,0,1)))</f>
        <v>0</v>
      </c>
      <c r="AP739" s="411">
        <v>1</v>
      </c>
      <c r="AQ739">
        <f>IF(OR(O739="NS",$O$632="NS"),0,IF(AND(O739="NA",$O$632="NA"),0,IF(O739&lt;=$O$632,0,1)))</f>
        <v>0</v>
      </c>
      <c r="AR739">
        <f>IF(OR(S739="NS",$S$632="NS"),0,IF(AND(S739="NA",$S$632="NA"),0,IF(S739&lt;=$S$632,0,1)))</f>
        <v>0</v>
      </c>
      <c r="AS739">
        <f>IF(OR(W739="NS",$W$632="NS"),0,IF(AND(W739="NA",$W$632="NA"),0,IF(W739&lt;=$W$632,0,1)))</f>
        <v>0</v>
      </c>
      <c r="AT739">
        <f>IF(OR(AA739="NS",$AA$632="NS"),0,IF(AND(AA739="NA",$AA$632="NA"),0,IF(AA739&lt;=$AA$632,0,1)))</f>
        <v>0</v>
      </c>
    </row>
    <row r="740" spans="1:46" ht="15" customHeight="1">
      <c r="A740" s="40"/>
      <c r="B740" s="42"/>
      <c r="C740" s="189" t="s">
        <v>5016</v>
      </c>
      <c r="D740" s="572" t="s">
        <v>6152</v>
      </c>
      <c r="E740" s="573"/>
      <c r="F740" s="573"/>
      <c r="G740" s="573"/>
      <c r="H740" s="573"/>
      <c r="I740" s="573"/>
      <c r="J740" s="573"/>
      <c r="K740" s="573"/>
      <c r="L740" s="573"/>
      <c r="M740" s="573"/>
      <c r="N740" s="574"/>
      <c r="O740" s="580"/>
      <c r="P740" s="580"/>
      <c r="Q740" s="580"/>
      <c r="R740" s="580"/>
      <c r="S740" s="580"/>
      <c r="T740" s="580"/>
      <c r="U740" s="580"/>
      <c r="V740" s="580"/>
      <c r="W740" s="580"/>
      <c r="X740" s="580"/>
      <c r="Y740" s="580"/>
      <c r="Z740" s="580"/>
      <c r="AA740" s="580"/>
      <c r="AB740" s="580"/>
      <c r="AC740" s="580"/>
      <c r="AD740" s="580"/>
      <c r="AH740" s="23">
        <f t="shared" ref="AH740:AH750" si="117">COUNTIF(S740:AD740,"NS")</f>
        <v>0</v>
      </c>
      <c r="AI740" s="23">
        <f t="shared" ref="AI740:AI750" si="118">SUM(S740:AD740)</f>
        <v>0</v>
      </c>
      <c r="AJ740" s="23">
        <f t="shared" ref="AJ740:AJ750" si="119">IF(COUNTIF(O740:AD740,"NA")=4,0,IF(OR(AND(O740=0,AH740&gt;0),AND(O740="ns",AI740&gt;0),AND(O740="ns",AH740=0,AI740=0)),1,IF(OR(AND(O740&gt;0,AH740=3),AND(O740="ns",AH740=3),AND(O740="ns",AI740=0,AH740&gt;0),O740=AI740),0,1)))</f>
        <v>0</v>
      </c>
      <c r="AK740" s="48"/>
      <c r="AL740" s="48"/>
      <c r="AM740" s="48"/>
      <c r="AN740" s="409">
        <f>SUM(AK739:AN739)</f>
        <v>0</v>
      </c>
      <c r="AP740" s="410">
        <v>2</v>
      </c>
      <c r="AQ740">
        <f t="shared" ref="AQ740:AQ750" si="120">IF(OR(O740="NS",$O$632="NS"),0,IF(AND(O740="NA",$O$632="NA"),0,IF(O740&lt;=$O$632,0,1)))</f>
        <v>0</v>
      </c>
      <c r="AR740">
        <f t="shared" ref="AR740:AR750" si="121">IF(OR(S740="NS",$S$632="NS"),0,IF(AND(S740="NA",$S$632="NA"),0,IF(S740&lt;=$S$632,0,1)))</f>
        <v>0</v>
      </c>
      <c r="AS740">
        <f t="shared" ref="AS740:AS750" si="122">IF(OR(W740="NS",$W$632="NS"),0,IF(AND(W740="NA",$W$632="NA"),0,IF(W740&lt;=$W$632,0,1)))</f>
        <v>0</v>
      </c>
      <c r="AT740">
        <f t="shared" ref="AT740:AT750" si="123">IF(OR(AA740="NS",$AA$632="NS"),0,IF(AND(AA740="NA",$AA$632="NA"),0,IF(AA740&lt;=$AA$632,0,1)))</f>
        <v>0</v>
      </c>
    </row>
    <row r="741" spans="1:46" ht="24" customHeight="1">
      <c r="A741" s="40"/>
      <c r="B741" s="42"/>
      <c r="C741" s="189" t="s">
        <v>5018</v>
      </c>
      <c r="D741" s="572" t="s">
        <v>6153</v>
      </c>
      <c r="E741" s="573"/>
      <c r="F741" s="573"/>
      <c r="G741" s="573"/>
      <c r="H741" s="573"/>
      <c r="I741" s="573"/>
      <c r="J741" s="573"/>
      <c r="K741" s="573"/>
      <c r="L741" s="573"/>
      <c r="M741" s="573"/>
      <c r="N741" s="574"/>
      <c r="O741" s="580"/>
      <c r="P741" s="580"/>
      <c r="Q741" s="580"/>
      <c r="R741" s="580"/>
      <c r="S741" s="580"/>
      <c r="T741" s="580"/>
      <c r="U741" s="580"/>
      <c r="V741" s="580"/>
      <c r="W741" s="580"/>
      <c r="X741" s="580"/>
      <c r="Y741" s="580"/>
      <c r="Z741" s="580"/>
      <c r="AA741" s="580"/>
      <c r="AB741" s="580"/>
      <c r="AC741" s="580"/>
      <c r="AD741" s="580"/>
      <c r="AG741" s="774" t="s">
        <v>6114</v>
      </c>
      <c r="AH741" s="23">
        <f t="shared" si="117"/>
        <v>0</v>
      </c>
      <c r="AI741" s="23">
        <f t="shared" si="118"/>
        <v>0</v>
      </c>
      <c r="AJ741" s="23">
        <f t="shared" si="119"/>
        <v>0</v>
      </c>
      <c r="AP741" s="411">
        <v>3</v>
      </c>
      <c r="AQ741">
        <f t="shared" si="120"/>
        <v>0</v>
      </c>
      <c r="AR741">
        <f t="shared" si="121"/>
        <v>0</v>
      </c>
      <c r="AS741">
        <f t="shared" si="122"/>
        <v>0</v>
      </c>
      <c r="AT741">
        <f t="shared" si="123"/>
        <v>0</v>
      </c>
    </row>
    <row r="742" spans="1:46" ht="24" customHeight="1">
      <c r="A742" s="40"/>
      <c r="B742" s="42"/>
      <c r="C742" s="189" t="s">
        <v>5020</v>
      </c>
      <c r="D742" s="572" t="s">
        <v>6154</v>
      </c>
      <c r="E742" s="573"/>
      <c r="F742" s="573"/>
      <c r="G742" s="573"/>
      <c r="H742" s="573"/>
      <c r="I742" s="573"/>
      <c r="J742" s="573"/>
      <c r="K742" s="573"/>
      <c r="L742" s="573"/>
      <c r="M742" s="573"/>
      <c r="N742" s="574"/>
      <c r="O742" s="580"/>
      <c r="P742" s="580"/>
      <c r="Q742" s="580"/>
      <c r="R742" s="580"/>
      <c r="S742" s="580"/>
      <c r="T742" s="580"/>
      <c r="U742" s="580"/>
      <c r="V742" s="580"/>
      <c r="W742" s="580"/>
      <c r="X742" s="580"/>
      <c r="Y742" s="580"/>
      <c r="Z742" s="580"/>
      <c r="AA742" s="580"/>
      <c r="AB742" s="580"/>
      <c r="AC742" s="580"/>
      <c r="AD742" s="580"/>
      <c r="AG742" s="774"/>
      <c r="AH742" s="23">
        <f t="shared" si="117"/>
        <v>0</v>
      </c>
      <c r="AI742" s="23">
        <f t="shared" si="118"/>
        <v>0</v>
      </c>
      <c r="AJ742" s="23">
        <f t="shared" si="119"/>
        <v>0</v>
      </c>
      <c r="AP742" s="410">
        <v>4</v>
      </c>
      <c r="AQ742">
        <f t="shared" si="120"/>
        <v>0</v>
      </c>
      <c r="AR742">
        <f t="shared" si="121"/>
        <v>0</v>
      </c>
      <c r="AS742">
        <f t="shared" si="122"/>
        <v>0</v>
      </c>
      <c r="AT742">
        <f t="shared" si="123"/>
        <v>0</v>
      </c>
    </row>
    <row r="743" spans="1:46" ht="24" customHeight="1">
      <c r="A743" s="40"/>
      <c r="B743" s="42"/>
      <c r="C743" s="189" t="s">
        <v>5022</v>
      </c>
      <c r="D743" s="572" t="s">
        <v>6155</v>
      </c>
      <c r="E743" s="573"/>
      <c r="F743" s="573"/>
      <c r="G743" s="573"/>
      <c r="H743" s="573"/>
      <c r="I743" s="573"/>
      <c r="J743" s="573"/>
      <c r="K743" s="573"/>
      <c r="L743" s="573"/>
      <c r="M743" s="573"/>
      <c r="N743" s="574"/>
      <c r="O743" s="580"/>
      <c r="P743" s="580"/>
      <c r="Q743" s="580"/>
      <c r="R743" s="580"/>
      <c r="S743" s="580"/>
      <c r="T743" s="580"/>
      <c r="U743" s="580"/>
      <c r="V743" s="580"/>
      <c r="W743" s="580"/>
      <c r="X743" s="580"/>
      <c r="Y743" s="580"/>
      <c r="Z743" s="580"/>
      <c r="AA743" s="580"/>
      <c r="AB743" s="580"/>
      <c r="AC743" s="580"/>
      <c r="AD743" s="580"/>
      <c r="AG743" s="1">
        <f>IF(AND(SUM($O$632)=0,COUNTA(O739:AD750)&gt;0),1,0)</f>
        <v>0</v>
      </c>
      <c r="AH743" s="23">
        <f t="shared" si="117"/>
        <v>0</v>
      </c>
      <c r="AI743" s="23">
        <f t="shared" si="118"/>
        <v>0</v>
      </c>
      <c r="AJ743" s="23">
        <f t="shared" si="119"/>
        <v>0</v>
      </c>
      <c r="AP743" s="411">
        <v>5</v>
      </c>
      <c r="AQ743">
        <f t="shared" si="120"/>
        <v>0</v>
      </c>
      <c r="AR743">
        <f t="shared" si="121"/>
        <v>0</v>
      </c>
      <c r="AS743">
        <f t="shared" si="122"/>
        <v>0</v>
      </c>
      <c r="AT743">
        <f t="shared" si="123"/>
        <v>0</v>
      </c>
    </row>
    <row r="744" spans="1:46" ht="24" customHeight="1">
      <c r="A744" s="40"/>
      <c r="B744" s="42"/>
      <c r="C744" s="189" t="s">
        <v>5024</v>
      </c>
      <c r="D744" s="572" t="s">
        <v>6156</v>
      </c>
      <c r="E744" s="573"/>
      <c r="F744" s="573"/>
      <c r="G744" s="573"/>
      <c r="H744" s="573"/>
      <c r="I744" s="573"/>
      <c r="J744" s="573"/>
      <c r="K744" s="573"/>
      <c r="L744" s="573"/>
      <c r="M744" s="573"/>
      <c r="N744" s="574"/>
      <c r="O744" s="580"/>
      <c r="P744" s="580"/>
      <c r="Q744" s="580"/>
      <c r="R744" s="580"/>
      <c r="S744" s="580"/>
      <c r="T744" s="580"/>
      <c r="U744" s="580"/>
      <c r="V744" s="580"/>
      <c r="W744" s="580"/>
      <c r="X744" s="580"/>
      <c r="Y744" s="580"/>
      <c r="Z744" s="580"/>
      <c r="AA744" s="580"/>
      <c r="AB744" s="580"/>
      <c r="AC744" s="580"/>
      <c r="AD744" s="580"/>
      <c r="AH744" s="23">
        <f t="shared" si="117"/>
        <v>0</v>
      </c>
      <c r="AI744" s="23">
        <f t="shared" si="118"/>
        <v>0</v>
      </c>
      <c r="AJ744" s="23">
        <f t="shared" si="119"/>
        <v>0</v>
      </c>
      <c r="AP744" s="410">
        <v>6</v>
      </c>
      <c r="AQ744">
        <f t="shared" si="120"/>
        <v>0</v>
      </c>
      <c r="AR744">
        <f t="shared" si="121"/>
        <v>0</v>
      </c>
      <c r="AS744">
        <f t="shared" si="122"/>
        <v>0</v>
      </c>
      <c r="AT744">
        <f t="shared" si="123"/>
        <v>0</v>
      </c>
    </row>
    <row r="745" spans="1:46" ht="24" customHeight="1">
      <c r="A745" s="40"/>
      <c r="B745" s="42"/>
      <c r="C745" s="189" t="s">
        <v>5026</v>
      </c>
      <c r="D745" s="572" t="s">
        <v>6157</v>
      </c>
      <c r="E745" s="573"/>
      <c r="F745" s="573"/>
      <c r="G745" s="573"/>
      <c r="H745" s="573"/>
      <c r="I745" s="573"/>
      <c r="J745" s="573"/>
      <c r="K745" s="573"/>
      <c r="L745" s="573"/>
      <c r="M745" s="573"/>
      <c r="N745" s="574"/>
      <c r="O745" s="580"/>
      <c r="P745" s="580"/>
      <c r="Q745" s="580"/>
      <c r="R745" s="580"/>
      <c r="S745" s="580"/>
      <c r="T745" s="580"/>
      <c r="U745" s="580"/>
      <c r="V745" s="580"/>
      <c r="W745" s="580"/>
      <c r="X745" s="580"/>
      <c r="Y745" s="580"/>
      <c r="Z745" s="580"/>
      <c r="AA745" s="580"/>
      <c r="AB745" s="580"/>
      <c r="AC745" s="580"/>
      <c r="AD745" s="580"/>
      <c r="AH745" s="23">
        <f t="shared" si="117"/>
        <v>0</v>
      </c>
      <c r="AI745" s="23">
        <f t="shared" si="118"/>
        <v>0</v>
      </c>
      <c r="AJ745" s="23">
        <f t="shared" si="119"/>
        <v>0</v>
      </c>
      <c r="AP745" s="411">
        <v>7</v>
      </c>
      <c r="AQ745">
        <f t="shared" si="120"/>
        <v>0</v>
      </c>
      <c r="AR745">
        <f t="shared" si="121"/>
        <v>0</v>
      </c>
      <c r="AS745">
        <f t="shared" si="122"/>
        <v>0</v>
      </c>
      <c r="AT745">
        <f t="shared" si="123"/>
        <v>0</v>
      </c>
    </row>
    <row r="746" spans="1:46" ht="36" customHeight="1">
      <c r="A746" s="40"/>
      <c r="B746" s="42"/>
      <c r="C746" s="189" t="s">
        <v>5028</v>
      </c>
      <c r="D746" s="572" t="s">
        <v>6158</v>
      </c>
      <c r="E746" s="573"/>
      <c r="F746" s="573"/>
      <c r="G746" s="573"/>
      <c r="H746" s="573"/>
      <c r="I746" s="573"/>
      <c r="J746" s="573"/>
      <c r="K746" s="573"/>
      <c r="L746" s="573"/>
      <c r="M746" s="573"/>
      <c r="N746" s="574"/>
      <c r="O746" s="580"/>
      <c r="P746" s="580"/>
      <c r="Q746" s="580"/>
      <c r="R746" s="580"/>
      <c r="S746" s="580"/>
      <c r="T746" s="580"/>
      <c r="U746" s="580"/>
      <c r="V746" s="580"/>
      <c r="W746" s="580"/>
      <c r="X746" s="580"/>
      <c r="Y746" s="580"/>
      <c r="Z746" s="580"/>
      <c r="AA746" s="580"/>
      <c r="AB746" s="580"/>
      <c r="AC746" s="580"/>
      <c r="AD746" s="580"/>
      <c r="AH746" s="23">
        <f t="shared" si="117"/>
        <v>0</v>
      </c>
      <c r="AI746" s="23">
        <f t="shared" si="118"/>
        <v>0</v>
      </c>
      <c r="AJ746" s="23">
        <f t="shared" si="119"/>
        <v>0</v>
      </c>
      <c r="AP746" s="410">
        <v>8</v>
      </c>
      <c r="AQ746">
        <f t="shared" si="120"/>
        <v>0</v>
      </c>
      <c r="AR746">
        <f t="shared" si="121"/>
        <v>0</v>
      </c>
      <c r="AS746">
        <f t="shared" si="122"/>
        <v>0</v>
      </c>
      <c r="AT746">
        <f t="shared" si="123"/>
        <v>0</v>
      </c>
    </row>
    <row r="747" spans="1:46" ht="24" customHeight="1">
      <c r="A747" s="40"/>
      <c r="B747" s="42"/>
      <c r="C747" s="189" t="s">
        <v>5030</v>
      </c>
      <c r="D747" s="572" t="s">
        <v>6159</v>
      </c>
      <c r="E747" s="573"/>
      <c r="F747" s="573"/>
      <c r="G747" s="573"/>
      <c r="H747" s="573"/>
      <c r="I747" s="573"/>
      <c r="J747" s="573"/>
      <c r="K747" s="573"/>
      <c r="L747" s="573"/>
      <c r="M747" s="573"/>
      <c r="N747" s="574"/>
      <c r="O747" s="580"/>
      <c r="P747" s="580"/>
      <c r="Q747" s="580"/>
      <c r="R747" s="580"/>
      <c r="S747" s="580"/>
      <c r="T747" s="580"/>
      <c r="U747" s="580"/>
      <c r="V747" s="580"/>
      <c r="W747" s="580"/>
      <c r="X747" s="580"/>
      <c r="Y747" s="580"/>
      <c r="Z747" s="580"/>
      <c r="AA747" s="580"/>
      <c r="AB747" s="580"/>
      <c r="AC747" s="580"/>
      <c r="AD747" s="580"/>
      <c r="AH747" s="23">
        <f t="shared" si="117"/>
        <v>0</v>
      </c>
      <c r="AI747" s="23">
        <f t="shared" si="118"/>
        <v>0</v>
      </c>
      <c r="AJ747" s="23">
        <f t="shared" si="119"/>
        <v>0</v>
      </c>
      <c r="AP747" s="411">
        <v>9</v>
      </c>
      <c r="AQ747">
        <f t="shared" si="120"/>
        <v>0</v>
      </c>
      <c r="AR747">
        <f t="shared" si="121"/>
        <v>0</v>
      </c>
      <c r="AS747">
        <f t="shared" si="122"/>
        <v>0</v>
      </c>
      <c r="AT747">
        <f t="shared" si="123"/>
        <v>0</v>
      </c>
    </row>
    <row r="748" spans="1:46" ht="15" customHeight="1">
      <c r="A748" s="40"/>
      <c r="B748" s="42"/>
      <c r="C748" s="189" t="s">
        <v>5031</v>
      </c>
      <c r="D748" s="572" t="s">
        <v>6160</v>
      </c>
      <c r="E748" s="573"/>
      <c r="F748" s="573"/>
      <c r="G748" s="573"/>
      <c r="H748" s="573"/>
      <c r="I748" s="573"/>
      <c r="J748" s="573"/>
      <c r="K748" s="573"/>
      <c r="L748" s="573"/>
      <c r="M748" s="573"/>
      <c r="N748" s="574"/>
      <c r="O748" s="580"/>
      <c r="P748" s="580"/>
      <c r="Q748" s="580"/>
      <c r="R748" s="580"/>
      <c r="S748" s="580"/>
      <c r="T748" s="580"/>
      <c r="U748" s="580"/>
      <c r="V748" s="580"/>
      <c r="W748" s="580"/>
      <c r="X748" s="580"/>
      <c r="Y748" s="580"/>
      <c r="Z748" s="580"/>
      <c r="AA748" s="580"/>
      <c r="AB748" s="580"/>
      <c r="AC748" s="580"/>
      <c r="AD748" s="580"/>
      <c r="AH748" s="23">
        <f t="shared" si="117"/>
        <v>0</v>
      </c>
      <c r="AI748" s="23">
        <f t="shared" si="118"/>
        <v>0</v>
      </c>
      <c r="AJ748" s="23">
        <f t="shared" si="119"/>
        <v>0</v>
      </c>
      <c r="AP748" s="410">
        <v>10</v>
      </c>
      <c r="AQ748">
        <f t="shared" si="120"/>
        <v>0</v>
      </c>
      <c r="AR748">
        <f t="shared" si="121"/>
        <v>0</v>
      </c>
      <c r="AS748">
        <f t="shared" si="122"/>
        <v>0</v>
      </c>
      <c r="AT748">
        <f t="shared" si="123"/>
        <v>0</v>
      </c>
    </row>
    <row r="749" spans="1:46" ht="15" customHeight="1">
      <c r="A749" s="40"/>
      <c r="B749" s="42"/>
      <c r="C749" s="189" t="s">
        <v>5033</v>
      </c>
      <c r="D749" s="572" t="s">
        <v>5319</v>
      </c>
      <c r="E749" s="573"/>
      <c r="F749" s="573"/>
      <c r="G749" s="573"/>
      <c r="H749" s="573"/>
      <c r="I749" s="573"/>
      <c r="J749" s="573"/>
      <c r="K749" s="573"/>
      <c r="L749" s="573"/>
      <c r="M749" s="573"/>
      <c r="N749" s="574"/>
      <c r="O749" s="580"/>
      <c r="P749" s="580"/>
      <c r="Q749" s="580"/>
      <c r="R749" s="580"/>
      <c r="S749" s="580"/>
      <c r="T749" s="580"/>
      <c r="U749" s="580"/>
      <c r="V749" s="580"/>
      <c r="W749" s="580"/>
      <c r="X749" s="580"/>
      <c r="Y749" s="580"/>
      <c r="Z749" s="580"/>
      <c r="AA749" s="580"/>
      <c r="AB749" s="580"/>
      <c r="AC749" s="580"/>
      <c r="AD749" s="580"/>
      <c r="AH749" s="23">
        <f t="shared" si="117"/>
        <v>0</v>
      </c>
      <c r="AI749" s="23">
        <f t="shared" si="118"/>
        <v>0</v>
      </c>
      <c r="AJ749" s="23">
        <f t="shared" si="119"/>
        <v>0</v>
      </c>
      <c r="AP749" s="411">
        <v>11</v>
      </c>
      <c r="AQ749">
        <f t="shared" si="120"/>
        <v>0</v>
      </c>
      <c r="AR749">
        <f t="shared" si="121"/>
        <v>0</v>
      </c>
      <c r="AS749">
        <f t="shared" si="122"/>
        <v>0</v>
      </c>
      <c r="AT749">
        <f t="shared" si="123"/>
        <v>0</v>
      </c>
    </row>
    <row r="750" spans="1:46" ht="15" customHeight="1">
      <c r="A750" s="40"/>
      <c r="B750" s="42"/>
      <c r="C750" s="189" t="s">
        <v>5034</v>
      </c>
      <c r="D750" s="572" t="s">
        <v>403</v>
      </c>
      <c r="E750" s="573"/>
      <c r="F750" s="573"/>
      <c r="G750" s="573"/>
      <c r="H750" s="573"/>
      <c r="I750" s="573"/>
      <c r="J750" s="573"/>
      <c r="K750" s="573"/>
      <c r="L750" s="573"/>
      <c r="M750" s="573"/>
      <c r="N750" s="574"/>
      <c r="O750" s="580"/>
      <c r="P750" s="580"/>
      <c r="Q750" s="580"/>
      <c r="R750" s="580"/>
      <c r="S750" s="580"/>
      <c r="T750" s="580"/>
      <c r="U750" s="580"/>
      <c r="V750" s="580"/>
      <c r="W750" s="580"/>
      <c r="X750" s="580"/>
      <c r="Y750" s="580"/>
      <c r="Z750" s="580"/>
      <c r="AA750" s="580"/>
      <c r="AB750" s="580"/>
      <c r="AC750" s="580"/>
      <c r="AD750" s="580"/>
      <c r="AH750" s="23">
        <f t="shared" si="117"/>
        <v>0</v>
      </c>
      <c r="AI750" s="23">
        <f t="shared" si="118"/>
        <v>0</v>
      </c>
      <c r="AJ750" s="23">
        <f t="shared" si="119"/>
        <v>0</v>
      </c>
      <c r="AP750" s="410">
        <v>12</v>
      </c>
      <c r="AQ750">
        <f t="shared" si="120"/>
        <v>0</v>
      </c>
      <c r="AR750">
        <f t="shared" si="121"/>
        <v>0</v>
      </c>
      <c r="AS750">
        <f t="shared" si="122"/>
        <v>0</v>
      </c>
      <c r="AT750">
        <f t="shared" si="123"/>
        <v>0</v>
      </c>
    </row>
    <row r="751" spans="1:46" ht="15" customHeight="1">
      <c r="A751" s="40"/>
      <c r="B751" s="42"/>
      <c r="C751" s="197"/>
      <c r="D751" s="198"/>
      <c r="E751" s="198"/>
      <c r="F751" s="198"/>
      <c r="G751" s="198"/>
      <c r="H751" s="198"/>
      <c r="I751" s="56"/>
      <c r="J751" s="207"/>
      <c r="K751" s="207"/>
      <c r="L751" s="108"/>
      <c r="M751" s="207"/>
      <c r="N751" s="108" t="s">
        <v>5189</v>
      </c>
      <c r="O751" s="729">
        <f>IF(AND(SUM(O739:R750)=0,COUNTIF(O739:R750,"NS")&gt;0),"NS",
IF(AND(SUM(O739:R750)=0,COUNTIF(O739:R750,0)&gt;0),0,
IF(AND(SUM(O739:R750)=0,COUNTIF(O739:R750,"NA")&gt;0),"NA",
SUM(O739:R750))))</f>
        <v>0</v>
      </c>
      <c r="P751" s="729"/>
      <c r="Q751" s="729"/>
      <c r="R751" s="729"/>
      <c r="S751" s="729">
        <f t="shared" ref="S751" si="124">IF(AND(SUM(S739:V750)=0,COUNTIF(S739:V750,"NS")&gt;0),"NS",
IF(AND(SUM(S739:V750)=0,COUNTIF(S739:V750,0)&gt;0),0,
IF(AND(SUM(S739:V750)=0,COUNTIF(S739:V750,"NA")&gt;0),"NA",
SUM(S739:V750))))</f>
        <v>0</v>
      </c>
      <c r="T751" s="729"/>
      <c r="U751" s="729"/>
      <c r="V751" s="729"/>
      <c r="W751" s="729">
        <f t="shared" ref="W751" si="125">IF(AND(SUM(W739:Z750)=0,COUNTIF(W739:Z750,"NS")&gt;0),"NS",
IF(AND(SUM(W739:Z750)=0,COUNTIF(W739:Z750,0)&gt;0),0,
IF(AND(SUM(W739:Z750)=0,COUNTIF(W739:Z750,"NA")&gt;0),"NA",
SUM(W739:Z750))))</f>
        <v>0</v>
      </c>
      <c r="X751" s="729"/>
      <c r="Y751" s="729"/>
      <c r="Z751" s="729"/>
      <c r="AA751" s="729">
        <f t="shared" ref="AA751" si="126">IF(AND(SUM(AA739:AD750)=0,COUNTIF(AA739:AD750,"NS")&gt;0),"NS",
IF(AND(SUM(AA739:AD750)=0,COUNTIF(AA739:AD750,0)&gt;0),0,
IF(AND(SUM(AA739:AD750)=0,COUNTIF(AA739:AD750,"NA")&gt;0),"NA",
SUM(AA739:AD750))))</f>
        <v>0</v>
      </c>
      <c r="AB751" s="729"/>
      <c r="AC751" s="729"/>
      <c r="AD751" s="729"/>
      <c r="AH751" s="222">
        <f>SUM(AH739:AH750)</f>
        <v>0</v>
      </c>
      <c r="AI751" s="223">
        <f>SUM(AI739:AI750)</f>
        <v>0</v>
      </c>
      <c r="AJ751" s="224">
        <f>SUM(AJ739:AJ750)</f>
        <v>0</v>
      </c>
      <c r="AT751" s="398">
        <f>SUM(AQ739:AT750)</f>
        <v>0</v>
      </c>
    </row>
    <row r="752" spans="1:46" ht="15" customHeight="1">
      <c r="A752" s="40"/>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row>
    <row r="753" spans="1:40" ht="24" customHeight="1">
      <c r="A753" s="40"/>
      <c r="B753" s="42"/>
      <c r="C753" s="593" t="s">
        <v>5147</v>
      </c>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row>
    <row r="754" spans="1:40" ht="60" customHeight="1">
      <c r="A754" s="40"/>
      <c r="B754" s="42"/>
      <c r="C754" s="790"/>
      <c r="D754" s="790"/>
      <c r="E754" s="790"/>
      <c r="F754" s="790"/>
      <c r="G754" s="790"/>
      <c r="H754" s="790"/>
      <c r="I754" s="790"/>
      <c r="J754" s="790"/>
      <c r="K754" s="790"/>
      <c r="L754" s="790"/>
      <c r="M754" s="790"/>
      <c r="N754" s="790"/>
      <c r="O754" s="790"/>
      <c r="P754" s="790"/>
      <c r="Q754" s="790"/>
      <c r="R754" s="790"/>
      <c r="S754" s="790"/>
      <c r="T754" s="790"/>
      <c r="U754" s="790"/>
      <c r="V754" s="790"/>
      <c r="W754" s="790"/>
      <c r="X754" s="790"/>
      <c r="Y754" s="790"/>
      <c r="Z754" s="790"/>
      <c r="AA754" s="790"/>
      <c r="AB754" s="790"/>
      <c r="AC754" s="790"/>
      <c r="AD754" s="790"/>
    </row>
    <row r="755" spans="1:40" ht="15" customHeight="1">
      <c r="A755" s="40"/>
      <c r="B755" s="583" t="str">
        <f>IF(AG739&gt;0,"Favor de ingresar toda la información requerida en la pregunta y/o verifique que no tenga información en celdas sombreadas","")</f>
        <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row>
    <row r="756" spans="1:40" ht="15" customHeight="1">
      <c r="A756" s="40"/>
      <c r="B756" s="568" t="str">
        <f>IF(AH751&gt;0,"Alerta: debido a que cuenta con registros NS, debe proporcionar una justificación en el area de comentarios al final de la pregunta","")</f>
        <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row>
    <row r="757" spans="1:40" ht="15" customHeight="1">
      <c r="A757" s="40"/>
      <c r="B757" s="571" t="str">
        <f>IF(AJ751&gt;0,"Favor de revisar la suma y consistencia de totales y/o subtotales por filas (numéricos y NS)","")</f>
        <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row>
    <row r="758" spans="1:40" ht="15" customHeight="1">
      <c r="A758" s="40"/>
      <c r="B758" s="571" t="str">
        <f>IF(AN740&gt;0,"Favor de revisar la instrucción 2 , debido a que no se cumplen con los criterios mencionados","")</f>
        <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row>
    <row r="759" spans="1:40" ht="15" customHeight="1">
      <c r="A759" s="40"/>
      <c r="B759" s="584" t="str">
        <f>IF(AT751&gt;0,"Alerta: debe de proporcionar una justificación de acuerdo a lo establecido en la instrucción 3","")</f>
        <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row>
    <row r="760" spans="1:40" ht="15" customHeight="1">
      <c r="A760" s="40"/>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row>
    <row r="761" spans="1:40" ht="24" customHeight="1">
      <c r="A761" s="40" t="s">
        <v>6161</v>
      </c>
      <c r="B761" s="585" t="s">
        <v>6162</v>
      </c>
      <c r="C761" s="585"/>
      <c r="D761" s="585"/>
      <c r="E761" s="585"/>
      <c r="F761" s="585"/>
      <c r="G761" s="585"/>
      <c r="H761" s="585"/>
      <c r="I761" s="585"/>
      <c r="J761" s="585"/>
      <c r="K761" s="585"/>
      <c r="L761" s="585"/>
      <c r="M761" s="585"/>
      <c r="N761" s="585"/>
      <c r="O761" s="585"/>
      <c r="P761" s="585"/>
      <c r="Q761" s="585"/>
      <c r="R761" s="585"/>
      <c r="S761" s="585"/>
      <c r="T761" s="585"/>
      <c r="U761" s="585"/>
      <c r="V761" s="585"/>
      <c r="W761" s="585"/>
      <c r="X761" s="585"/>
      <c r="Y761" s="585"/>
      <c r="Z761" s="585"/>
      <c r="AA761" s="585"/>
      <c r="AB761" s="585"/>
      <c r="AC761" s="585"/>
      <c r="AD761" s="585"/>
    </row>
    <row r="762" spans="1:40" ht="15" customHeight="1">
      <c r="A762" s="40"/>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row>
    <row r="763" spans="1:40" ht="24" customHeight="1">
      <c r="A763" s="40"/>
      <c r="B763" s="42"/>
      <c r="C763" s="684" t="s">
        <v>6163</v>
      </c>
      <c r="D763" s="685"/>
      <c r="E763" s="685"/>
      <c r="F763" s="685"/>
      <c r="G763" s="685"/>
      <c r="H763" s="685"/>
      <c r="I763" s="685"/>
      <c r="J763" s="685"/>
      <c r="K763" s="685"/>
      <c r="L763" s="685"/>
      <c r="M763" s="685"/>
      <c r="N763" s="686"/>
      <c r="O763" s="514" t="s">
        <v>6103</v>
      </c>
      <c r="P763" s="514"/>
      <c r="Q763" s="514"/>
      <c r="R763" s="514"/>
      <c r="S763" s="514"/>
      <c r="T763" s="514"/>
      <c r="U763" s="514"/>
      <c r="V763" s="514"/>
      <c r="W763" s="514"/>
      <c r="X763" s="514"/>
      <c r="Y763" s="514"/>
      <c r="Z763" s="514"/>
      <c r="AA763" s="514"/>
      <c r="AB763" s="514"/>
      <c r="AC763" s="514"/>
      <c r="AD763" s="514"/>
      <c r="AK763" s="770" t="s">
        <v>6109</v>
      </c>
      <c r="AL763" s="770"/>
      <c r="AM763" s="770"/>
      <c r="AN763" s="770"/>
    </row>
    <row r="764" spans="1:40" ht="15" customHeight="1">
      <c r="A764" s="40"/>
      <c r="B764" s="42"/>
      <c r="C764" s="687"/>
      <c r="D764" s="688"/>
      <c r="E764" s="688"/>
      <c r="F764" s="688"/>
      <c r="G764" s="688"/>
      <c r="H764" s="688"/>
      <c r="I764" s="688"/>
      <c r="J764" s="688"/>
      <c r="K764" s="688"/>
      <c r="L764" s="688"/>
      <c r="M764" s="688"/>
      <c r="N764" s="689"/>
      <c r="O764" s="511" t="s">
        <v>5161</v>
      </c>
      <c r="P764" s="512"/>
      <c r="Q764" s="512"/>
      <c r="R764" s="513"/>
      <c r="S764" s="515" t="s">
        <v>5338</v>
      </c>
      <c r="T764" s="516"/>
      <c r="U764" s="516"/>
      <c r="V764" s="517"/>
      <c r="W764" s="515" t="s">
        <v>5339</v>
      </c>
      <c r="X764" s="516"/>
      <c r="Y764" s="516"/>
      <c r="Z764" s="517"/>
      <c r="AA764" s="515" t="s">
        <v>403</v>
      </c>
      <c r="AB764" s="516"/>
      <c r="AC764" s="516"/>
      <c r="AD764" s="517"/>
      <c r="AG764" s="256" t="s">
        <v>5102</v>
      </c>
      <c r="AH764" s="222" t="s">
        <v>5107</v>
      </c>
      <c r="AI764" s="223" t="s">
        <v>5340</v>
      </c>
      <c r="AJ764" s="224" t="s">
        <v>5341</v>
      </c>
      <c r="AK764" s="269" t="s">
        <v>5382</v>
      </c>
      <c r="AL764" s="406" t="s">
        <v>5383</v>
      </c>
      <c r="AM764" s="407" t="s">
        <v>5384</v>
      </c>
      <c r="AN764" s="408" t="s">
        <v>6110</v>
      </c>
    </row>
    <row r="765" spans="1:40" ht="15" customHeight="1">
      <c r="A765" s="40"/>
      <c r="B765" s="42"/>
      <c r="C765" s="94" t="s">
        <v>5014</v>
      </c>
      <c r="D765" s="717" t="s">
        <v>6164</v>
      </c>
      <c r="E765" s="718"/>
      <c r="F765" s="718"/>
      <c r="G765" s="718"/>
      <c r="H765" s="718"/>
      <c r="I765" s="718"/>
      <c r="J765" s="718"/>
      <c r="K765" s="718"/>
      <c r="L765" s="718"/>
      <c r="M765" s="718"/>
      <c r="N765" s="719"/>
      <c r="O765" s="580"/>
      <c r="P765" s="580"/>
      <c r="Q765" s="580"/>
      <c r="R765" s="580"/>
      <c r="S765" s="580"/>
      <c r="T765" s="580"/>
      <c r="U765" s="580"/>
      <c r="V765" s="580"/>
      <c r="W765" s="580"/>
      <c r="X765" s="580"/>
      <c r="Y765" s="580"/>
      <c r="Z765" s="580"/>
      <c r="AA765" s="580"/>
      <c r="AB765" s="580"/>
      <c r="AC765" s="580"/>
      <c r="AD765" s="580"/>
      <c r="AG765" s="1">
        <f>IF(AND(SUM($O$632)=0,COUNTA(O765:AD767)=0),0,IF(AND(SUM($O$632)&gt;0,COUNTA(O765:AD767)=12),0,1))</f>
        <v>0</v>
      </c>
      <c r="AH765" s="23">
        <f>COUNTIF(S765:AD765,"NS")</f>
        <v>0</v>
      </c>
      <c r="AI765" s="23">
        <f>SUM(S765:AD765)</f>
        <v>0</v>
      </c>
      <c r="AJ765" s="23">
        <f>IF(COUNTIF(O765:AD765,"NA")=4,0,IF(OR(AND(O765=0,AH765&gt;0),AND(O765="ns",AI765&gt;0),AND(O765="ns",AH765=0,AI765=0)),1,IF(OR(AND(O765&gt;0,AH765=3),AND(O765="ns",AH765=3),AND(O765="ns",AI765=0,AH765&gt;0),O765=AI765),0,1)))</f>
        <v>0</v>
      </c>
      <c r="AK765">
        <f>IF(AND(O768="NS",$O$632="NS"),0,IF(AND(O768="NA",$O$632="NA"),0,IF(O768=$O$632,0,1)))</f>
        <v>0</v>
      </c>
      <c r="AL765">
        <f>IF(AND(S768="NS",$S$632="NS"),0,IF(AND(S768="NA",$S$632="NA"),0,IF(S768=$S$632,0,1)))</f>
        <v>0</v>
      </c>
      <c r="AM765">
        <f>IF(AND(W768="NS",$W$632="NS"),0,IF(AND(W768="NA",$W$632="NA"),0,IF(W768=$W$632,0,1)))</f>
        <v>0</v>
      </c>
      <c r="AN765">
        <f>IF(AND(AA768="NS",$AA$632="NS"),0,IF(AND(AA768="NA",$AA$632="NA"),0,IF(AA768=$AA$632,0,1)))</f>
        <v>0</v>
      </c>
    </row>
    <row r="766" spans="1:40" ht="15" customHeight="1">
      <c r="A766" s="40"/>
      <c r="B766" s="42"/>
      <c r="C766" s="94" t="s">
        <v>5016</v>
      </c>
      <c r="D766" s="717" t="s">
        <v>6165</v>
      </c>
      <c r="E766" s="718"/>
      <c r="F766" s="718"/>
      <c r="G766" s="718"/>
      <c r="H766" s="718"/>
      <c r="I766" s="718"/>
      <c r="J766" s="718"/>
      <c r="K766" s="718"/>
      <c r="L766" s="718"/>
      <c r="M766" s="718"/>
      <c r="N766" s="719"/>
      <c r="O766" s="580"/>
      <c r="P766" s="580"/>
      <c r="Q766" s="580"/>
      <c r="R766" s="580"/>
      <c r="S766" s="580"/>
      <c r="T766" s="580"/>
      <c r="U766" s="580"/>
      <c r="V766" s="580"/>
      <c r="W766" s="580"/>
      <c r="X766" s="580"/>
      <c r="Y766" s="580"/>
      <c r="Z766" s="580"/>
      <c r="AA766" s="580"/>
      <c r="AB766" s="580"/>
      <c r="AC766" s="580"/>
      <c r="AD766" s="580"/>
      <c r="AG766" s="774" t="s">
        <v>6114</v>
      </c>
      <c r="AH766" s="23">
        <f t="shared" ref="AH766:AH767" si="127">COUNTIF(S766:AD766,"NS")</f>
        <v>0</v>
      </c>
      <c r="AI766" s="23">
        <f t="shared" ref="AI766:AI767" si="128">SUM(S766:AD766)</f>
        <v>0</v>
      </c>
      <c r="AJ766" s="23">
        <f t="shared" ref="AJ766" si="129">IF(COUNTIF(O766:AD766,"NA")=4,0,IF(OR(AND(O766=0,AH766&gt;0),AND(O766="ns",AI766&gt;0),AND(O766="ns",AH766=0,AI766=0)),1,IF(OR(AND(O766&gt;0,AH766=3),AND(O766="ns",AH766=3),AND(O766="ns",AI766=0,AH766&gt;0),O766=AI766),0,1)))</f>
        <v>0</v>
      </c>
      <c r="AK766" s="48"/>
      <c r="AL766" s="48"/>
      <c r="AM766" s="48"/>
      <c r="AN766" s="409">
        <f>SUM(AK765:AN765)</f>
        <v>0</v>
      </c>
    </row>
    <row r="767" spans="1:40" ht="15" customHeight="1">
      <c r="A767" s="40"/>
      <c r="B767" s="42"/>
      <c r="C767" s="94" t="s">
        <v>5018</v>
      </c>
      <c r="D767" s="742" t="s">
        <v>403</v>
      </c>
      <c r="E767" s="742"/>
      <c r="F767" s="742"/>
      <c r="G767" s="742"/>
      <c r="H767" s="742"/>
      <c r="I767" s="742"/>
      <c r="J767" s="742"/>
      <c r="K767" s="742"/>
      <c r="L767" s="742"/>
      <c r="M767" s="742"/>
      <c r="N767" s="742"/>
      <c r="O767" s="580"/>
      <c r="P767" s="580"/>
      <c r="Q767" s="580"/>
      <c r="R767" s="580"/>
      <c r="S767" s="580"/>
      <c r="T767" s="580"/>
      <c r="U767" s="580"/>
      <c r="V767" s="580"/>
      <c r="W767" s="580"/>
      <c r="X767" s="580"/>
      <c r="Y767" s="580"/>
      <c r="Z767" s="580"/>
      <c r="AA767" s="580"/>
      <c r="AB767" s="580"/>
      <c r="AC767" s="580"/>
      <c r="AD767" s="580"/>
      <c r="AG767" s="774"/>
      <c r="AH767" s="23">
        <f t="shared" si="127"/>
        <v>0</v>
      </c>
      <c r="AI767" s="23">
        <f t="shared" si="128"/>
        <v>0</v>
      </c>
      <c r="AJ767" s="23">
        <f>IF(COUNTIF(O767:AD767,"NA")=4,0,IF(OR(AND(O767=0,AH767&gt;0),AND(O767="ns",AI767&gt;0),AND(O767="ns",AH767=0,AI767=0)),1,IF(OR(AND(O767&gt;0,AH767=3),AND(O767="ns",AH767=3),AND(O767="ns",AI767=0,AH767&gt;0),O767=AI767),0,1)))</f>
        <v>0</v>
      </c>
    </row>
    <row r="768" spans="1:40" ht="15" customHeight="1">
      <c r="A768" s="40"/>
      <c r="B768" s="42"/>
      <c r="C768" s="198"/>
      <c r="D768" s="198"/>
      <c r="E768" s="198"/>
      <c r="F768" s="198"/>
      <c r="G768" s="198"/>
      <c r="H768" s="198"/>
      <c r="I768" s="93"/>
      <c r="J768" s="108"/>
      <c r="K768" s="108"/>
      <c r="L768" s="108"/>
      <c r="M768" s="108"/>
      <c r="N768" s="208" t="s">
        <v>5189</v>
      </c>
      <c r="O768" s="729">
        <f>IF(AND(SUM(O765:R767)=0,COUNTIF(O765:R767,"NS")&gt;0),"NS",
IF(AND(SUM(O765:R767)=0,COUNTIF(O765:R767,0)&gt;0),0,
IF(AND(SUM(O765:R767)=0,COUNTIF(O765:R767,"NA")&gt;0),"NA",
SUM(O765:R767))))</f>
        <v>0</v>
      </c>
      <c r="P768" s="729"/>
      <c r="Q768" s="729"/>
      <c r="R768" s="729"/>
      <c r="S768" s="729">
        <f t="shared" ref="S768" si="130">IF(AND(SUM(S765:V767)=0,COUNTIF(S765:V767,"NS")&gt;0),"NS",
IF(AND(SUM(S765:V767)=0,COUNTIF(S765:V767,0)&gt;0),0,
IF(AND(SUM(S765:V767)=0,COUNTIF(S765:V767,"NA")&gt;0),"NA",
SUM(S765:V767))))</f>
        <v>0</v>
      </c>
      <c r="T768" s="729"/>
      <c r="U768" s="729"/>
      <c r="V768" s="729"/>
      <c r="W768" s="729">
        <f t="shared" ref="W768" si="131">IF(AND(SUM(W765:Z767)=0,COUNTIF(W765:Z767,"NS")&gt;0),"NS",
IF(AND(SUM(W765:Z767)=0,COUNTIF(W765:Z767,0)&gt;0),0,
IF(AND(SUM(W765:Z767)=0,COUNTIF(W765:Z767,"NA")&gt;0),"NA",
SUM(W765:Z767))))</f>
        <v>0</v>
      </c>
      <c r="X768" s="729"/>
      <c r="Y768" s="729"/>
      <c r="Z768" s="729"/>
      <c r="AA768" s="729">
        <f t="shared" ref="AA768" si="132">IF(AND(SUM(AA765:AD767)=0,COUNTIF(AA765:AD767,"NS")&gt;0),"NS",
IF(AND(SUM(AA765:AD767)=0,COUNTIF(AA765:AD767,0)&gt;0),0,
IF(AND(SUM(AA765:AD767)=0,COUNTIF(AA765:AD767,"NA")&gt;0),"NA",
SUM(AA765:AD767))))</f>
        <v>0</v>
      </c>
      <c r="AB768" s="729"/>
      <c r="AC768" s="729"/>
      <c r="AD768" s="729"/>
      <c r="AG768" s="1">
        <f>IF(AND(SUM($O$632)=0,COUNTA(O765:AD767)&gt;0),1,0)</f>
        <v>0</v>
      </c>
      <c r="AH768" s="222">
        <f>SUM(AH765:AH767)</f>
        <v>0</v>
      </c>
      <c r="AI768" s="223">
        <f>SUM(AI765:AI767)</f>
        <v>0</v>
      </c>
      <c r="AJ768" s="224">
        <f>SUM(AJ765:AJ767)</f>
        <v>0</v>
      </c>
    </row>
    <row r="769" spans="1:46" ht="15" customHeight="1">
      <c r="A769" s="40"/>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row>
    <row r="770" spans="1:46" ht="24" customHeight="1">
      <c r="A770" s="40"/>
      <c r="B770" s="42"/>
      <c r="C770" s="531" t="s">
        <v>5147</v>
      </c>
      <c r="D770" s="531"/>
      <c r="E770" s="531"/>
      <c r="F770" s="531"/>
      <c r="G770" s="531"/>
      <c r="H770" s="531"/>
      <c r="I770" s="531"/>
      <c r="J770" s="531"/>
      <c r="K770" s="531"/>
      <c r="L770" s="531"/>
      <c r="M770" s="531"/>
      <c r="N770" s="531"/>
      <c r="O770" s="531"/>
      <c r="P770" s="531"/>
      <c r="Q770" s="531"/>
      <c r="R770" s="531"/>
      <c r="S770" s="531"/>
      <c r="T770" s="531"/>
      <c r="U770" s="531"/>
      <c r="V770" s="531"/>
      <c r="W770" s="531"/>
      <c r="X770" s="531"/>
      <c r="Y770" s="531"/>
      <c r="Z770" s="531"/>
      <c r="AA770" s="531"/>
      <c r="AB770" s="531"/>
      <c r="AC770" s="531"/>
      <c r="AD770" s="531"/>
    </row>
    <row r="771" spans="1:46" ht="60" customHeight="1">
      <c r="A771" s="40"/>
      <c r="B771" s="42"/>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row>
    <row r="772" spans="1:46" ht="15" customHeight="1">
      <c r="A772" s="40"/>
      <c r="B772" s="583" t="str">
        <f>IF(AG765&gt;0,"Favor de ingresar toda la información requerida en la pregunta y/o verifique que no tenga información en celdas sombreadas","")</f>
        <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row>
    <row r="773" spans="1:46" ht="15" customHeight="1">
      <c r="A773" s="40"/>
      <c r="B773" s="568" t="str">
        <f>IF(AH768&gt;0,"Alerta: debido a que cuenta con registros NS, debe proporcionar una justificación en el area de comentarios al final de la pregunta","")</f>
        <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row>
    <row r="774" spans="1:46" ht="15" customHeight="1">
      <c r="A774" s="40"/>
      <c r="B774" s="571" t="str">
        <f>IF(AJ768&gt;0,"Favor de revisar la suma y consistencia de totales y/o subtotales por filas (numéricos y NS)","")</f>
        <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row>
    <row r="775" spans="1:46" ht="15" customHeight="1">
      <c r="A775" s="40"/>
      <c r="B775" s="571" t="str">
        <f>IF(AN766&gt;0,"Favor de revisar la instrucción 3 general de la subsección V.2, debido a que no se cumplen con los criterios mencionados","")</f>
        <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row>
    <row r="776" spans="1:46" ht="15" customHeight="1">
      <c r="A776" s="40"/>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row>
    <row r="777" spans="1:46" ht="15" customHeight="1">
      <c r="A777" s="40"/>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row>
    <row r="778" spans="1:46" ht="24" customHeight="1">
      <c r="A778" s="40" t="s">
        <v>6166</v>
      </c>
      <c r="B778" s="582" t="s">
        <v>6167</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row>
    <row r="779" spans="1:46" s="23" customFormat="1" ht="24" customHeight="1">
      <c r="A779" s="40"/>
      <c r="C779" s="531" t="s">
        <v>5537</v>
      </c>
      <c r="D779" s="531"/>
      <c r="E779" s="531"/>
      <c r="F779" s="531"/>
      <c r="G779" s="531"/>
      <c r="H779" s="531"/>
      <c r="I779" s="531"/>
      <c r="J779" s="531"/>
      <c r="K779" s="531"/>
      <c r="L779" s="531"/>
      <c r="M779" s="531"/>
      <c r="N779" s="531"/>
      <c r="O779" s="531"/>
      <c r="P779" s="531"/>
      <c r="Q779" s="531"/>
      <c r="R779" s="531"/>
      <c r="S779" s="531"/>
      <c r="T779" s="531"/>
      <c r="U779" s="531"/>
      <c r="V779" s="531"/>
      <c r="W779" s="531"/>
      <c r="X779" s="531"/>
      <c r="Y779" s="531"/>
      <c r="Z779" s="531"/>
      <c r="AA779" s="531"/>
      <c r="AB779" s="531"/>
      <c r="AC779" s="531"/>
      <c r="AD779" s="531"/>
    </row>
    <row r="780" spans="1:46" ht="36" customHeight="1">
      <c r="A780" s="40"/>
      <c r="B780" s="23"/>
      <c r="C780" s="531" t="s">
        <v>6168</v>
      </c>
      <c r="D780" s="531"/>
      <c r="E780" s="531"/>
      <c r="F780" s="531"/>
      <c r="G780" s="531"/>
      <c r="H780" s="531"/>
      <c r="I780" s="531"/>
      <c r="J780" s="531"/>
      <c r="K780" s="531"/>
      <c r="L780" s="531"/>
      <c r="M780" s="531"/>
      <c r="N780" s="531"/>
      <c r="O780" s="531"/>
      <c r="P780" s="531"/>
      <c r="Q780" s="531"/>
      <c r="R780" s="531"/>
      <c r="S780" s="531"/>
      <c r="T780" s="531"/>
      <c r="U780" s="531"/>
      <c r="V780" s="531"/>
      <c r="W780" s="531"/>
      <c r="X780" s="531"/>
      <c r="Y780" s="531"/>
      <c r="Z780" s="531"/>
      <c r="AA780" s="531"/>
      <c r="AB780" s="531"/>
      <c r="AC780" s="531"/>
      <c r="AD780" s="531"/>
    </row>
    <row r="781" spans="1:46" ht="36" customHeight="1">
      <c r="A781" s="40"/>
      <c r="B781" s="23"/>
      <c r="C781" s="531" t="s">
        <v>6169</v>
      </c>
      <c r="D781" s="531"/>
      <c r="E781" s="531"/>
      <c r="F781" s="531"/>
      <c r="G781" s="531"/>
      <c r="H781" s="531"/>
      <c r="I781" s="531"/>
      <c r="J781" s="531"/>
      <c r="K781" s="531"/>
      <c r="L781" s="531"/>
      <c r="M781" s="531"/>
      <c r="N781" s="531"/>
      <c r="O781" s="531"/>
      <c r="P781" s="531"/>
      <c r="Q781" s="531"/>
      <c r="R781" s="531"/>
      <c r="S781" s="531"/>
      <c r="T781" s="531"/>
      <c r="U781" s="531"/>
      <c r="V781" s="531"/>
      <c r="W781" s="531"/>
      <c r="X781" s="531"/>
      <c r="Y781" s="531"/>
      <c r="Z781" s="531"/>
      <c r="AA781" s="531"/>
      <c r="AB781" s="531"/>
      <c r="AC781" s="531"/>
      <c r="AD781" s="531"/>
    </row>
    <row r="782" spans="1:46" ht="24" customHeight="1">
      <c r="A782" s="40"/>
      <c r="B782" s="23"/>
      <c r="C782" s="531" t="s">
        <v>5542</v>
      </c>
      <c r="D782" s="531"/>
      <c r="E782" s="531"/>
      <c r="F782" s="531"/>
      <c r="G782" s="531"/>
      <c r="H782" s="531"/>
      <c r="I782" s="531"/>
      <c r="J782" s="531"/>
      <c r="K782" s="531"/>
      <c r="L782" s="531"/>
      <c r="M782" s="531"/>
      <c r="N782" s="531"/>
      <c r="O782" s="531"/>
      <c r="P782" s="531"/>
      <c r="Q782" s="531"/>
      <c r="R782" s="531"/>
      <c r="S782" s="531"/>
      <c r="T782" s="531"/>
      <c r="U782" s="531"/>
      <c r="V782" s="531"/>
      <c r="W782" s="531"/>
      <c r="X782" s="531"/>
      <c r="Y782" s="531"/>
      <c r="Z782" s="531"/>
      <c r="AA782" s="531"/>
      <c r="AB782" s="531"/>
      <c r="AC782" s="531"/>
      <c r="AD782" s="531"/>
    </row>
    <row r="783" spans="1:46" ht="15" customHeight="1">
      <c r="A783" s="40"/>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row>
    <row r="784" spans="1:46" ht="24" customHeight="1">
      <c r="A784" s="40"/>
      <c r="B784" s="42"/>
      <c r="C784" s="684" t="s">
        <v>5544</v>
      </c>
      <c r="D784" s="685"/>
      <c r="E784" s="685"/>
      <c r="F784" s="685"/>
      <c r="G784" s="685"/>
      <c r="H784" s="685"/>
      <c r="I784" s="685"/>
      <c r="J784" s="685"/>
      <c r="K784" s="685"/>
      <c r="L784" s="685"/>
      <c r="M784" s="685"/>
      <c r="N784" s="686"/>
      <c r="O784" s="514" t="s">
        <v>6103</v>
      </c>
      <c r="P784" s="514"/>
      <c r="Q784" s="514"/>
      <c r="R784" s="514"/>
      <c r="S784" s="514"/>
      <c r="T784" s="514"/>
      <c r="U784" s="514"/>
      <c r="V784" s="514"/>
      <c r="W784" s="514"/>
      <c r="X784" s="514"/>
      <c r="Y784" s="514"/>
      <c r="Z784" s="514"/>
      <c r="AA784" s="514"/>
      <c r="AB784" s="514"/>
      <c r="AC784" s="514"/>
      <c r="AD784" s="514"/>
      <c r="AK784" s="770" t="s">
        <v>6109</v>
      </c>
      <c r="AL784" s="770"/>
      <c r="AM784" s="770"/>
      <c r="AN784" s="770"/>
      <c r="AO784" s="823" t="s">
        <v>6170</v>
      </c>
      <c r="AP784" s="771" t="s">
        <v>6171</v>
      </c>
      <c r="AQ784" s="772" t="s">
        <v>6109</v>
      </c>
      <c r="AR784" s="772"/>
      <c r="AS784" s="772"/>
      <c r="AT784" s="772"/>
    </row>
    <row r="785" spans="1:46" ht="15" customHeight="1">
      <c r="A785" s="40"/>
      <c r="B785" s="137"/>
      <c r="C785" s="687"/>
      <c r="D785" s="688"/>
      <c r="E785" s="688"/>
      <c r="F785" s="688"/>
      <c r="G785" s="688"/>
      <c r="H785" s="688"/>
      <c r="I785" s="688"/>
      <c r="J785" s="688"/>
      <c r="K785" s="688"/>
      <c r="L785" s="688"/>
      <c r="M785" s="688"/>
      <c r="N785" s="689"/>
      <c r="O785" s="511" t="s">
        <v>5161</v>
      </c>
      <c r="P785" s="512"/>
      <c r="Q785" s="512"/>
      <c r="R785" s="513"/>
      <c r="S785" s="515" t="s">
        <v>5338</v>
      </c>
      <c r="T785" s="516"/>
      <c r="U785" s="516"/>
      <c r="V785" s="517"/>
      <c r="W785" s="515" t="s">
        <v>5339</v>
      </c>
      <c r="X785" s="516"/>
      <c r="Y785" s="516"/>
      <c r="Z785" s="517"/>
      <c r="AA785" s="515" t="s">
        <v>403</v>
      </c>
      <c r="AB785" s="516"/>
      <c r="AC785" s="516"/>
      <c r="AD785" s="517"/>
      <c r="AG785" s="256" t="s">
        <v>5102</v>
      </c>
      <c r="AH785" s="222" t="s">
        <v>5107</v>
      </c>
      <c r="AI785" s="223" t="s">
        <v>5340</v>
      </c>
      <c r="AJ785" s="224" t="s">
        <v>5341</v>
      </c>
      <c r="AK785" s="269" t="s">
        <v>5382</v>
      </c>
      <c r="AL785" s="406" t="s">
        <v>5383</v>
      </c>
      <c r="AM785" s="407" t="s">
        <v>5384</v>
      </c>
      <c r="AN785" s="408" t="s">
        <v>6110</v>
      </c>
      <c r="AO785" s="823"/>
      <c r="AP785" s="771"/>
      <c r="AQ785" s="412" t="s">
        <v>5382</v>
      </c>
      <c r="AR785" s="413" t="s">
        <v>5383</v>
      </c>
      <c r="AS785" s="414" t="s">
        <v>5384</v>
      </c>
      <c r="AT785" s="415" t="s">
        <v>6110</v>
      </c>
    </row>
    <row r="786" spans="1:46" ht="15" customHeight="1">
      <c r="A786" s="40"/>
      <c r="B786" s="42"/>
      <c r="C786" s="94" t="s">
        <v>5014</v>
      </c>
      <c r="D786" s="572" t="s">
        <v>5548</v>
      </c>
      <c r="E786" s="720"/>
      <c r="F786" s="720"/>
      <c r="G786" s="720"/>
      <c r="H786" s="720"/>
      <c r="I786" s="720"/>
      <c r="J786" s="720"/>
      <c r="K786" s="720"/>
      <c r="L786" s="720"/>
      <c r="M786" s="720"/>
      <c r="N786" s="776"/>
      <c r="O786" s="577"/>
      <c r="P786" s="578"/>
      <c r="Q786" s="578"/>
      <c r="R786" s="579"/>
      <c r="S786" s="577"/>
      <c r="T786" s="578"/>
      <c r="U786" s="578"/>
      <c r="V786" s="579"/>
      <c r="W786" s="577"/>
      <c r="X786" s="578"/>
      <c r="Y786" s="578"/>
      <c r="Z786" s="579"/>
      <c r="AA786" s="577"/>
      <c r="AB786" s="578"/>
      <c r="AC786" s="578"/>
      <c r="AD786" s="579"/>
      <c r="AG786" s="1">
        <f>IF(AND(SUM($O$632)=0,COUNTA(O786:AD801)=0),0,IF(AND(SUM($O$632)&gt;0,COUNTA(O786:AD801)=64),0,1))</f>
        <v>0</v>
      </c>
      <c r="AH786" s="23">
        <f>COUNTIF(S786:AD786,"NS")</f>
        <v>0</v>
      </c>
      <c r="AI786" s="23">
        <f>SUM(S786:AD786)</f>
        <v>0</v>
      </c>
      <c r="AJ786" s="23">
        <f>IF(COUNTIF(O786:AD786,"NA")=4,0,IF(OR(AND(O786=0,AH786&gt;0),AND(O786="ns",AI786&gt;0),AND(O786="ns",AH786=0,AI786=0)),1,IF(OR(AND(O786&gt;0,AH786=3),AND(O786="ns",AH786=3),AND(O786="ns",AI786=0,AH786&gt;0),O786=AI786),0,1)))</f>
        <v>0</v>
      </c>
      <c r="AK786">
        <f>IF(OR(O802="NS",$O$632="NS"),0,IF(AND(O802="NA",$O$632="NA"),0,IF(O802&gt;=$O$632,0,1)))</f>
        <v>0</v>
      </c>
      <c r="AL786">
        <f>IF(OR(S802="NS",$S$632="NS"),0,IF(AND(S802="NA",$S$632="NA"),0,IF(S802&gt;=$S$632,0,1)))</f>
        <v>0</v>
      </c>
      <c r="AM786">
        <f>IF(OR(W802="NS",$W$632="NS"),0,IF(AND(W802="NA",$W$632="NA"),0,IF(W802&gt;=$W$632,0,1)))</f>
        <v>0</v>
      </c>
      <c r="AN786">
        <f>IF(OR(AA802="NS",$AA$632="NS"),0,IF(AND(AA802="NA",$AA$632="NA"),0,IF(AA802&gt;=$AA$632,0,1)))</f>
        <v>0</v>
      </c>
      <c r="AO786" s="1">
        <f>IF(SUM(O798:AD798)&gt;0,1,0)</f>
        <v>0</v>
      </c>
      <c r="AP786" s="411">
        <v>1</v>
      </c>
      <c r="AQ786">
        <f>IF(OR(O786="NS",$O$632="NS"),0,IF(AND(O786="NA",$O$632="NA"),0,IF(O786&lt;=$O$632,0,1)))</f>
        <v>0</v>
      </c>
      <c r="AR786">
        <f>IF(OR(S786="NS",$S$632="NS"),0,IF(AND(S786="NA",$S$632="NA"),0,IF(S786&lt;=$S$632,0,1)))</f>
        <v>0</v>
      </c>
      <c r="AS786">
        <f>IF(OR(W786="NS",$W$632="NS"),0,IF(AND(W786="NA",$W$632="NA"),0,IF(W786&lt;=$W$632,0,1)))</f>
        <v>0</v>
      </c>
      <c r="AT786">
        <f>IF(OR(AA786="NS",$AA$632="NS"),0,IF(AND(AA786="NA",$AA$632="NA"),0,IF(AA786&lt;=$AA$632,0,1)))</f>
        <v>0</v>
      </c>
    </row>
    <row r="787" spans="1:46" ht="15" customHeight="1">
      <c r="A787" s="40"/>
      <c r="B787" s="42"/>
      <c r="C787" s="94" t="s">
        <v>5016</v>
      </c>
      <c r="D787" s="572" t="s">
        <v>5549</v>
      </c>
      <c r="E787" s="720"/>
      <c r="F787" s="720"/>
      <c r="G787" s="720"/>
      <c r="H787" s="720"/>
      <c r="I787" s="720"/>
      <c r="J787" s="720"/>
      <c r="K787" s="720"/>
      <c r="L787" s="720"/>
      <c r="M787" s="720"/>
      <c r="N787" s="776"/>
      <c r="O787" s="577"/>
      <c r="P787" s="578"/>
      <c r="Q787" s="578"/>
      <c r="R787" s="579"/>
      <c r="S787" s="577"/>
      <c r="T787" s="578"/>
      <c r="U787" s="578"/>
      <c r="V787" s="579"/>
      <c r="W787" s="577"/>
      <c r="X787" s="578"/>
      <c r="Y787" s="578"/>
      <c r="Z787" s="579"/>
      <c r="AA787" s="577"/>
      <c r="AB787" s="578"/>
      <c r="AC787" s="578"/>
      <c r="AD787" s="579"/>
      <c r="AH787" s="23">
        <f t="shared" ref="AH787:AH801" si="133">COUNTIF(S787:AD787,"NS")</f>
        <v>0</v>
      </c>
      <c r="AI787" s="23">
        <f t="shared" ref="AI787:AI801" si="134">SUM(S787:AD787)</f>
        <v>0</v>
      </c>
      <c r="AJ787" s="23">
        <f t="shared" ref="AJ787:AJ801" si="135">IF(COUNTIF(O787:AD787,"NA")=4,0,IF(OR(AND(O787=0,AH787&gt;0),AND(O787="ns",AI787&gt;0),AND(O787="ns",AH787=0,AI787=0)),1,IF(OR(AND(O787&gt;0,AH787=3),AND(O787="ns",AH787=3),AND(O787="ns",AI787=0,AH787&gt;0),O787=AI787),0,1)))</f>
        <v>0</v>
      </c>
      <c r="AK787" s="48"/>
      <c r="AL787" s="48"/>
      <c r="AM787" s="48"/>
      <c r="AN787" s="409">
        <f>SUM(AK786:AN786)</f>
        <v>0</v>
      </c>
      <c r="AP787" s="410">
        <v>2</v>
      </c>
      <c r="AQ787">
        <f t="shared" ref="AQ787:AQ801" si="136">IF(OR(O787="NS",$O$632="NS"),0,IF(AND(O787="NA",$O$632="NA"),0,IF(O787&lt;=$O$632,0,1)))</f>
        <v>0</v>
      </c>
      <c r="AR787">
        <f t="shared" ref="AR787:AR801" si="137">IF(OR(S787="NS",$S$632="NS"),0,IF(AND(S787="NA",$S$632="NA"),0,IF(S787&lt;=$S$632,0,1)))</f>
        <v>0</v>
      </c>
      <c r="AS787">
        <f t="shared" ref="AS787:AS801" si="138">IF(OR(W787="NS",$W$632="NS"),0,IF(AND(W787="NA",$W$632="NA"),0,IF(W787&lt;=$W$632,0,1)))</f>
        <v>0</v>
      </c>
      <c r="AT787">
        <f t="shared" ref="AT787:AT801" si="139">IF(OR(AA787="NS",$AA$632="NS"),0,IF(AND(AA787="NA",$AA$632="NA"),0,IF(AA787&lt;=$AA$632,0,1)))</f>
        <v>0</v>
      </c>
    </row>
    <row r="788" spans="1:46" ht="15" customHeight="1">
      <c r="A788" s="40"/>
      <c r="B788" s="42"/>
      <c r="C788" s="94" t="s">
        <v>5018</v>
      </c>
      <c r="D788" s="572" t="s">
        <v>5550</v>
      </c>
      <c r="E788" s="720"/>
      <c r="F788" s="720"/>
      <c r="G788" s="720"/>
      <c r="H788" s="720"/>
      <c r="I788" s="720"/>
      <c r="J788" s="720"/>
      <c r="K788" s="720"/>
      <c r="L788" s="720"/>
      <c r="M788" s="720"/>
      <c r="N788" s="776"/>
      <c r="O788" s="577"/>
      <c r="P788" s="578"/>
      <c r="Q788" s="578"/>
      <c r="R788" s="579"/>
      <c r="S788" s="577"/>
      <c r="T788" s="578"/>
      <c r="U788" s="578"/>
      <c r="V788" s="579"/>
      <c r="W788" s="577"/>
      <c r="X788" s="578"/>
      <c r="Y788" s="578"/>
      <c r="Z788" s="579"/>
      <c r="AA788" s="577"/>
      <c r="AB788" s="578"/>
      <c r="AC788" s="578"/>
      <c r="AD788" s="579"/>
      <c r="AG788" s="774" t="s">
        <v>6114</v>
      </c>
      <c r="AH788" s="23">
        <f t="shared" si="133"/>
        <v>0</v>
      </c>
      <c r="AI788" s="23">
        <f t="shared" si="134"/>
        <v>0</v>
      </c>
      <c r="AJ788" s="23">
        <f t="shared" si="135"/>
        <v>0</v>
      </c>
      <c r="AP788" s="411">
        <v>3</v>
      </c>
      <c r="AQ788">
        <f t="shared" si="136"/>
        <v>0</v>
      </c>
      <c r="AR788">
        <f t="shared" si="137"/>
        <v>0</v>
      </c>
      <c r="AS788">
        <f t="shared" si="138"/>
        <v>0</v>
      </c>
      <c r="AT788">
        <f t="shared" si="139"/>
        <v>0</v>
      </c>
    </row>
    <row r="789" spans="1:46" ht="15" customHeight="1">
      <c r="A789" s="40"/>
      <c r="B789" s="137"/>
      <c r="C789" s="94" t="s">
        <v>5020</v>
      </c>
      <c r="D789" s="572" t="s">
        <v>5551</v>
      </c>
      <c r="E789" s="720"/>
      <c r="F789" s="720"/>
      <c r="G789" s="720"/>
      <c r="H789" s="720"/>
      <c r="I789" s="720"/>
      <c r="J789" s="720"/>
      <c r="K789" s="720"/>
      <c r="L789" s="720"/>
      <c r="M789" s="720"/>
      <c r="N789" s="776"/>
      <c r="O789" s="577"/>
      <c r="P789" s="578"/>
      <c r="Q789" s="578"/>
      <c r="R789" s="579"/>
      <c r="S789" s="577"/>
      <c r="T789" s="578"/>
      <c r="U789" s="578"/>
      <c r="V789" s="579"/>
      <c r="W789" s="577"/>
      <c r="X789" s="578"/>
      <c r="Y789" s="578"/>
      <c r="Z789" s="579"/>
      <c r="AA789" s="577"/>
      <c r="AB789" s="578"/>
      <c r="AC789" s="578"/>
      <c r="AD789" s="579"/>
      <c r="AG789" s="774"/>
      <c r="AH789" s="23">
        <f t="shared" si="133"/>
        <v>0</v>
      </c>
      <c r="AI789" s="23">
        <f t="shared" si="134"/>
        <v>0</v>
      </c>
      <c r="AJ789" s="23">
        <f t="shared" si="135"/>
        <v>0</v>
      </c>
      <c r="AP789" s="410">
        <v>4</v>
      </c>
      <c r="AQ789">
        <f t="shared" si="136"/>
        <v>0</v>
      </c>
      <c r="AR789">
        <f t="shared" si="137"/>
        <v>0</v>
      </c>
      <c r="AS789">
        <f t="shared" si="138"/>
        <v>0</v>
      </c>
      <c r="AT789">
        <f t="shared" si="139"/>
        <v>0</v>
      </c>
    </row>
    <row r="790" spans="1:46" ht="15" customHeight="1">
      <c r="A790" s="40"/>
      <c r="B790" s="42"/>
      <c r="C790" s="94" t="s">
        <v>5022</v>
      </c>
      <c r="D790" s="572" t="s">
        <v>5552</v>
      </c>
      <c r="E790" s="720"/>
      <c r="F790" s="720"/>
      <c r="G790" s="720"/>
      <c r="H790" s="720"/>
      <c r="I790" s="720"/>
      <c r="J790" s="720"/>
      <c r="K790" s="720"/>
      <c r="L790" s="720"/>
      <c r="M790" s="720"/>
      <c r="N790" s="776"/>
      <c r="O790" s="577"/>
      <c r="P790" s="578"/>
      <c r="Q790" s="578"/>
      <c r="R790" s="579"/>
      <c r="S790" s="577"/>
      <c r="T790" s="578"/>
      <c r="U790" s="578"/>
      <c r="V790" s="579"/>
      <c r="W790" s="577"/>
      <c r="X790" s="578"/>
      <c r="Y790" s="578"/>
      <c r="Z790" s="579"/>
      <c r="AA790" s="577"/>
      <c r="AB790" s="578"/>
      <c r="AC790" s="578"/>
      <c r="AD790" s="579"/>
      <c r="AG790" s="1">
        <f>IF(AND(SUM($O$632)=0,COUNTA(O786:AD801)&gt;0),1,0)</f>
        <v>0</v>
      </c>
      <c r="AH790" s="23">
        <f t="shared" si="133"/>
        <v>0</v>
      </c>
      <c r="AI790" s="23">
        <f t="shared" si="134"/>
        <v>0</v>
      </c>
      <c r="AJ790" s="23">
        <f t="shared" si="135"/>
        <v>0</v>
      </c>
      <c r="AP790" s="411">
        <v>5</v>
      </c>
      <c r="AQ790">
        <f t="shared" si="136"/>
        <v>0</v>
      </c>
      <c r="AR790">
        <f t="shared" si="137"/>
        <v>0</v>
      </c>
      <c r="AS790">
        <f t="shared" si="138"/>
        <v>0</v>
      </c>
      <c r="AT790">
        <f t="shared" si="139"/>
        <v>0</v>
      </c>
    </row>
    <row r="791" spans="1:46" ht="15" customHeight="1">
      <c r="A791" s="40"/>
      <c r="B791" s="42"/>
      <c r="C791" s="94" t="s">
        <v>5024</v>
      </c>
      <c r="D791" s="572" t="s">
        <v>5553</v>
      </c>
      <c r="E791" s="720"/>
      <c r="F791" s="720"/>
      <c r="G791" s="720"/>
      <c r="H791" s="720"/>
      <c r="I791" s="720"/>
      <c r="J791" s="720"/>
      <c r="K791" s="720"/>
      <c r="L791" s="720"/>
      <c r="M791" s="720"/>
      <c r="N791" s="776"/>
      <c r="O791" s="577"/>
      <c r="P791" s="578"/>
      <c r="Q791" s="578"/>
      <c r="R791" s="579"/>
      <c r="S791" s="577"/>
      <c r="T791" s="578"/>
      <c r="U791" s="578"/>
      <c r="V791" s="579"/>
      <c r="W791" s="577"/>
      <c r="X791" s="578"/>
      <c r="Y791" s="578"/>
      <c r="Z791" s="579"/>
      <c r="AA791" s="577"/>
      <c r="AB791" s="578"/>
      <c r="AC791" s="578"/>
      <c r="AD791" s="579"/>
      <c r="AH791" s="23">
        <f t="shared" si="133"/>
        <v>0</v>
      </c>
      <c r="AI791" s="23">
        <f t="shared" si="134"/>
        <v>0</v>
      </c>
      <c r="AJ791" s="23">
        <f t="shared" si="135"/>
        <v>0</v>
      </c>
      <c r="AP791" s="410">
        <v>6</v>
      </c>
      <c r="AQ791">
        <f t="shared" si="136"/>
        <v>0</v>
      </c>
      <c r="AR791">
        <f t="shared" si="137"/>
        <v>0</v>
      </c>
      <c r="AS791">
        <f t="shared" si="138"/>
        <v>0</v>
      </c>
      <c r="AT791">
        <f t="shared" si="139"/>
        <v>0</v>
      </c>
    </row>
    <row r="792" spans="1:46" ht="15" customHeight="1">
      <c r="A792" s="40"/>
      <c r="B792" s="42"/>
      <c r="C792" s="94" t="s">
        <v>5026</v>
      </c>
      <c r="D792" s="572" t="s">
        <v>5554</v>
      </c>
      <c r="E792" s="720"/>
      <c r="F792" s="720"/>
      <c r="G792" s="720"/>
      <c r="H792" s="720"/>
      <c r="I792" s="720"/>
      <c r="J792" s="720"/>
      <c r="K792" s="720"/>
      <c r="L792" s="720"/>
      <c r="M792" s="720"/>
      <c r="N792" s="776"/>
      <c r="O792" s="577"/>
      <c r="P792" s="578"/>
      <c r="Q792" s="578"/>
      <c r="R792" s="579"/>
      <c r="S792" s="577"/>
      <c r="T792" s="578"/>
      <c r="U792" s="578"/>
      <c r="V792" s="579"/>
      <c r="W792" s="577"/>
      <c r="X792" s="578"/>
      <c r="Y792" s="578"/>
      <c r="Z792" s="579"/>
      <c r="AA792" s="577"/>
      <c r="AB792" s="578"/>
      <c r="AC792" s="578"/>
      <c r="AD792" s="579"/>
      <c r="AH792" s="23">
        <f t="shared" si="133"/>
        <v>0</v>
      </c>
      <c r="AI792" s="23">
        <f t="shared" si="134"/>
        <v>0</v>
      </c>
      <c r="AJ792" s="23">
        <f t="shared" si="135"/>
        <v>0</v>
      </c>
      <c r="AP792" s="411">
        <v>7</v>
      </c>
      <c r="AQ792">
        <f t="shared" si="136"/>
        <v>0</v>
      </c>
      <c r="AR792">
        <f t="shared" si="137"/>
        <v>0</v>
      </c>
      <c r="AS792">
        <f t="shared" si="138"/>
        <v>0</v>
      </c>
      <c r="AT792">
        <f t="shared" si="139"/>
        <v>0</v>
      </c>
    </row>
    <row r="793" spans="1:46" ht="15" customHeight="1">
      <c r="A793" s="40"/>
      <c r="B793" s="137"/>
      <c r="C793" s="94" t="s">
        <v>5028</v>
      </c>
      <c r="D793" s="572" t="s">
        <v>5555</v>
      </c>
      <c r="E793" s="720"/>
      <c r="F793" s="720"/>
      <c r="G793" s="720"/>
      <c r="H793" s="720"/>
      <c r="I793" s="720"/>
      <c r="J793" s="720"/>
      <c r="K793" s="720"/>
      <c r="L793" s="720"/>
      <c r="M793" s="720"/>
      <c r="N793" s="776"/>
      <c r="O793" s="577"/>
      <c r="P793" s="578"/>
      <c r="Q793" s="578"/>
      <c r="R793" s="579"/>
      <c r="S793" s="577"/>
      <c r="T793" s="578"/>
      <c r="U793" s="578"/>
      <c r="V793" s="579"/>
      <c r="W793" s="577"/>
      <c r="X793" s="578"/>
      <c r="Y793" s="578"/>
      <c r="Z793" s="579"/>
      <c r="AA793" s="577"/>
      <c r="AB793" s="578"/>
      <c r="AC793" s="578"/>
      <c r="AD793" s="579"/>
      <c r="AH793" s="23">
        <f t="shared" si="133"/>
        <v>0</v>
      </c>
      <c r="AI793" s="23">
        <f t="shared" si="134"/>
        <v>0</v>
      </c>
      <c r="AJ793" s="23">
        <f t="shared" si="135"/>
        <v>0</v>
      </c>
      <c r="AP793" s="410">
        <v>8</v>
      </c>
      <c r="AQ793">
        <f t="shared" si="136"/>
        <v>0</v>
      </c>
      <c r="AR793">
        <f t="shared" si="137"/>
        <v>0</v>
      </c>
      <c r="AS793">
        <f t="shared" si="138"/>
        <v>0</v>
      </c>
      <c r="AT793">
        <f t="shared" si="139"/>
        <v>0</v>
      </c>
    </row>
    <row r="794" spans="1:46" ht="15" customHeight="1">
      <c r="A794" s="40"/>
      <c r="B794" s="42"/>
      <c r="C794" s="94" t="s">
        <v>5030</v>
      </c>
      <c r="D794" s="572" t="s">
        <v>5255</v>
      </c>
      <c r="E794" s="720"/>
      <c r="F794" s="720"/>
      <c r="G794" s="720"/>
      <c r="H794" s="720"/>
      <c r="I794" s="720"/>
      <c r="J794" s="720"/>
      <c r="K794" s="720"/>
      <c r="L794" s="720"/>
      <c r="M794" s="720"/>
      <c r="N794" s="776"/>
      <c r="O794" s="577"/>
      <c r="P794" s="578"/>
      <c r="Q794" s="578"/>
      <c r="R794" s="579"/>
      <c r="S794" s="577"/>
      <c r="T794" s="578"/>
      <c r="U794" s="578"/>
      <c r="V794" s="579"/>
      <c r="W794" s="577"/>
      <c r="X794" s="578"/>
      <c r="Y794" s="578"/>
      <c r="Z794" s="579"/>
      <c r="AA794" s="577"/>
      <c r="AB794" s="578"/>
      <c r="AC794" s="578"/>
      <c r="AD794" s="579"/>
      <c r="AH794" s="23">
        <f t="shared" si="133"/>
        <v>0</v>
      </c>
      <c r="AI794" s="23">
        <f t="shared" si="134"/>
        <v>0</v>
      </c>
      <c r="AJ794" s="23">
        <f t="shared" si="135"/>
        <v>0</v>
      </c>
      <c r="AP794" s="411">
        <v>9</v>
      </c>
      <c r="AQ794">
        <f t="shared" si="136"/>
        <v>0</v>
      </c>
      <c r="AR794">
        <f t="shared" si="137"/>
        <v>0</v>
      </c>
      <c r="AS794">
        <f t="shared" si="138"/>
        <v>0</v>
      </c>
      <c r="AT794">
        <f t="shared" si="139"/>
        <v>0</v>
      </c>
    </row>
    <row r="795" spans="1:46" ht="15" customHeight="1">
      <c r="A795" s="40"/>
      <c r="B795" s="42"/>
      <c r="C795" s="94" t="s">
        <v>5031</v>
      </c>
      <c r="D795" s="572" t="s">
        <v>5556</v>
      </c>
      <c r="E795" s="720"/>
      <c r="F795" s="720"/>
      <c r="G795" s="720"/>
      <c r="H795" s="720"/>
      <c r="I795" s="720"/>
      <c r="J795" s="720"/>
      <c r="K795" s="720"/>
      <c r="L795" s="720"/>
      <c r="M795" s="720"/>
      <c r="N795" s="776"/>
      <c r="O795" s="577"/>
      <c r="P795" s="578"/>
      <c r="Q795" s="578"/>
      <c r="R795" s="579"/>
      <c r="S795" s="577"/>
      <c r="T795" s="578"/>
      <c r="U795" s="578"/>
      <c r="V795" s="579"/>
      <c r="W795" s="577"/>
      <c r="X795" s="578"/>
      <c r="Y795" s="578"/>
      <c r="Z795" s="579"/>
      <c r="AA795" s="577"/>
      <c r="AB795" s="578"/>
      <c r="AC795" s="578"/>
      <c r="AD795" s="579"/>
      <c r="AH795" s="23">
        <f t="shared" si="133"/>
        <v>0</v>
      </c>
      <c r="AI795" s="23">
        <f t="shared" si="134"/>
        <v>0</v>
      </c>
      <c r="AJ795" s="23">
        <f t="shared" si="135"/>
        <v>0</v>
      </c>
      <c r="AP795" s="410">
        <v>10</v>
      </c>
      <c r="AQ795">
        <f t="shared" si="136"/>
        <v>0</v>
      </c>
      <c r="AR795">
        <f t="shared" si="137"/>
        <v>0</v>
      </c>
      <c r="AS795">
        <f t="shared" si="138"/>
        <v>0</v>
      </c>
      <c r="AT795">
        <f t="shared" si="139"/>
        <v>0</v>
      </c>
    </row>
    <row r="796" spans="1:46" ht="15" customHeight="1">
      <c r="A796" s="40"/>
      <c r="B796" s="137"/>
      <c r="C796" s="94" t="s">
        <v>5033</v>
      </c>
      <c r="D796" s="572" t="s">
        <v>5557</v>
      </c>
      <c r="E796" s="720"/>
      <c r="F796" s="720"/>
      <c r="G796" s="720"/>
      <c r="H796" s="720"/>
      <c r="I796" s="720"/>
      <c r="J796" s="720"/>
      <c r="K796" s="720"/>
      <c r="L796" s="720"/>
      <c r="M796" s="720"/>
      <c r="N796" s="776"/>
      <c r="O796" s="577"/>
      <c r="P796" s="578"/>
      <c r="Q796" s="578"/>
      <c r="R796" s="579"/>
      <c r="S796" s="577"/>
      <c r="T796" s="578"/>
      <c r="U796" s="578"/>
      <c r="V796" s="579"/>
      <c r="W796" s="577"/>
      <c r="X796" s="578"/>
      <c r="Y796" s="578"/>
      <c r="Z796" s="579"/>
      <c r="AA796" s="577"/>
      <c r="AB796" s="578"/>
      <c r="AC796" s="578"/>
      <c r="AD796" s="579"/>
      <c r="AH796" s="23">
        <f t="shared" si="133"/>
        <v>0</v>
      </c>
      <c r="AI796" s="23">
        <f t="shared" si="134"/>
        <v>0</v>
      </c>
      <c r="AJ796" s="23">
        <f t="shared" si="135"/>
        <v>0</v>
      </c>
      <c r="AP796" s="411">
        <v>11</v>
      </c>
      <c r="AQ796">
        <f t="shared" si="136"/>
        <v>0</v>
      </c>
      <c r="AR796">
        <f t="shared" si="137"/>
        <v>0</v>
      </c>
      <c r="AS796">
        <f t="shared" si="138"/>
        <v>0</v>
      </c>
      <c r="AT796">
        <f t="shared" si="139"/>
        <v>0</v>
      </c>
    </row>
    <row r="797" spans="1:46" ht="15" customHeight="1">
      <c r="A797" s="40"/>
      <c r="B797" s="42"/>
      <c r="C797" s="94" t="s">
        <v>5034</v>
      </c>
      <c r="D797" s="572" t="s">
        <v>5558</v>
      </c>
      <c r="E797" s="720"/>
      <c r="F797" s="720"/>
      <c r="G797" s="720"/>
      <c r="H797" s="720"/>
      <c r="I797" s="720"/>
      <c r="J797" s="720"/>
      <c r="K797" s="720"/>
      <c r="L797" s="720"/>
      <c r="M797" s="720"/>
      <c r="N797" s="776"/>
      <c r="O797" s="577"/>
      <c r="P797" s="578"/>
      <c r="Q797" s="578"/>
      <c r="R797" s="579"/>
      <c r="S797" s="577"/>
      <c r="T797" s="578"/>
      <c r="U797" s="578"/>
      <c r="V797" s="579"/>
      <c r="W797" s="577"/>
      <c r="X797" s="578"/>
      <c r="Y797" s="578"/>
      <c r="Z797" s="579"/>
      <c r="AA797" s="577"/>
      <c r="AB797" s="578"/>
      <c r="AC797" s="578"/>
      <c r="AD797" s="579"/>
      <c r="AH797" s="23">
        <f t="shared" si="133"/>
        <v>0</v>
      </c>
      <c r="AI797" s="23">
        <f t="shared" si="134"/>
        <v>0</v>
      </c>
      <c r="AJ797" s="23">
        <f t="shared" si="135"/>
        <v>0</v>
      </c>
      <c r="AP797" s="410">
        <v>12</v>
      </c>
      <c r="AQ797">
        <f t="shared" si="136"/>
        <v>0</v>
      </c>
      <c r="AR797">
        <f t="shared" si="137"/>
        <v>0</v>
      </c>
      <c r="AS797">
        <f t="shared" si="138"/>
        <v>0</v>
      </c>
      <c r="AT797">
        <f t="shared" si="139"/>
        <v>0</v>
      </c>
    </row>
    <row r="798" spans="1:46" ht="15" customHeight="1">
      <c r="A798" s="40"/>
      <c r="B798" s="42"/>
      <c r="C798" s="94" t="s">
        <v>5035</v>
      </c>
      <c r="D798" s="572" t="s">
        <v>5559</v>
      </c>
      <c r="E798" s="720"/>
      <c r="F798" s="720"/>
      <c r="G798" s="720"/>
      <c r="H798" s="720"/>
      <c r="I798" s="720"/>
      <c r="J798" s="720"/>
      <c r="K798" s="720"/>
      <c r="L798" s="720"/>
      <c r="M798" s="720"/>
      <c r="N798" s="776"/>
      <c r="O798" s="577"/>
      <c r="P798" s="578"/>
      <c r="Q798" s="578"/>
      <c r="R798" s="579"/>
      <c r="S798" s="577"/>
      <c r="T798" s="578"/>
      <c r="U798" s="578"/>
      <c r="V798" s="579"/>
      <c r="W798" s="577"/>
      <c r="X798" s="578"/>
      <c r="Y798" s="578"/>
      <c r="Z798" s="579"/>
      <c r="AA798" s="577"/>
      <c r="AB798" s="578"/>
      <c r="AC798" s="578"/>
      <c r="AD798" s="579"/>
      <c r="AH798" s="23">
        <f t="shared" si="133"/>
        <v>0</v>
      </c>
      <c r="AI798" s="23">
        <f t="shared" si="134"/>
        <v>0</v>
      </c>
      <c r="AJ798" s="23">
        <f t="shared" si="135"/>
        <v>0</v>
      </c>
      <c r="AP798" s="411">
        <v>13</v>
      </c>
      <c r="AQ798">
        <f t="shared" si="136"/>
        <v>0</v>
      </c>
      <c r="AR798">
        <f t="shared" si="137"/>
        <v>0</v>
      </c>
      <c r="AS798">
        <f t="shared" si="138"/>
        <v>0</v>
      </c>
      <c r="AT798">
        <f t="shared" si="139"/>
        <v>0</v>
      </c>
    </row>
    <row r="799" spans="1:46" ht="15" customHeight="1">
      <c r="A799" s="40"/>
      <c r="B799" s="42"/>
      <c r="C799" s="94" t="s">
        <v>5036</v>
      </c>
      <c r="D799" s="572" t="s">
        <v>5560</v>
      </c>
      <c r="E799" s="720"/>
      <c r="F799" s="720"/>
      <c r="G799" s="720"/>
      <c r="H799" s="720"/>
      <c r="I799" s="720"/>
      <c r="J799" s="720"/>
      <c r="K799" s="720"/>
      <c r="L799" s="720"/>
      <c r="M799" s="720"/>
      <c r="N799" s="776"/>
      <c r="O799" s="577"/>
      <c r="P799" s="578"/>
      <c r="Q799" s="578"/>
      <c r="R799" s="579"/>
      <c r="S799" s="577"/>
      <c r="T799" s="578"/>
      <c r="U799" s="578"/>
      <c r="V799" s="579"/>
      <c r="W799" s="577"/>
      <c r="X799" s="578"/>
      <c r="Y799" s="578"/>
      <c r="Z799" s="579"/>
      <c r="AA799" s="577"/>
      <c r="AB799" s="578"/>
      <c r="AC799" s="578"/>
      <c r="AD799" s="579"/>
      <c r="AH799" s="23">
        <f t="shared" si="133"/>
        <v>0</v>
      </c>
      <c r="AI799" s="23">
        <f t="shared" si="134"/>
        <v>0</v>
      </c>
      <c r="AJ799" s="23">
        <f t="shared" si="135"/>
        <v>0</v>
      </c>
      <c r="AP799" s="410">
        <v>14</v>
      </c>
      <c r="AQ799">
        <f t="shared" si="136"/>
        <v>0</v>
      </c>
      <c r="AR799">
        <f t="shared" si="137"/>
        <v>0</v>
      </c>
      <c r="AS799">
        <f t="shared" si="138"/>
        <v>0</v>
      </c>
      <c r="AT799">
        <f t="shared" si="139"/>
        <v>0</v>
      </c>
    </row>
    <row r="800" spans="1:46" ht="15" customHeight="1">
      <c r="A800" s="40"/>
      <c r="B800" s="137"/>
      <c r="C800" s="94" t="s">
        <v>5037</v>
      </c>
      <c r="D800" s="572" t="s">
        <v>5319</v>
      </c>
      <c r="E800" s="720"/>
      <c r="F800" s="720"/>
      <c r="G800" s="720"/>
      <c r="H800" s="720"/>
      <c r="I800" s="720"/>
      <c r="J800" s="720"/>
      <c r="K800" s="720"/>
      <c r="L800" s="720"/>
      <c r="M800" s="720"/>
      <c r="N800" s="776"/>
      <c r="O800" s="577"/>
      <c r="P800" s="578"/>
      <c r="Q800" s="578"/>
      <c r="R800" s="579"/>
      <c r="S800" s="577"/>
      <c r="T800" s="578"/>
      <c r="U800" s="578"/>
      <c r="V800" s="579"/>
      <c r="W800" s="577"/>
      <c r="X800" s="578"/>
      <c r="Y800" s="578"/>
      <c r="Z800" s="579"/>
      <c r="AA800" s="577"/>
      <c r="AB800" s="578"/>
      <c r="AC800" s="578"/>
      <c r="AD800" s="579"/>
      <c r="AH800" s="23">
        <f t="shared" si="133"/>
        <v>0</v>
      </c>
      <c r="AI800" s="23">
        <f t="shared" si="134"/>
        <v>0</v>
      </c>
      <c r="AJ800" s="23">
        <f t="shared" si="135"/>
        <v>0</v>
      </c>
      <c r="AP800" s="411">
        <v>15</v>
      </c>
      <c r="AQ800">
        <f t="shared" si="136"/>
        <v>0</v>
      </c>
      <c r="AR800">
        <f t="shared" si="137"/>
        <v>0</v>
      </c>
      <c r="AS800">
        <f t="shared" si="138"/>
        <v>0</v>
      </c>
      <c r="AT800">
        <f t="shared" si="139"/>
        <v>0</v>
      </c>
    </row>
    <row r="801" spans="1:46" ht="15" customHeight="1">
      <c r="A801" s="40"/>
      <c r="B801" s="42"/>
      <c r="C801" s="94" t="s">
        <v>5038</v>
      </c>
      <c r="D801" s="572" t="s">
        <v>403</v>
      </c>
      <c r="E801" s="720"/>
      <c r="F801" s="720"/>
      <c r="G801" s="720"/>
      <c r="H801" s="720"/>
      <c r="I801" s="720"/>
      <c r="J801" s="720"/>
      <c r="K801" s="720"/>
      <c r="L801" s="720"/>
      <c r="M801" s="720"/>
      <c r="N801" s="776"/>
      <c r="O801" s="577"/>
      <c r="P801" s="578"/>
      <c r="Q801" s="578"/>
      <c r="R801" s="579"/>
      <c r="S801" s="577"/>
      <c r="T801" s="578"/>
      <c r="U801" s="578"/>
      <c r="V801" s="579"/>
      <c r="W801" s="577"/>
      <c r="X801" s="578"/>
      <c r="Y801" s="578"/>
      <c r="Z801" s="579"/>
      <c r="AA801" s="577"/>
      <c r="AB801" s="578"/>
      <c r="AC801" s="578"/>
      <c r="AD801" s="579"/>
      <c r="AH801" s="23">
        <f t="shared" si="133"/>
        <v>0</v>
      </c>
      <c r="AI801" s="23">
        <f t="shared" si="134"/>
        <v>0</v>
      </c>
      <c r="AJ801" s="23">
        <f t="shared" si="135"/>
        <v>0</v>
      </c>
      <c r="AP801" s="410">
        <v>16</v>
      </c>
      <c r="AQ801">
        <f t="shared" si="136"/>
        <v>0</v>
      </c>
      <c r="AR801">
        <f t="shared" si="137"/>
        <v>0</v>
      </c>
      <c r="AS801">
        <f t="shared" si="138"/>
        <v>0</v>
      </c>
      <c r="AT801">
        <f t="shared" si="139"/>
        <v>0</v>
      </c>
    </row>
    <row r="802" spans="1:46" ht="15" customHeight="1">
      <c r="A802" s="40"/>
      <c r="B802" s="138"/>
      <c r="C802" s="62"/>
      <c r="D802" s="42"/>
      <c r="E802" s="42"/>
      <c r="F802" s="42"/>
      <c r="G802" s="42"/>
      <c r="H802" s="42"/>
      <c r="I802" s="42"/>
      <c r="J802" s="42"/>
      <c r="K802" s="102"/>
      <c r="L802" s="102"/>
      <c r="M802" s="42"/>
      <c r="N802" s="108" t="s">
        <v>5189</v>
      </c>
      <c r="O802" s="722">
        <f>IF(AND(SUM(O786:R801)=0,COUNTIF(O786:R801,"NS")&gt;0),"NS",
IF(AND(SUM(O786:R801)=0,COUNTIF(O786:R801,0)&gt;0),0,
IF(AND(SUM(O786:R801)=0,COUNTIF(O786:R801,"NA")&gt;0),"NA",
SUM(O786:R801))))</f>
        <v>0</v>
      </c>
      <c r="P802" s="723"/>
      <c r="Q802" s="723"/>
      <c r="R802" s="724"/>
      <c r="S802" s="722">
        <f t="shared" ref="S802" si="140">IF(AND(SUM(S786:V801)=0,COUNTIF(S786:V801,"NS")&gt;0),"NS",
IF(AND(SUM(S786:V801)=0,COUNTIF(S786:V801,0)&gt;0),0,
IF(AND(SUM(S786:V801)=0,COUNTIF(S786:V801,"NA")&gt;0),"NA",
SUM(S786:V801))))</f>
        <v>0</v>
      </c>
      <c r="T802" s="723"/>
      <c r="U802" s="723"/>
      <c r="V802" s="724"/>
      <c r="W802" s="722">
        <f t="shared" ref="W802" si="141">IF(AND(SUM(W786:Z801)=0,COUNTIF(W786:Z801,"NS")&gt;0),"NS",
IF(AND(SUM(W786:Z801)=0,COUNTIF(W786:Z801,0)&gt;0),0,
IF(AND(SUM(W786:Z801)=0,COUNTIF(W786:Z801,"NA")&gt;0),"NA",
SUM(W786:Z801))))</f>
        <v>0</v>
      </c>
      <c r="X802" s="723"/>
      <c r="Y802" s="723"/>
      <c r="Z802" s="724"/>
      <c r="AA802" s="722">
        <f t="shared" ref="AA802" si="142">IF(AND(SUM(AA786:AD801)=0,COUNTIF(AA786:AD801,"NS")&gt;0),"NS",
IF(AND(SUM(AA786:AD801)=0,COUNTIF(AA786:AD801,0)&gt;0),0,
IF(AND(SUM(AA786:AD801)=0,COUNTIF(AA786:AD801,"NA")&gt;0),"NA",
SUM(AA786:AD801))))</f>
        <v>0</v>
      </c>
      <c r="AB802" s="723"/>
      <c r="AC802" s="723"/>
      <c r="AD802" s="724"/>
      <c r="AH802" s="222">
        <f>SUM(AH786:AH801)</f>
        <v>0</v>
      </c>
      <c r="AI802" s="223">
        <f>SUM(AI786:AI801)</f>
        <v>0</v>
      </c>
      <c r="AJ802" s="224">
        <f>SUM(AJ786:AJ801)</f>
        <v>0</v>
      </c>
      <c r="AT802" s="416">
        <f>SUM(AQ786:AT801)</f>
        <v>0</v>
      </c>
    </row>
    <row r="803" spans="1:46" ht="15" customHeight="1">
      <c r="A803" s="40"/>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row>
    <row r="804" spans="1:46" ht="45" customHeight="1">
      <c r="A804" s="40"/>
      <c r="B804" s="102"/>
      <c r="C804" s="678" t="s">
        <v>5561</v>
      </c>
      <c r="D804" s="678"/>
      <c r="E804" s="678"/>
      <c r="F804" s="527"/>
      <c r="G804" s="527"/>
      <c r="H804" s="527"/>
      <c r="I804" s="527"/>
      <c r="J804" s="527"/>
      <c r="K804" s="527"/>
      <c r="L804" s="527"/>
      <c r="M804" s="527"/>
      <c r="N804" s="527"/>
      <c r="O804" s="527"/>
      <c r="P804" s="527"/>
      <c r="Q804" s="527"/>
      <c r="R804" s="527"/>
      <c r="S804" s="527"/>
      <c r="T804" s="527"/>
      <c r="U804" s="527"/>
      <c r="V804" s="527"/>
      <c r="W804" s="527"/>
      <c r="X804" s="527"/>
      <c r="Y804" s="527"/>
      <c r="Z804" s="527"/>
      <c r="AA804" s="527"/>
      <c r="AB804" s="527"/>
      <c r="AC804" s="527"/>
      <c r="AD804" s="527"/>
    </row>
    <row r="805" spans="1:46" ht="15" customHeight="1">
      <c r="A805" s="40"/>
      <c r="B805" s="571" t="str">
        <f>IF(AND(AO786&gt;0,F804=""),"Ha registrado un valor mayor a cero en el numeral 13, debe anotar el nombre de dicha(s) familia(s) lingüística(s)","")</f>
        <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row>
    <row r="806" spans="1:46" ht="24" customHeight="1">
      <c r="A806" s="40"/>
      <c r="B806" s="139"/>
      <c r="C806" s="531" t="s">
        <v>5147</v>
      </c>
      <c r="D806" s="531"/>
      <c r="E806" s="531"/>
      <c r="F806" s="531"/>
      <c r="G806" s="531"/>
      <c r="H806" s="531"/>
      <c r="I806" s="531"/>
      <c r="J806" s="531"/>
      <c r="K806" s="531"/>
      <c r="L806" s="531"/>
      <c r="M806" s="531"/>
      <c r="N806" s="531"/>
      <c r="O806" s="531"/>
      <c r="P806" s="531"/>
      <c r="Q806" s="531"/>
      <c r="R806" s="531"/>
      <c r="S806" s="531"/>
      <c r="T806" s="531"/>
      <c r="U806" s="531"/>
      <c r="V806" s="531"/>
      <c r="W806" s="531"/>
      <c r="X806" s="531"/>
      <c r="Y806" s="531"/>
      <c r="Z806" s="531"/>
      <c r="AA806" s="531"/>
      <c r="AB806" s="531"/>
      <c r="AC806" s="531"/>
      <c r="AD806" s="531"/>
    </row>
    <row r="807" spans="1:46" ht="60" customHeight="1">
      <c r="A807" s="40"/>
      <c r="B807" s="139"/>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row>
    <row r="808" spans="1:46" ht="15" customHeight="1">
      <c r="A808" s="40"/>
      <c r="B808" s="583" t="str">
        <f>IF(AG786&gt;0,"Favor de ingresar toda la información requerida en la pregunta y/o verifique que no tenga información en celdas sombreadas","")</f>
        <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row>
    <row r="809" spans="1:46" ht="15" customHeight="1">
      <c r="A809" s="40"/>
      <c r="B809" s="568" t="str">
        <f>IF(AH802&gt;0,"Alerta: debido a que cuenta con registros NS, debe proporcionar una justificación en el area de comentarios al final de la pregunta","")</f>
        <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row>
    <row r="810" spans="1:46" ht="15" customHeight="1">
      <c r="A810" s="40"/>
      <c r="B810" s="571" t="str">
        <f>IF(AJ802&gt;0,"Favor de revisar la suma y consistencia de totales y/o subtotales por filas (numéricos y NS)","")</f>
        <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row>
    <row r="811" spans="1:46" ht="15" customHeight="1">
      <c r="A811" s="40"/>
      <c r="B811" s="571" t="str">
        <f>IF(AN787&gt;0,"Favor de revisar la instrucción 2 , debido a que no se cumplen con los criterios mencionados","")</f>
        <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row>
    <row r="812" spans="1:46" ht="15" customHeight="1">
      <c r="A812" s="40"/>
      <c r="B812" s="584" t="str">
        <f>IF(AT802&gt;0,"Alerta: debe de proporcionar una justificación de acuerdo a lo establecido en la instrucción 3","")</f>
        <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row>
    <row r="813" spans="1:46" ht="15" customHeight="1">
      <c r="A813" s="40"/>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row>
    <row r="814" spans="1:46" ht="36" customHeight="1">
      <c r="A814" s="72" t="s">
        <v>6172</v>
      </c>
      <c r="B814" s="585" t="s">
        <v>6173</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row>
    <row r="815" spans="1:46" ht="24.95" customHeight="1">
      <c r="A815" s="40"/>
      <c r="B815" s="107"/>
      <c r="C815" s="651" t="s">
        <v>6174</v>
      </c>
      <c r="D815" s="651"/>
      <c r="E815" s="651"/>
      <c r="F815" s="651"/>
      <c r="G815" s="651"/>
      <c r="H815" s="651"/>
      <c r="I815" s="651"/>
      <c r="J815" s="651"/>
      <c r="K815" s="651"/>
      <c r="L815" s="651"/>
      <c r="M815" s="651"/>
      <c r="N815" s="651"/>
      <c r="O815" s="651"/>
      <c r="P815" s="651"/>
      <c r="Q815" s="651"/>
      <c r="R815" s="651"/>
      <c r="S815" s="651"/>
      <c r="T815" s="651"/>
      <c r="U815" s="651"/>
      <c r="V815" s="651"/>
      <c r="W815" s="651"/>
      <c r="X815" s="651"/>
      <c r="Y815" s="651"/>
      <c r="Z815" s="651"/>
      <c r="AA815" s="651"/>
      <c r="AB815" s="651"/>
      <c r="AC815" s="651"/>
      <c r="AD815" s="651"/>
    </row>
    <row r="816" spans="1:46" ht="24.95" customHeight="1">
      <c r="A816" s="40"/>
      <c r="B816" s="91"/>
      <c r="C816" s="593" t="s">
        <v>6175</v>
      </c>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row>
    <row r="817" spans="1:51" ht="15" customHeight="1">
      <c r="A817" s="40"/>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row>
    <row r="818" spans="1:51" ht="24" customHeight="1">
      <c r="A818" s="40"/>
      <c r="B818" s="91"/>
      <c r="C818" s="514" t="s">
        <v>5086</v>
      </c>
      <c r="D818" s="514"/>
      <c r="E818" s="514"/>
      <c r="F818" s="514"/>
      <c r="G818" s="514"/>
      <c r="H818" s="514"/>
      <c r="I818" s="514"/>
      <c r="J818" s="514"/>
      <c r="K818" s="514"/>
      <c r="L818" s="514"/>
      <c r="M818" s="514"/>
      <c r="N818" s="514"/>
      <c r="O818" s="514" t="s">
        <v>6176</v>
      </c>
      <c r="P818" s="514"/>
      <c r="Q818" s="514"/>
      <c r="R818" s="514"/>
      <c r="S818" s="514"/>
      <c r="T818" s="514"/>
      <c r="U818" s="514"/>
      <c r="V818" s="514"/>
      <c r="W818" s="514"/>
      <c r="X818" s="514"/>
      <c r="Y818" s="514"/>
      <c r="Z818" s="514"/>
      <c r="AA818" s="514"/>
      <c r="AB818" s="514"/>
      <c r="AC818" s="514"/>
      <c r="AD818" s="514"/>
    </row>
    <row r="819" spans="1:51" ht="24" customHeight="1">
      <c r="A819" s="40"/>
      <c r="B819" s="91"/>
      <c r="C819" s="514"/>
      <c r="D819" s="514"/>
      <c r="E819" s="514"/>
      <c r="F819" s="514"/>
      <c r="G819" s="514"/>
      <c r="H819" s="514"/>
      <c r="I819" s="514"/>
      <c r="J819" s="514"/>
      <c r="K819" s="514"/>
      <c r="L819" s="514"/>
      <c r="M819" s="514"/>
      <c r="N819" s="514"/>
      <c r="O819" s="804" t="s">
        <v>5161</v>
      </c>
      <c r="P819" s="787" t="s">
        <v>5338</v>
      </c>
      <c r="Q819" s="787" t="s">
        <v>5339</v>
      </c>
      <c r="R819" s="787" t="s">
        <v>403</v>
      </c>
      <c r="S819" s="515" t="s">
        <v>6177</v>
      </c>
      <c r="T819" s="516"/>
      <c r="U819" s="516"/>
      <c r="V819" s="517"/>
      <c r="W819" s="515" t="s">
        <v>6178</v>
      </c>
      <c r="X819" s="516"/>
      <c r="Y819" s="516"/>
      <c r="Z819" s="517"/>
      <c r="AA819" s="515" t="s">
        <v>403</v>
      </c>
      <c r="AB819" s="516"/>
      <c r="AC819" s="516"/>
      <c r="AD819" s="517"/>
      <c r="AT819" s="774" t="s">
        <v>6114</v>
      </c>
      <c r="AU819" s="772" t="s">
        <v>6109</v>
      </c>
      <c r="AV819" s="772"/>
      <c r="AW819" s="772"/>
      <c r="AX819" s="772"/>
    </row>
    <row r="820" spans="1:51" ht="72" customHeight="1">
      <c r="A820" s="40"/>
      <c r="B820" s="91"/>
      <c r="C820" s="514"/>
      <c r="D820" s="514"/>
      <c r="E820" s="514"/>
      <c r="F820" s="514"/>
      <c r="G820" s="514"/>
      <c r="H820" s="514"/>
      <c r="I820" s="514"/>
      <c r="J820" s="514"/>
      <c r="K820" s="514"/>
      <c r="L820" s="514"/>
      <c r="M820" s="514"/>
      <c r="N820" s="514"/>
      <c r="O820" s="805"/>
      <c r="P820" s="789"/>
      <c r="Q820" s="789"/>
      <c r="R820" s="789"/>
      <c r="S820" s="201" t="s">
        <v>5358</v>
      </c>
      <c r="T820" s="97" t="s">
        <v>5338</v>
      </c>
      <c r="U820" s="97" t="s">
        <v>5339</v>
      </c>
      <c r="V820" s="97" t="s">
        <v>403</v>
      </c>
      <c r="W820" s="201" t="s">
        <v>5358</v>
      </c>
      <c r="X820" s="97" t="s">
        <v>5338</v>
      </c>
      <c r="Y820" s="97" t="s">
        <v>5339</v>
      </c>
      <c r="Z820" s="97" t="s">
        <v>403</v>
      </c>
      <c r="AA820" s="201" t="s">
        <v>5358</v>
      </c>
      <c r="AB820" s="97" t="s">
        <v>5338</v>
      </c>
      <c r="AC820" s="97" t="s">
        <v>5339</v>
      </c>
      <c r="AD820" s="97" t="s">
        <v>403</v>
      </c>
      <c r="AG820" s="221" t="s">
        <v>5102</v>
      </c>
      <c r="AH820" s="228" t="s">
        <v>5166</v>
      </c>
      <c r="AI820" s="257" t="s">
        <v>5359</v>
      </c>
      <c r="AJ820" s="226" t="s">
        <v>5360</v>
      </c>
      <c r="AK820" s="228" t="s">
        <v>5169</v>
      </c>
      <c r="AL820" s="257" t="s">
        <v>5361</v>
      </c>
      <c r="AM820" s="226" t="s">
        <v>5362</v>
      </c>
      <c r="AN820" s="228" t="s">
        <v>5363</v>
      </c>
      <c r="AO820" s="257" t="s">
        <v>5364</v>
      </c>
      <c r="AP820" s="226" t="s">
        <v>5365</v>
      </c>
      <c r="AQ820" s="228" t="s">
        <v>5366</v>
      </c>
      <c r="AR820" s="257" t="s">
        <v>5367</v>
      </c>
      <c r="AS820" s="226" t="s">
        <v>5368</v>
      </c>
      <c r="AT820" s="774"/>
      <c r="AU820" s="412" t="s">
        <v>5382</v>
      </c>
      <c r="AV820" s="413" t="s">
        <v>5383</v>
      </c>
      <c r="AW820" s="414" t="s">
        <v>5384</v>
      </c>
      <c r="AX820" s="415" t="s">
        <v>6110</v>
      </c>
    </row>
    <row r="821" spans="1:51">
      <c r="A821" s="40"/>
      <c r="B821" s="91"/>
      <c r="C821" s="94" t="s">
        <v>5464</v>
      </c>
      <c r="D821" s="572" t="s">
        <v>403</v>
      </c>
      <c r="E821" s="573"/>
      <c r="F821" s="573"/>
      <c r="G821" s="573"/>
      <c r="H821" s="573"/>
      <c r="I821" s="573"/>
      <c r="J821" s="573"/>
      <c r="K821" s="573"/>
      <c r="L821" s="573"/>
      <c r="M821" s="573"/>
      <c r="N821" s="574"/>
      <c r="O821" s="112" t="str">
        <f>IF(CNGE_2024_M4_Secc5!O571="","",CNGE_2024_M4_Secc5!O571)</f>
        <v/>
      </c>
      <c r="P821" s="112" t="str">
        <f>IF(CNGE_2024_M4_Secc5!S571="","",CNGE_2024_M4_Secc5!S571)</f>
        <v/>
      </c>
      <c r="Q821" s="112" t="str">
        <f>IF(CNGE_2024_M4_Secc5!W571="","",CNGE_2024_M4_Secc5!W571)</f>
        <v/>
      </c>
      <c r="R821" s="112" t="str">
        <f>IF(CNGE_2024_M4_Secc5!AA571="","",CNGE_2024_M4_Secc5!AA571)</f>
        <v/>
      </c>
      <c r="S821" s="483"/>
      <c r="T821" s="483"/>
      <c r="U821" s="483"/>
      <c r="V821" s="483"/>
      <c r="W821" s="483"/>
      <c r="X821" s="483"/>
      <c r="Y821" s="483"/>
      <c r="Z821" s="483"/>
      <c r="AA821" s="483"/>
      <c r="AB821" s="483"/>
      <c r="AC821" s="483"/>
      <c r="AD821" s="483"/>
      <c r="AG821" s="89">
        <f>IF(AND(SUM($O571)=0,COUNTA(O821:AD821)=4),0,IF(AND(SUM($O571)&gt;0,COUNTA(O821:AD821)=16),0,1))</f>
        <v>0</v>
      </c>
      <c r="AH821" s="1">
        <f>COUNTIF(P821:R821,"NS")</f>
        <v>0</v>
      </c>
      <c r="AI821" s="1">
        <f>SUM(P821:R821)</f>
        <v>0</v>
      </c>
      <c r="AJ821" s="1">
        <f>IF(COUNTIF(O821:R821,"NA")=4,0,IF(COUNTA(O821:R821)=4,0,IF(OR(AND(O821=0,AH821&gt;0),AND(O821="ns",AI821&gt;0),AND(O821="ns",AH821=0,AI821=0)),1,IF(OR(AND(O821&gt;0,AH821=3),AND(O821="ns",AH821=3),AND(O821="ns",AI821=0,AH821&gt;0),O821=AI821),0,1))))</f>
        <v>0</v>
      </c>
      <c r="AK821" s="1">
        <f>COUNTIF(T821:V821,"NS")</f>
        <v>0</v>
      </c>
      <c r="AL821" s="1">
        <f>SUM(T821:V821)</f>
        <v>0</v>
      </c>
      <c r="AM821" s="1">
        <f>IF(COUNTIF(S821:V821,"NA")=4,0,IF(COUNTA(S821:V821)=0,0,IF(OR(AND(S821=0,AK821&gt;0),AND(S821="ns",AL821&gt;0),AND(S821="ns",AK821=0,AL821=0)),1,IF(OR(AND(S821&gt;0,AK821=3),AND(S821="ns",AK821=3),AND(S821="ns",AL821=0,AK821&gt;0),S821=AL821),0,1))))</f>
        <v>0</v>
      </c>
      <c r="AN821" s="1">
        <f>COUNTIF(X821:Z821,"NS")</f>
        <v>0</v>
      </c>
      <c r="AO821" s="1">
        <f>SUM(X821:Z821)</f>
        <v>0</v>
      </c>
      <c r="AP821" s="1">
        <f>IF(COUNTIF(W821:Z821,"NA")=4,0,IF(COUNTA(W821:Z821)=0,0,IF(OR(AND(W821=0,AN821&gt;0),AND(W821="ns",AO821&gt;0),AND(W821="ns",AN821=0,AO821=0)),1,IF(OR(AND(W821&gt;0,AN821=3),AND(W821="ns",AN821=3),AND(W821="ns",AO821=0,AN821&gt;0),W821=AO821),0,1))))</f>
        <v>0</v>
      </c>
      <c r="AQ821" s="1">
        <f>COUNTIF(AB821:AD821,"NS")</f>
        <v>0</v>
      </c>
      <c r="AR821" s="1">
        <f>SUM(AB821:AD821)</f>
        <v>0</v>
      </c>
      <c r="AS821" s="1">
        <f>IF(COUNTIF(AA821:AD821,"NA")=4,0,IF(COUNTA(AA821:AD821)=0,0,IF(OR(AND(AA821=0,AQ821&gt;0),AND(AA821="ns",AR821&gt;0),AND(AA821="ns",AQ821=0,AR821=0)),1,IF(OR(AND(AA821&gt;0,AQ821=3),AND(AA821="ns",AQ821=3),AND(AA821="ns",AR821=0,AQ821&gt;0),AA821=AR821),0,1))))</f>
        <v>0</v>
      </c>
      <c r="AT821" s="1">
        <f>IF(AND(SUM($O571)=0,COUNTA(O821:AD821)&gt;4),1,0)</f>
        <v>0</v>
      </c>
      <c r="AU821">
        <f>IF(AND(O821="NS",$O571="NS"),0,IF(AND(O821="NA",$O571="NA"),0,IF(O821=$O571,0,1)))</f>
        <v>0</v>
      </c>
      <c r="AV821">
        <f>IF(AND(P821="NS",$S571="NS"),0,IF(AND(P821="NA",$S571="NA"),0,IF(P821=$S571,0,1)))</f>
        <v>0</v>
      </c>
      <c r="AW821">
        <f>IF(AND(Q821="NS",$W571="NS"),0,IF(AND(Q821="NA",$W571="NA"),0,IF(Q821=$W571,0,1)))</f>
        <v>0</v>
      </c>
      <c r="AX821">
        <f>IF(AND(R821="NS",$AA571="NS"),0,IF(AND(R821="NA",$AA571="NA"),0,IF(R821=$AA571,0,1)))</f>
        <v>0</v>
      </c>
      <c r="AY821" s="423" t="s">
        <v>5867</v>
      </c>
    </row>
    <row r="822" spans="1:51">
      <c r="A822" s="40"/>
      <c r="B822" s="91"/>
      <c r="C822" s="94" t="s">
        <v>5014</v>
      </c>
      <c r="D822" s="572" t="str">
        <f>IF(CNGE_2024_M4_Secc1!D42="","",CNGE_2024_M4_Secc1!D42)</f>
        <v/>
      </c>
      <c r="E822" s="573"/>
      <c r="F822" s="573"/>
      <c r="G822" s="573"/>
      <c r="H822" s="573"/>
      <c r="I822" s="573"/>
      <c r="J822" s="573"/>
      <c r="K822" s="573"/>
      <c r="L822" s="573"/>
      <c r="M822" s="573"/>
      <c r="N822" s="574"/>
      <c r="O822" s="112" t="str">
        <f>IF(CNGE_2024_M4_Secc5!O572="","",CNGE_2024_M4_Secc5!O572)</f>
        <v/>
      </c>
      <c r="P822" s="112" t="str">
        <f>IF(CNGE_2024_M4_Secc5!S572="","",CNGE_2024_M4_Secc5!S572)</f>
        <v/>
      </c>
      <c r="Q822" s="112" t="str">
        <f>IF(CNGE_2024_M4_Secc5!W572="","",CNGE_2024_M4_Secc5!W572)</f>
        <v/>
      </c>
      <c r="R822" s="112" t="str">
        <f>IF(CNGE_2024_M4_Secc5!AA572="","",CNGE_2024_M4_Secc5!AA572)</f>
        <v/>
      </c>
      <c r="S822" s="483"/>
      <c r="T822" s="483"/>
      <c r="U822" s="483"/>
      <c r="V822" s="483"/>
      <c r="W822" s="483"/>
      <c r="X822" s="483"/>
      <c r="Y822" s="483"/>
      <c r="Z822" s="483"/>
      <c r="AA822" s="483"/>
      <c r="AB822" s="483"/>
      <c r="AC822" s="483"/>
      <c r="AD822" s="483"/>
      <c r="AG822" s="1">
        <f>IF(AND(CNGE_2024_M4_Secc1!$O42&lt;&gt;"",CNGE_2024_M4_Secc1!$O42=2,COUNTBLANK(D822)=0,COUNTA(O822:AD822)=4),0,IF(AND(COUNTBLANK(D822)=1,COUNTA(O822:AD822)=4),0,IF(AND(CNGE_2024_M4_Secc1!$O42&lt;&gt;"",CNGE_2024_M4_Secc1!$O42&lt;&gt;2,COUNTBLANK(D822)=0,SUM($O572)=0,COUNTA(O822:AD822)=4),0,IF(AND(CNGE_2024_M4_Secc1!$O42&lt;&gt;"",CNGE_2024_M4_Secc1!$O42&lt;&gt;2,COUNTBLANK(D822)=0,SUM($O572)&gt;0,COUNTA(O822:AD822)=16),0,1))))</f>
        <v>0</v>
      </c>
      <c r="AH822" s="1">
        <f t="shared" ref="AH822:AH881" si="143">COUNTIF(P822:R822,"NS")</f>
        <v>0</v>
      </c>
      <c r="AI822" s="1">
        <f t="shared" ref="AI822:AI881" si="144">SUM(P822:R822)</f>
        <v>0</v>
      </c>
      <c r="AJ822" s="1">
        <f t="shared" ref="AJ822:AJ881" si="145">IF(COUNTIF(O822:R822,"NA")=4,0,IF(COUNTA(O822:R822)=4,0,IF(OR(AND(O822=0,AH822&gt;0),AND(O822="ns",AI822&gt;0),AND(O822="ns",AH822=0,AI822=0)),1,IF(OR(AND(O822&gt;0,AH822=3),AND(O822="ns",AH822=3),AND(O822="ns",AI822=0,AH822&gt;0),O822=AI822),0,1))))</f>
        <v>0</v>
      </c>
      <c r="AK822" s="1">
        <f t="shared" ref="AK822:AK881" si="146">COUNTIF(T822:V822,"NS")</f>
        <v>0</v>
      </c>
      <c r="AL822" s="1">
        <f t="shared" ref="AL822:AL881" si="147">SUM(T822:V822)</f>
        <v>0</v>
      </c>
      <c r="AM822" s="1">
        <f t="shared" ref="AM822:AM881" si="148">IF(COUNTIF(S822:V822,"NA")=4,0,IF(COUNTA(S822:V822)=0,0,IF(OR(AND(S822=0,AK822&gt;0),AND(S822="ns",AL822&gt;0),AND(S822="ns",AK822=0,AL822=0)),1,IF(OR(AND(S822&gt;0,AK822=3),AND(S822="ns",AK822=3),AND(S822="ns",AL822=0,AK822&gt;0),S822=AL822),0,1))))</f>
        <v>0</v>
      </c>
      <c r="AN822" s="1">
        <f t="shared" ref="AN822:AN881" si="149">COUNTIF(X822:Z822,"NS")</f>
        <v>0</v>
      </c>
      <c r="AO822" s="1">
        <f t="shared" ref="AO822:AO881" si="150">SUM(X822:Z822)</f>
        <v>0</v>
      </c>
      <c r="AP822" s="1">
        <f t="shared" ref="AP822:AP881" si="151">IF(COUNTIF(W822:Z822,"NA")=4,0,IF(COUNTA(W822:Z822)=0,0,IF(OR(AND(W822=0,AN822&gt;0),AND(W822="ns",AO822&gt;0),AND(W822="ns",AN822=0,AO822=0)),1,IF(OR(AND(W822&gt;0,AN822=3),AND(W822="ns",AN822=3),AND(W822="ns",AO822=0,AN822&gt;0),W822=AO822),0,1))))</f>
        <v>0</v>
      </c>
      <c r="AQ822" s="1">
        <f t="shared" ref="AQ822:AQ881" si="152">COUNTIF(AB822:AD822,"NS")</f>
        <v>0</v>
      </c>
      <c r="AR822" s="1">
        <f t="shared" ref="AR822:AR881" si="153">SUM(AB822:AD822)</f>
        <v>0</v>
      </c>
      <c r="AS822" s="1">
        <f t="shared" ref="AS822:AS881" si="154">IF(COUNTIF(AA822:AD822,"NA")=4,0,IF(COUNTA(AA822:AD822)=0,0,IF(OR(AND(AA822=0,AQ822&gt;0),AND(AA822="ns",AR822&gt;0),AND(AA822="ns",AQ822=0,AR822=0)),1,IF(OR(AND(AA822&gt;0,AQ822=3),AND(AA822="ns",AQ822=3),AND(AA822="ns",AR822=0,AQ822&gt;0),AA822=AR822),0,1))))</f>
        <v>0</v>
      </c>
      <c r="AT822" s="1">
        <f t="shared" ref="AT822:AT881" si="155">IF(AND(SUM($O572)=0,COUNTA(O822:AD822)&gt;4),1,0)</f>
        <v>0</v>
      </c>
      <c r="AU822">
        <f t="shared" ref="AU822:AU881" si="156">IF(AND(O822="NS",$O572="NS"),0,IF(AND(O822="NA",$O572="NA"),0,IF(O822=$O572,0,1)))</f>
        <v>0</v>
      </c>
      <c r="AV822">
        <f t="shared" ref="AV822:AV881" si="157">IF(AND(P822="NS",$S572="NS"),0,IF(AND(P822="NA",$S572="NA"),0,IF(P822=$S572,0,1)))</f>
        <v>0</v>
      </c>
      <c r="AW822">
        <f t="shared" ref="AW822:AW881" si="158">IF(AND(Q822="NS",$W572="NS"),0,IF(AND(Q822="NA",$W572="NA"),0,IF(Q822=$W572,0,1)))</f>
        <v>0</v>
      </c>
      <c r="AX822">
        <f t="shared" ref="AX822:AX881" si="159">IF(AND(R822="NS",$AA572="NS"),0,IF(AND(R822="NA",$AA572="NA"),0,IF(R822=$AA572,0,1)))</f>
        <v>0</v>
      </c>
      <c r="AY822" s="1">
        <f>IF(AND(CNGE_2024_M4_Secc1!$O42&lt;&gt;"",CNGE_2024_M4_Secc1!$O42=2,COUNTA(O822:AD822)&gt;4),1,0)</f>
        <v>0</v>
      </c>
    </row>
    <row r="823" spans="1:51" ht="15" customHeight="1">
      <c r="A823" s="40"/>
      <c r="B823" s="91"/>
      <c r="C823" s="94" t="s">
        <v>5016</v>
      </c>
      <c r="D823" s="572" t="str">
        <f>IF(CNGE_2024_M4_Secc1!D43="","",CNGE_2024_M4_Secc1!D43)</f>
        <v/>
      </c>
      <c r="E823" s="573"/>
      <c r="F823" s="573"/>
      <c r="G823" s="573"/>
      <c r="H823" s="573"/>
      <c r="I823" s="573"/>
      <c r="J823" s="573"/>
      <c r="K823" s="573"/>
      <c r="L823" s="573"/>
      <c r="M823" s="573"/>
      <c r="N823" s="574"/>
      <c r="O823" s="112" t="str">
        <f>IF(CNGE_2024_M4_Secc5!O573="","",CNGE_2024_M4_Secc5!O573)</f>
        <v/>
      </c>
      <c r="P823" s="112" t="str">
        <f>IF(CNGE_2024_M4_Secc5!S573="","",CNGE_2024_M4_Secc5!S573)</f>
        <v/>
      </c>
      <c r="Q823" s="112" t="str">
        <f>IF(CNGE_2024_M4_Secc5!W573="","",CNGE_2024_M4_Secc5!W573)</f>
        <v/>
      </c>
      <c r="R823" s="112" t="str">
        <f>IF(CNGE_2024_M4_Secc5!AA573="","",CNGE_2024_M4_Secc5!AA573)</f>
        <v/>
      </c>
      <c r="S823" s="483"/>
      <c r="T823" s="483"/>
      <c r="U823" s="483"/>
      <c r="V823" s="483"/>
      <c r="W823" s="483"/>
      <c r="X823" s="483"/>
      <c r="Y823" s="483"/>
      <c r="Z823" s="483"/>
      <c r="AA823" s="483"/>
      <c r="AB823" s="483"/>
      <c r="AC823" s="483"/>
      <c r="AD823" s="483"/>
      <c r="AG823" s="1">
        <f>IF(AND(CNGE_2024_M4_Secc1!$O43&lt;&gt;"",CNGE_2024_M4_Secc1!$O43=2,COUNTBLANK(D823)=0,COUNTA(O823:AD823)=4),0,IF(AND(COUNTBLANK(D823)=1,COUNTA(O823:AD823)=4),0,IF(AND(CNGE_2024_M4_Secc1!$O43&lt;&gt;"",CNGE_2024_M4_Secc1!$O43&lt;&gt;2,COUNTBLANK(D823)=0,SUM($O573)=0,COUNTA(O823:AD823)=4),0,IF(AND(CNGE_2024_M4_Secc1!$O43&lt;&gt;"",CNGE_2024_M4_Secc1!$O43&lt;&gt;2,COUNTBLANK(D823)=0,SUM($O573)&gt;0,COUNTA(O823:AD823)=16),0,1))))</f>
        <v>0</v>
      </c>
      <c r="AH823" s="1">
        <f t="shared" si="143"/>
        <v>0</v>
      </c>
      <c r="AI823" s="1">
        <f t="shared" si="144"/>
        <v>0</v>
      </c>
      <c r="AJ823" s="1">
        <f t="shared" si="145"/>
        <v>0</v>
      </c>
      <c r="AK823" s="1">
        <f t="shared" si="146"/>
        <v>0</v>
      </c>
      <c r="AL823" s="1">
        <f t="shared" si="147"/>
        <v>0</v>
      </c>
      <c r="AM823" s="1">
        <f t="shared" si="148"/>
        <v>0</v>
      </c>
      <c r="AN823" s="1">
        <f t="shared" si="149"/>
        <v>0</v>
      </c>
      <c r="AO823" s="1">
        <f t="shared" si="150"/>
        <v>0</v>
      </c>
      <c r="AP823" s="1">
        <f t="shared" si="151"/>
        <v>0</v>
      </c>
      <c r="AQ823" s="1">
        <f t="shared" si="152"/>
        <v>0</v>
      </c>
      <c r="AR823" s="1">
        <f t="shared" si="153"/>
        <v>0</v>
      </c>
      <c r="AS823" s="1">
        <f t="shared" si="154"/>
        <v>0</v>
      </c>
      <c r="AT823" s="1">
        <f t="shared" si="155"/>
        <v>0</v>
      </c>
      <c r="AU823">
        <f t="shared" si="156"/>
        <v>0</v>
      </c>
      <c r="AV823">
        <f t="shared" si="157"/>
        <v>0</v>
      </c>
      <c r="AW823">
        <f t="shared" si="158"/>
        <v>0</v>
      </c>
      <c r="AX823">
        <f t="shared" si="159"/>
        <v>0</v>
      </c>
      <c r="AY823" s="1">
        <f>IF(AND(CNGE_2024_M4_Secc1!$O43&lt;&gt;"",CNGE_2024_M4_Secc1!$O43=2,COUNTA(O823:AD823)&gt;4),1,0)</f>
        <v>0</v>
      </c>
    </row>
    <row r="824" spans="1:51" ht="15" customHeight="1">
      <c r="A824" s="40"/>
      <c r="B824" s="91"/>
      <c r="C824" s="94" t="s">
        <v>5018</v>
      </c>
      <c r="D824" s="572" t="str">
        <f>IF(CNGE_2024_M4_Secc1!D44="","",CNGE_2024_M4_Secc1!D44)</f>
        <v/>
      </c>
      <c r="E824" s="573"/>
      <c r="F824" s="573"/>
      <c r="G824" s="573"/>
      <c r="H824" s="573"/>
      <c r="I824" s="573"/>
      <c r="J824" s="573"/>
      <c r="K824" s="573"/>
      <c r="L824" s="573"/>
      <c r="M824" s="573"/>
      <c r="N824" s="574"/>
      <c r="O824" s="112" t="str">
        <f>IF(CNGE_2024_M4_Secc5!O574="","",CNGE_2024_M4_Secc5!O574)</f>
        <v/>
      </c>
      <c r="P824" s="112" t="str">
        <f>IF(CNGE_2024_M4_Secc5!S574="","",CNGE_2024_M4_Secc5!S574)</f>
        <v/>
      </c>
      <c r="Q824" s="112" t="str">
        <f>IF(CNGE_2024_M4_Secc5!W574="","",CNGE_2024_M4_Secc5!W574)</f>
        <v/>
      </c>
      <c r="R824" s="112" t="str">
        <f>IF(CNGE_2024_M4_Secc5!AA574="","",CNGE_2024_M4_Secc5!AA574)</f>
        <v/>
      </c>
      <c r="S824" s="483"/>
      <c r="T824" s="483"/>
      <c r="U824" s="483"/>
      <c r="V824" s="483"/>
      <c r="W824" s="483"/>
      <c r="X824" s="483"/>
      <c r="Y824" s="483"/>
      <c r="Z824" s="483"/>
      <c r="AA824" s="483"/>
      <c r="AB824" s="483"/>
      <c r="AC824" s="483"/>
      <c r="AD824" s="483"/>
      <c r="AG824" s="1">
        <f>IF(AND(CNGE_2024_M4_Secc1!$O44&lt;&gt;"",CNGE_2024_M4_Secc1!$O44=2,COUNTBLANK(D824)=0,COUNTA(O824:AD824)=4),0,IF(AND(COUNTBLANK(D824)=1,COUNTA(O824:AD824)=4),0,IF(AND(CNGE_2024_M4_Secc1!$O44&lt;&gt;"",CNGE_2024_M4_Secc1!$O44&lt;&gt;2,COUNTBLANK(D824)=0,SUM($O574)=0,COUNTA(O824:AD824)=4),0,IF(AND(CNGE_2024_M4_Secc1!$O44&lt;&gt;"",CNGE_2024_M4_Secc1!$O44&lt;&gt;2,COUNTBLANK(D824)=0,SUM($O574)&gt;0,COUNTA(O824:AD824)=16),0,1))))</f>
        <v>0</v>
      </c>
      <c r="AH824" s="1">
        <f t="shared" si="143"/>
        <v>0</v>
      </c>
      <c r="AI824" s="1">
        <f t="shared" si="144"/>
        <v>0</v>
      </c>
      <c r="AJ824" s="1">
        <f t="shared" si="145"/>
        <v>0</v>
      </c>
      <c r="AK824" s="1">
        <f t="shared" si="146"/>
        <v>0</v>
      </c>
      <c r="AL824" s="1">
        <f t="shared" si="147"/>
        <v>0</v>
      </c>
      <c r="AM824" s="1">
        <f t="shared" si="148"/>
        <v>0</v>
      </c>
      <c r="AN824" s="1">
        <f t="shared" si="149"/>
        <v>0</v>
      </c>
      <c r="AO824" s="1">
        <f t="shared" si="150"/>
        <v>0</v>
      </c>
      <c r="AP824" s="1">
        <f t="shared" si="151"/>
        <v>0</v>
      </c>
      <c r="AQ824" s="1">
        <f t="shared" si="152"/>
        <v>0</v>
      </c>
      <c r="AR824" s="1">
        <f t="shared" si="153"/>
        <v>0</v>
      </c>
      <c r="AS824" s="1">
        <f t="shared" si="154"/>
        <v>0</v>
      </c>
      <c r="AT824" s="1">
        <f t="shared" si="155"/>
        <v>0</v>
      </c>
      <c r="AU824">
        <f t="shared" si="156"/>
        <v>0</v>
      </c>
      <c r="AV824">
        <f t="shared" si="157"/>
        <v>0</v>
      </c>
      <c r="AW824">
        <f t="shared" si="158"/>
        <v>0</v>
      </c>
      <c r="AX824">
        <f t="shared" si="159"/>
        <v>0</v>
      </c>
      <c r="AY824" s="1">
        <f>IF(AND(CNGE_2024_M4_Secc1!$O44&lt;&gt;"",CNGE_2024_M4_Secc1!$O44=2,COUNTA(O824:AD824)&gt;4),1,0)</f>
        <v>0</v>
      </c>
    </row>
    <row r="825" spans="1:51" ht="15" customHeight="1">
      <c r="A825" s="40"/>
      <c r="B825" s="91"/>
      <c r="C825" s="94" t="s">
        <v>5020</v>
      </c>
      <c r="D825" s="572" t="str">
        <f>IF(CNGE_2024_M4_Secc1!D45="","",CNGE_2024_M4_Secc1!D45)</f>
        <v/>
      </c>
      <c r="E825" s="573"/>
      <c r="F825" s="573"/>
      <c r="G825" s="573"/>
      <c r="H825" s="573"/>
      <c r="I825" s="573"/>
      <c r="J825" s="573"/>
      <c r="K825" s="573"/>
      <c r="L825" s="573"/>
      <c r="M825" s="573"/>
      <c r="N825" s="574"/>
      <c r="O825" s="112" t="str">
        <f>IF(CNGE_2024_M4_Secc5!O575="","",CNGE_2024_M4_Secc5!O575)</f>
        <v/>
      </c>
      <c r="P825" s="112" t="str">
        <f>IF(CNGE_2024_M4_Secc5!S575="","",CNGE_2024_M4_Secc5!S575)</f>
        <v/>
      </c>
      <c r="Q825" s="112" t="str">
        <f>IF(CNGE_2024_M4_Secc5!W575="","",CNGE_2024_M4_Secc5!W575)</f>
        <v/>
      </c>
      <c r="R825" s="112" t="str">
        <f>IF(CNGE_2024_M4_Secc5!AA575="","",CNGE_2024_M4_Secc5!AA575)</f>
        <v/>
      </c>
      <c r="S825" s="483"/>
      <c r="T825" s="483"/>
      <c r="U825" s="483"/>
      <c r="V825" s="483"/>
      <c r="W825" s="483"/>
      <c r="X825" s="483"/>
      <c r="Y825" s="483"/>
      <c r="Z825" s="483"/>
      <c r="AA825" s="483"/>
      <c r="AB825" s="483"/>
      <c r="AC825" s="483"/>
      <c r="AD825" s="483"/>
      <c r="AG825" s="1">
        <f>IF(AND(CNGE_2024_M4_Secc1!$O45&lt;&gt;"",CNGE_2024_M4_Secc1!$O45=2,COUNTBLANK(D825)=0,COUNTA(O825:AD825)=4),0,IF(AND(COUNTBLANK(D825)=1,COUNTA(O825:AD825)=4),0,IF(AND(CNGE_2024_M4_Secc1!$O45&lt;&gt;"",CNGE_2024_M4_Secc1!$O45&lt;&gt;2,COUNTBLANK(D825)=0,SUM($O575)=0,COUNTA(O825:AD825)=4),0,IF(AND(CNGE_2024_M4_Secc1!$O45&lt;&gt;"",CNGE_2024_M4_Secc1!$O45&lt;&gt;2,COUNTBLANK(D825)=0,SUM($O575)&gt;0,COUNTA(O825:AD825)=16),0,1))))</f>
        <v>0</v>
      </c>
      <c r="AH825" s="1">
        <f t="shared" si="143"/>
        <v>0</v>
      </c>
      <c r="AI825" s="1">
        <f t="shared" si="144"/>
        <v>0</v>
      </c>
      <c r="AJ825" s="1">
        <f t="shared" si="145"/>
        <v>0</v>
      </c>
      <c r="AK825" s="1">
        <f t="shared" si="146"/>
        <v>0</v>
      </c>
      <c r="AL825" s="1">
        <f t="shared" si="147"/>
        <v>0</v>
      </c>
      <c r="AM825" s="1">
        <f t="shared" si="148"/>
        <v>0</v>
      </c>
      <c r="AN825" s="1">
        <f t="shared" si="149"/>
        <v>0</v>
      </c>
      <c r="AO825" s="1">
        <f t="shared" si="150"/>
        <v>0</v>
      </c>
      <c r="AP825" s="1">
        <f t="shared" si="151"/>
        <v>0</v>
      </c>
      <c r="AQ825" s="1">
        <f t="shared" si="152"/>
        <v>0</v>
      </c>
      <c r="AR825" s="1">
        <f t="shared" si="153"/>
        <v>0</v>
      </c>
      <c r="AS825" s="1">
        <f t="shared" si="154"/>
        <v>0</v>
      </c>
      <c r="AT825" s="1">
        <f t="shared" si="155"/>
        <v>0</v>
      </c>
      <c r="AU825">
        <f t="shared" si="156"/>
        <v>0</v>
      </c>
      <c r="AV825">
        <f t="shared" si="157"/>
        <v>0</v>
      </c>
      <c r="AW825">
        <f t="shared" si="158"/>
        <v>0</v>
      </c>
      <c r="AX825">
        <f t="shared" si="159"/>
        <v>0</v>
      </c>
      <c r="AY825" s="1">
        <f>IF(AND(CNGE_2024_M4_Secc1!$O45&lt;&gt;"",CNGE_2024_M4_Secc1!$O45=2,COUNTA(O825:AD825)&gt;4),1,0)</f>
        <v>0</v>
      </c>
    </row>
    <row r="826" spans="1:51" ht="15" customHeight="1">
      <c r="A826" s="40"/>
      <c r="B826" s="91"/>
      <c r="C826" s="94" t="s">
        <v>5022</v>
      </c>
      <c r="D826" s="572" t="str">
        <f>IF(CNGE_2024_M4_Secc1!D46="","",CNGE_2024_M4_Secc1!D46)</f>
        <v/>
      </c>
      <c r="E826" s="573"/>
      <c r="F826" s="573"/>
      <c r="G826" s="573"/>
      <c r="H826" s="573"/>
      <c r="I826" s="573"/>
      <c r="J826" s="573"/>
      <c r="K826" s="573"/>
      <c r="L826" s="573"/>
      <c r="M826" s="573"/>
      <c r="N826" s="574"/>
      <c r="O826" s="112" t="str">
        <f>IF(CNGE_2024_M4_Secc5!O576="","",CNGE_2024_M4_Secc5!O576)</f>
        <v/>
      </c>
      <c r="P826" s="112" t="str">
        <f>IF(CNGE_2024_M4_Secc5!S576="","",CNGE_2024_M4_Secc5!S576)</f>
        <v/>
      </c>
      <c r="Q826" s="112" t="str">
        <f>IF(CNGE_2024_M4_Secc5!W576="","",CNGE_2024_M4_Secc5!W576)</f>
        <v/>
      </c>
      <c r="R826" s="112" t="str">
        <f>IF(CNGE_2024_M4_Secc5!AA576="","",CNGE_2024_M4_Secc5!AA576)</f>
        <v/>
      </c>
      <c r="S826" s="483"/>
      <c r="T826" s="483"/>
      <c r="U826" s="483"/>
      <c r="V826" s="483"/>
      <c r="W826" s="483"/>
      <c r="X826" s="483"/>
      <c r="Y826" s="483"/>
      <c r="Z826" s="483"/>
      <c r="AA826" s="483"/>
      <c r="AB826" s="483"/>
      <c r="AC826" s="483"/>
      <c r="AD826" s="483"/>
      <c r="AG826" s="1">
        <f>IF(AND(CNGE_2024_M4_Secc1!$O46&lt;&gt;"",CNGE_2024_M4_Secc1!$O46=2,COUNTBLANK(D826)=0,COUNTA(O826:AD826)=4),0,IF(AND(COUNTBLANK(D826)=1,COUNTA(O826:AD826)=4),0,IF(AND(CNGE_2024_M4_Secc1!$O46&lt;&gt;"",CNGE_2024_M4_Secc1!$O46&lt;&gt;2,COUNTBLANK(D826)=0,SUM($O576)=0,COUNTA(O826:AD826)=4),0,IF(AND(CNGE_2024_M4_Secc1!$O46&lt;&gt;"",CNGE_2024_M4_Secc1!$O46&lt;&gt;2,COUNTBLANK(D826)=0,SUM($O576)&gt;0,COUNTA(O826:AD826)=16),0,1))))</f>
        <v>0</v>
      </c>
      <c r="AH826" s="1">
        <f t="shared" si="143"/>
        <v>0</v>
      </c>
      <c r="AI826" s="1">
        <f t="shared" si="144"/>
        <v>0</v>
      </c>
      <c r="AJ826" s="1">
        <f t="shared" si="145"/>
        <v>0</v>
      </c>
      <c r="AK826" s="1">
        <f t="shared" si="146"/>
        <v>0</v>
      </c>
      <c r="AL826" s="1">
        <f t="shared" si="147"/>
        <v>0</v>
      </c>
      <c r="AM826" s="1">
        <f t="shared" si="148"/>
        <v>0</v>
      </c>
      <c r="AN826" s="1">
        <f t="shared" si="149"/>
        <v>0</v>
      </c>
      <c r="AO826" s="1">
        <f t="shared" si="150"/>
        <v>0</v>
      </c>
      <c r="AP826" s="1">
        <f t="shared" si="151"/>
        <v>0</v>
      </c>
      <c r="AQ826" s="1">
        <f t="shared" si="152"/>
        <v>0</v>
      </c>
      <c r="AR826" s="1">
        <f t="shared" si="153"/>
        <v>0</v>
      </c>
      <c r="AS826" s="1">
        <f t="shared" si="154"/>
        <v>0</v>
      </c>
      <c r="AT826" s="1">
        <f t="shared" si="155"/>
        <v>0</v>
      </c>
      <c r="AU826">
        <f t="shared" si="156"/>
        <v>0</v>
      </c>
      <c r="AV826">
        <f t="shared" si="157"/>
        <v>0</v>
      </c>
      <c r="AW826">
        <f t="shared" si="158"/>
        <v>0</v>
      </c>
      <c r="AX826">
        <f t="shared" si="159"/>
        <v>0</v>
      </c>
      <c r="AY826" s="1">
        <f>IF(AND(CNGE_2024_M4_Secc1!$O46&lt;&gt;"",CNGE_2024_M4_Secc1!$O46=2,COUNTA(O826:AD826)&gt;4),1,0)</f>
        <v>0</v>
      </c>
    </row>
    <row r="827" spans="1:51" ht="15" customHeight="1">
      <c r="A827" s="40"/>
      <c r="B827" s="91"/>
      <c r="C827" s="94" t="s">
        <v>5024</v>
      </c>
      <c r="D827" s="572" t="str">
        <f>IF(CNGE_2024_M4_Secc1!D47="","",CNGE_2024_M4_Secc1!D47)</f>
        <v/>
      </c>
      <c r="E827" s="573"/>
      <c r="F827" s="573"/>
      <c r="G827" s="573"/>
      <c r="H827" s="573"/>
      <c r="I827" s="573"/>
      <c r="J827" s="573"/>
      <c r="K827" s="573"/>
      <c r="L827" s="573"/>
      <c r="M827" s="573"/>
      <c r="N827" s="574"/>
      <c r="O827" s="112" t="str">
        <f>IF(CNGE_2024_M4_Secc5!O577="","",CNGE_2024_M4_Secc5!O577)</f>
        <v/>
      </c>
      <c r="P827" s="112" t="str">
        <f>IF(CNGE_2024_M4_Secc5!S577="","",CNGE_2024_M4_Secc5!S577)</f>
        <v/>
      </c>
      <c r="Q827" s="112" t="str">
        <f>IF(CNGE_2024_M4_Secc5!W577="","",CNGE_2024_M4_Secc5!W577)</f>
        <v/>
      </c>
      <c r="R827" s="112" t="str">
        <f>IF(CNGE_2024_M4_Secc5!AA577="","",CNGE_2024_M4_Secc5!AA577)</f>
        <v/>
      </c>
      <c r="S827" s="483"/>
      <c r="T827" s="483"/>
      <c r="U827" s="483"/>
      <c r="V827" s="483"/>
      <c r="W827" s="483"/>
      <c r="X827" s="483"/>
      <c r="Y827" s="483"/>
      <c r="Z827" s="483"/>
      <c r="AA827" s="483"/>
      <c r="AB827" s="483"/>
      <c r="AC827" s="483"/>
      <c r="AD827" s="483"/>
      <c r="AG827" s="1">
        <f>IF(AND(CNGE_2024_M4_Secc1!$O47&lt;&gt;"",CNGE_2024_M4_Secc1!$O47=2,COUNTBLANK(D827)=0,COUNTA(O827:AD827)=4),0,IF(AND(COUNTBLANK(D827)=1,COUNTA(O827:AD827)=4),0,IF(AND(CNGE_2024_M4_Secc1!$O47&lt;&gt;"",CNGE_2024_M4_Secc1!$O47&lt;&gt;2,COUNTBLANK(D827)=0,SUM($O577)=0,COUNTA(O827:AD827)=4),0,IF(AND(CNGE_2024_M4_Secc1!$O47&lt;&gt;"",CNGE_2024_M4_Secc1!$O47&lt;&gt;2,COUNTBLANK(D827)=0,SUM($O577)&gt;0,COUNTA(O827:AD827)=16),0,1))))</f>
        <v>0</v>
      </c>
      <c r="AH827" s="1">
        <f t="shared" si="143"/>
        <v>0</v>
      </c>
      <c r="AI827" s="1">
        <f t="shared" si="144"/>
        <v>0</v>
      </c>
      <c r="AJ827" s="1">
        <f t="shared" si="145"/>
        <v>0</v>
      </c>
      <c r="AK827" s="1">
        <f t="shared" si="146"/>
        <v>0</v>
      </c>
      <c r="AL827" s="1">
        <f t="shared" si="147"/>
        <v>0</v>
      </c>
      <c r="AM827" s="1">
        <f t="shared" si="148"/>
        <v>0</v>
      </c>
      <c r="AN827" s="1">
        <f t="shared" si="149"/>
        <v>0</v>
      </c>
      <c r="AO827" s="1">
        <f t="shared" si="150"/>
        <v>0</v>
      </c>
      <c r="AP827" s="1">
        <f t="shared" si="151"/>
        <v>0</v>
      </c>
      <c r="AQ827" s="1">
        <f t="shared" si="152"/>
        <v>0</v>
      </c>
      <c r="AR827" s="1">
        <f t="shared" si="153"/>
        <v>0</v>
      </c>
      <c r="AS827" s="1">
        <f t="shared" si="154"/>
        <v>0</v>
      </c>
      <c r="AT827" s="1">
        <f t="shared" si="155"/>
        <v>0</v>
      </c>
      <c r="AU827">
        <f t="shared" si="156"/>
        <v>0</v>
      </c>
      <c r="AV827">
        <f t="shared" si="157"/>
        <v>0</v>
      </c>
      <c r="AW827">
        <f t="shared" si="158"/>
        <v>0</v>
      </c>
      <c r="AX827">
        <f t="shared" si="159"/>
        <v>0</v>
      </c>
      <c r="AY827" s="1">
        <f>IF(AND(CNGE_2024_M4_Secc1!$O47&lt;&gt;"",CNGE_2024_M4_Secc1!$O47=2,COUNTA(O827:AD827)&gt;4),1,0)</f>
        <v>0</v>
      </c>
    </row>
    <row r="828" spans="1:51" ht="15" customHeight="1">
      <c r="A828" s="40"/>
      <c r="B828" s="91"/>
      <c r="C828" s="94" t="s">
        <v>5026</v>
      </c>
      <c r="D828" s="572" t="str">
        <f>IF(CNGE_2024_M4_Secc1!D48="","",CNGE_2024_M4_Secc1!D48)</f>
        <v/>
      </c>
      <c r="E828" s="573"/>
      <c r="F828" s="573"/>
      <c r="G828" s="573"/>
      <c r="H828" s="573"/>
      <c r="I828" s="573"/>
      <c r="J828" s="573"/>
      <c r="K828" s="573"/>
      <c r="L828" s="573"/>
      <c r="M828" s="573"/>
      <c r="N828" s="574"/>
      <c r="O828" s="112" t="str">
        <f>IF(CNGE_2024_M4_Secc5!O578="","",CNGE_2024_M4_Secc5!O578)</f>
        <v/>
      </c>
      <c r="P828" s="112" t="str">
        <f>IF(CNGE_2024_M4_Secc5!S578="","",CNGE_2024_M4_Secc5!S578)</f>
        <v/>
      </c>
      <c r="Q828" s="112" t="str">
        <f>IF(CNGE_2024_M4_Secc5!W578="","",CNGE_2024_M4_Secc5!W578)</f>
        <v/>
      </c>
      <c r="R828" s="112" t="str">
        <f>IF(CNGE_2024_M4_Secc5!AA578="","",CNGE_2024_M4_Secc5!AA578)</f>
        <v/>
      </c>
      <c r="S828" s="483"/>
      <c r="T828" s="483"/>
      <c r="U828" s="483"/>
      <c r="V828" s="483"/>
      <c r="W828" s="483"/>
      <c r="X828" s="483"/>
      <c r="Y828" s="483"/>
      <c r="Z828" s="483"/>
      <c r="AA828" s="483"/>
      <c r="AB828" s="483"/>
      <c r="AC828" s="483"/>
      <c r="AD828" s="483"/>
      <c r="AG828" s="1">
        <f>IF(AND(CNGE_2024_M4_Secc1!$O48&lt;&gt;"",CNGE_2024_M4_Secc1!$O48=2,COUNTBLANK(D828)=0,COUNTA(O828:AD828)=4),0,IF(AND(COUNTBLANK(D828)=1,COUNTA(O828:AD828)=4),0,IF(AND(CNGE_2024_M4_Secc1!$O48&lt;&gt;"",CNGE_2024_M4_Secc1!$O48&lt;&gt;2,COUNTBLANK(D828)=0,SUM($O578)=0,COUNTA(O828:AD828)=4),0,IF(AND(CNGE_2024_M4_Secc1!$O48&lt;&gt;"",CNGE_2024_M4_Secc1!$O48&lt;&gt;2,COUNTBLANK(D828)=0,SUM($O578)&gt;0,COUNTA(O828:AD828)=16),0,1))))</f>
        <v>0</v>
      </c>
      <c r="AH828" s="1">
        <f t="shared" si="143"/>
        <v>0</v>
      </c>
      <c r="AI828" s="1">
        <f t="shared" si="144"/>
        <v>0</v>
      </c>
      <c r="AJ828" s="1">
        <f t="shared" si="145"/>
        <v>0</v>
      </c>
      <c r="AK828" s="1">
        <f t="shared" si="146"/>
        <v>0</v>
      </c>
      <c r="AL828" s="1">
        <f t="shared" si="147"/>
        <v>0</v>
      </c>
      <c r="AM828" s="1">
        <f t="shared" si="148"/>
        <v>0</v>
      </c>
      <c r="AN828" s="1">
        <f t="shared" si="149"/>
        <v>0</v>
      </c>
      <c r="AO828" s="1">
        <f t="shared" si="150"/>
        <v>0</v>
      </c>
      <c r="AP828" s="1">
        <f t="shared" si="151"/>
        <v>0</v>
      </c>
      <c r="AQ828" s="1">
        <f t="shared" si="152"/>
        <v>0</v>
      </c>
      <c r="AR828" s="1">
        <f t="shared" si="153"/>
        <v>0</v>
      </c>
      <c r="AS828" s="1">
        <f t="shared" si="154"/>
        <v>0</v>
      </c>
      <c r="AT828" s="1">
        <f t="shared" si="155"/>
        <v>0</v>
      </c>
      <c r="AU828">
        <f t="shared" si="156"/>
        <v>0</v>
      </c>
      <c r="AV828">
        <f t="shared" si="157"/>
        <v>0</v>
      </c>
      <c r="AW828">
        <f t="shared" si="158"/>
        <v>0</v>
      </c>
      <c r="AX828">
        <f t="shared" si="159"/>
        <v>0</v>
      </c>
      <c r="AY828" s="1">
        <f>IF(AND(CNGE_2024_M4_Secc1!$O48&lt;&gt;"",CNGE_2024_M4_Secc1!$O48=2,COUNTA(O828:AD828)&gt;4),1,0)</f>
        <v>0</v>
      </c>
    </row>
    <row r="829" spans="1:51" ht="15" customHeight="1">
      <c r="A829" s="40"/>
      <c r="B829" s="91"/>
      <c r="C829" s="94" t="s">
        <v>5028</v>
      </c>
      <c r="D829" s="572" t="str">
        <f>IF(CNGE_2024_M4_Secc1!D49="","",CNGE_2024_M4_Secc1!D49)</f>
        <v/>
      </c>
      <c r="E829" s="573"/>
      <c r="F829" s="573"/>
      <c r="G829" s="573"/>
      <c r="H829" s="573"/>
      <c r="I829" s="573"/>
      <c r="J829" s="573"/>
      <c r="K829" s="573"/>
      <c r="L829" s="573"/>
      <c r="M829" s="573"/>
      <c r="N829" s="574"/>
      <c r="O829" s="112" t="str">
        <f>IF(CNGE_2024_M4_Secc5!O579="","",CNGE_2024_M4_Secc5!O579)</f>
        <v/>
      </c>
      <c r="P829" s="112" t="str">
        <f>IF(CNGE_2024_M4_Secc5!S579="","",CNGE_2024_M4_Secc5!S579)</f>
        <v/>
      </c>
      <c r="Q829" s="112" t="str">
        <f>IF(CNGE_2024_M4_Secc5!W579="","",CNGE_2024_M4_Secc5!W579)</f>
        <v/>
      </c>
      <c r="R829" s="112" t="str">
        <f>IF(CNGE_2024_M4_Secc5!AA579="","",CNGE_2024_M4_Secc5!AA579)</f>
        <v/>
      </c>
      <c r="S829" s="483"/>
      <c r="T829" s="483"/>
      <c r="U829" s="483"/>
      <c r="V829" s="483"/>
      <c r="W829" s="483"/>
      <c r="X829" s="483"/>
      <c r="Y829" s="483"/>
      <c r="Z829" s="483"/>
      <c r="AA829" s="483"/>
      <c r="AB829" s="483"/>
      <c r="AC829" s="483"/>
      <c r="AD829" s="483"/>
      <c r="AG829" s="1">
        <f>IF(AND(CNGE_2024_M4_Secc1!$O49&lt;&gt;"",CNGE_2024_M4_Secc1!$O49=2,COUNTBLANK(D829)=0,COUNTA(O829:AD829)=4),0,IF(AND(COUNTBLANK(D829)=1,COUNTA(O829:AD829)=4),0,IF(AND(CNGE_2024_M4_Secc1!$O49&lt;&gt;"",CNGE_2024_M4_Secc1!$O49&lt;&gt;2,COUNTBLANK(D829)=0,SUM($O579)=0,COUNTA(O829:AD829)=4),0,IF(AND(CNGE_2024_M4_Secc1!$O49&lt;&gt;"",CNGE_2024_M4_Secc1!$O49&lt;&gt;2,COUNTBLANK(D829)=0,SUM($O579)&gt;0,COUNTA(O829:AD829)=16),0,1))))</f>
        <v>0</v>
      </c>
      <c r="AH829" s="1">
        <f t="shared" si="143"/>
        <v>0</v>
      </c>
      <c r="AI829" s="1">
        <f t="shared" si="144"/>
        <v>0</v>
      </c>
      <c r="AJ829" s="1">
        <f t="shared" si="145"/>
        <v>0</v>
      </c>
      <c r="AK829" s="1">
        <f t="shared" si="146"/>
        <v>0</v>
      </c>
      <c r="AL829" s="1">
        <f t="shared" si="147"/>
        <v>0</v>
      </c>
      <c r="AM829" s="1">
        <f t="shared" si="148"/>
        <v>0</v>
      </c>
      <c r="AN829" s="1">
        <f t="shared" si="149"/>
        <v>0</v>
      </c>
      <c r="AO829" s="1">
        <f t="shared" si="150"/>
        <v>0</v>
      </c>
      <c r="AP829" s="1">
        <f t="shared" si="151"/>
        <v>0</v>
      </c>
      <c r="AQ829" s="1">
        <f t="shared" si="152"/>
        <v>0</v>
      </c>
      <c r="AR829" s="1">
        <f t="shared" si="153"/>
        <v>0</v>
      </c>
      <c r="AS829" s="1">
        <f t="shared" si="154"/>
        <v>0</v>
      </c>
      <c r="AT829" s="1">
        <f t="shared" si="155"/>
        <v>0</v>
      </c>
      <c r="AU829">
        <f t="shared" si="156"/>
        <v>0</v>
      </c>
      <c r="AV829">
        <f t="shared" si="157"/>
        <v>0</v>
      </c>
      <c r="AW829">
        <f t="shared" si="158"/>
        <v>0</v>
      </c>
      <c r="AX829">
        <f t="shared" si="159"/>
        <v>0</v>
      </c>
      <c r="AY829" s="1">
        <f>IF(AND(CNGE_2024_M4_Secc1!$O49&lt;&gt;"",CNGE_2024_M4_Secc1!$O49=2,COUNTA(O829:AD829)&gt;4),1,0)</f>
        <v>0</v>
      </c>
    </row>
    <row r="830" spans="1:51" ht="15" customHeight="1">
      <c r="A830" s="40"/>
      <c r="B830" s="91"/>
      <c r="C830" s="94" t="s">
        <v>5030</v>
      </c>
      <c r="D830" s="572" t="str">
        <f>IF(CNGE_2024_M4_Secc1!D50="","",CNGE_2024_M4_Secc1!D50)</f>
        <v/>
      </c>
      <c r="E830" s="573"/>
      <c r="F830" s="573"/>
      <c r="G830" s="573"/>
      <c r="H830" s="573"/>
      <c r="I830" s="573"/>
      <c r="J830" s="573"/>
      <c r="K830" s="573"/>
      <c r="L830" s="573"/>
      <c r="M830" s="573"/>
      <c r="N830" s="574"/>
      <c r="O830" s="112" t="str">
        <f>IF(CNGE_2024_M4_Secc5!O580="","",CNGE_2024_M4_Secc5!O580)</f>
        <v/>
      </c>
      <c r="P830" s="112" t="str">
        <f>IF(CNGE_2024_M4_Secc5!S580="","",CNGE_2024_M4_Secc5!S580)</f>
        <v/>
      </c>
      <c r="Q830" s="112" t="str">
        <f>IF(CNGE_2024_M4_Secc5!W580="","",CNGE_2024_M4_Secc5!W580)</f>
        <v/>
      </c>
      <c r="R830" s="112" t="str">
        <f>IF(CNGE_2024_M4_Secc5!AA580="","",CNGE_2024_M4_Secc5!AA580)</f>
        <v/>
      </c>
      <c r="S830" s="483"/>
      <c r="T830" s="483"/>
      <c r="U830" s="483"/>
      <c r="V830" s="483"/>
      <c r="W830" s="483"/>
      <c r="X830" s="483"/>
      <c r="Y830" s="483"/>
      <c r="Z830" s="483"/>
      <c r="AA830" s="483"/>
      <c r="AB830" s="483"/>
      <c r="AC830" s="483"/>
      <c r="AD830" s="483"/>
      <c r="AG830" s="1">
        <f>IF(AND(CNGE_2024_M4_Secc1!$O50&lt;&gt;"",CNGE_2024_M4_Secc1!$O50=2,COUNTBLANK(D830)=0,COUNTA(O830:AD830)=4),0,IF(AND(COUNTBLANK(D830)=1,COUNTA(O830:AD830)=4),0,IF(AND(CNGE_2024_M4_Secc1!$O50&lt;&gt;"",CNGE_2024_M4_Secc1!$O50&lt;&gt;2,COUNTBLANK(D830)=0,SUM($O580)=0,COUNTA(O830:AD830)=4),0,IF(AND(CNGE_2024_M4_Secc1!$O50&lt;&gt;"",CNGE_2024_M4_Secc1!$O50&lt;&gt;2,COUNTBLANK(D830)=0,SUM($O580)&gt;0,COUNTA(O830:AD830)=16),0,1))))</f>
        <v>0</v>
      </c>
      <c r="AH830" s="1">
        <f t="shared" si="143"/>
        <v>0</v>
      </c>
      <c r="AI830" s="1">
        <f t="shared" si="144"/>
        <v>0</v>
      </c>
      <c r="AJ830" s="1">
        <f t="shared" si="145"/>
        <v>0</v>
      </c>
      <c r="AK830" s="1">
        <f t="shared" si="146"/>
        <v>0</v>
      </c>
      <c r="AL830" s="1">
        <f t="shared" si="147"/>
        <v>0</v>
      </c>
      <c r="AM830" s="1">
        <f t="shared" si="148"/>
        <v>0</v>
      </c>
      <c r="AN830" s="1">
        <f t="shared" si="149"/>
        <v>0</v>
      </c>
      <c r="AO830" s="1">
        <f t="shared" si="150"/>
        <v>0</v>
      </c>
      <c r="AP830" s="1">
        <f t="shared" si="151"/>
        <v>0</v>
      </c>
      <c r="AQ830" s="1">
        <f t="shared" si="152"/>
        <v>0</v>
      </c>
      <c r="AR830" s="1">
        <f t="shared" si="153"/>
        <v>0</v>
      </c>
      <c r="AS830" s="1">
        <f t="shared" si="154"/>
        <v>0</v>
      </c>
      <c r="AT830" s="1">
        <f t="shared" si="155"/>
        <v>0</v>
      </c>
      <c r="AU830">
        <f t="shared" si="156"/>
        <v>0</v>
      </c>
      <c r="AV830">
        <f t="shared" si="157"/>
        <v>0</v>
      </c>
      <c r="AW830">
        <f t="shared" si="158"/>
        <v>0</v>
      </c>
      <c r="AX830">
        <f t="shared" si="159"/>
        <v>0</v>
      </c>
      <c r="AY830" s="1">
        <f>IF(AND(CNGE_2024_M4_Secc1!$O50&lt;&gt;"",CNGE_2024_M4_Secc1!$O50=2,COUNTA(O830:AD830)&gt;4),1,0)</f>
        <v>0</v>
      </c>
    </row>
    <row r="831" spans="1:51" ht="15" customHeight="1">
      <c r="A831" s="40"/>
      <c r="B831" s="91"/>
      <c r="C831" s="94" t="s">
        <v>5031</v>
      </c>
      <c r="D831" s="572" t="str">
        <f>IF(CNGE_2024_M4_Secc1!D51="","",CNGE_2024_M4_Secc1!D51)</f>
        <v/>
      </c>
      <c r="E831" s="573"/>
      <c r="F831" s="573"/>
      <c r="G831" s="573"/>
      <c r="H831" s="573"/>
      <c r="I831" s="573"/>
      <c r="J831" s="573"/>
      <c r="K831" s="573"/>
      <c r="L831" s="573"/>
      <c r="M831" s="573"/>
      <c r="N831" s="574"/>
      <c r="O831" s="112" t="str">
        <f>IF(CNGE_2024_M4_Secc5!O581="","",CNGE_2024_M4_Secc5!O581)</f>
        <v/>
      </c>
      <c r="P831" s="112" t="str">
        <f>IF(CNGE_2024_M4_Secc5!S581="","",CNGE_2024_M4_Secc5!S581)</f>
        <v/>
      </c>
      <c r="Q831" s="112" t="str">
        <f>IF(CNGE_2024_M4_Secc5!W581="","",CNGE_2024_M4_Secc5!W581)</f>
        <v/>
      </c>
      <c r="R831" s="112" t="str">
        <f>IF(CNGE_2024_M4_Secc5!AA581="","",CNGE_2024_M4_Secc5!AA581)</f>
        <v/>
      </c>
      <c r="S831" s="483"/>
      <c r="T831" s="483"/>
      <c r="U831" s="483"/>
      <c r="V831" s="483"/>
      <c r="W831" s="483"/>
      <c r="X831" s="483"/>
      <c r="Y831" s="483"/>
      <c r="Z831" s="483"/>
      <c r="AA831" s="483"/>
      <c r="AB831" s="483"/>
      <c r="AC831" s="483"/>
      <c r="AD831" s="483"/>
      <c r="AG831" s="1">
        <f>IF(AND(CNGE_2024_M4_Secc1!$O51&lt;&gt;"",CNGE_2024_M4_Secc1!$O51=2,COUNTBLANK(D831)=0,COUNTA(O831:AD831)=4),0,IF(AND(COUNTBLANK(D831)=1,COUNTA(O831:AD831)=4),0,IF(AND(CNGE_2024_M4_Secc1!$O51&lt;&gt;"",CNGE_2024_M4_Secc1!$O51&lt;&gt;2,COUNTBLANK(D831)=0,SUM($O581)=0,COUNTA(O831:AD831)=4),0,IF(AND(CNGE_2024_M4_Secc1!$O51&lt;&gt;"",CNGE_2024_M4_Secc1!$O51&lt;&gt;2,COUNTBLANK(D831)=0,SUM($O581)&gt;0,COUNTA(O831:AD831)=16),0,1))))</f>
        <v>0</v>
      </c>
      <c r="AH831" s="1">
        <f t="shared" si="143"/>
        <v>0</v>
      </c>
      <c r="AI831" s="1">
        <f t="shared" si="144"/>
        <v>0</v>
      </c>
      <c r="AJ831" s="1">
        <f t="shared" si="145"/>
        <v>0</v>
      </c>
      <c r="AK831" s="1">
        <f t="shared" si="146"/>
        <v>0</v>
      </c>
      <c r="AL831" s="1">
        <f t="shared" si="147"/>
        <v>0</v>
      </c>
      <c r="AM831" s="1">
        <f t="shared" si="148"/>
        <v>0</v>
      </c>
      <c r="AN831" s="1">
        <f t="shared" si="149"/>
        <v>0</v>
      </c>
      <c r="AO831" s="1">
        <f t="shared" si="150"/>
        <v>0</v>
      </c>
      <c r="AP831" s="1">
        <f t="shared" si="151"/>
        <v>0</v>
      </c>
      <c r="AQ831" s="1">
        <f t="shared" si="152"/>
        <v>0</v>
      </c>
      <c r="AR831" s="1">
        <f t="shared" si="153"/>
        <v>0</v>
      </c>
      <c r="AS831" s="1">
        <f t="shared" si="154"/>
        <v>0</v>
      </c>
      <c r="AT831" s="1">
        <f t="shared" si="155"/>
        <v>0</v>
      </c>
      <c r="AU831">
        <f t="shared" si="156"/>
        <v>0</v>
      </c>
      <c r="AV831">
        <f t="shared" si="157"/>
        <v>0</v>
      </c>
      <c r="AW831">
        <f t="shared" si="158"/>
        <v>0</v>
      </c>
      <c r="AX831">
        <f t="shared" si="159"/>
        <v>0</v>
      </c>
      <c r="AY831" s="1">
        <f>IF(AND(CNGE_2024_M4_Secc1!$O51&lt;&gt;"",CNGE_2024_M4_Secc1!$O51=2,COUNTA(O831:AD831)&gt;4),1,0)</f>
        <v>0</v>
      </c>
    </row>
    <row r="832" spans="1:51" ht="15" customHeight="1">
      <c r="A832" s="40"/>
      <c r="B832" s="91"/>
      <c r="C832" s="94" t="s">
        <v>5033</v>
      </c>
      <c r="D832" s="572" t="str">
        <f>IF(CNGE_2024_M4_Secc1!D52="","",CNGE_2024_M4_Secc1!D52)</f>
        <v/>
      </c>
      <c r="E832" s="573"/>
      <c r="F832" s="573"/>
      <c r="G832" s="573"/>
      <c r="H832" s="573"/>
      <c r="I832" s="573"/>
      <c r="J832" s="573"/>
      <c r="K832" s="573"/>
      <c r="L832" s="573"/>
      <c r="M832" s="573"/>
      <c r="N832" s="574"/>
      <c r="O832" s="112" t="str">
        <f>IF(CNGE_2024_M4_Secc5!O582="","",CNGE_2024_M4_Secc5!O582)</f>
        <v/>
      </c>
      <c r="P832" s="112" t="str">
        <f>IF(CNGE_2024_M4_Secc5!S582="","",CNGE_2024_M4_Secc5!S582)</f>
        <v/>
      </c>
      <c r="Q832" s="112" t="str">
        <f>IF(CNGE_2024_M4_Secc5!W582="","",CNGE_2024_M4_Secc5!W582)</f>
        <v/>
      </c>
      <c r="R832" s="112" t="str">
        <f>IF(CNGE_2024_M4_Secc5!AA582="","",CNGE_2024_M4_Secc5!AA582)</f>
        <v/>
      </c>
      <c r="S832" s="483"/>
      <c r="T832" s="483"/>
      <c r="U832" s="483"/>
      <c r="V832" s="483"/>
      <c r="W832" s="483"/>
      <c r="X832" s="483"/>
      <c r="Y832" s="483"/>
      <c r="Z832" s="483"/>
      <c r="AA832" s="483"/>
      <c r="AB832" s="483"/>
      <c r="AC832" s="483"/>
      <c r="AD832" s="483"/>
      <c r="AG832" s="1">
        <f>IF(AND(CNGE_2024_M4_Secc1!$O52&lt;&gt;"",CNGE_2024_M4_Secc1!$O52=2,COUNTBLANK(D832)=0,COUNTA(O832:AD832)=4),0,IF(AND(COUNTBLANK(D832)=1,COUNTA(O832:AD832)=4),0,IF(AND(CNGE_2024_M4_Secc1!$O52&lt;&gt;"",CNGE_2024_M4_Secc1!$O52&lt;&gt;2,COUNTBLANK(D832)=0,SUM($O582)=0,COUNTA(O832:AD832)=4),0,IF(AND(CNGE_2024_M4_Secc1!$O52&lt;&gt;"",CNGE_2024_M4_Secc1!$O52&lt;&gt;2,COUNTBLANK(D832)=0,SUM($O582)&gt;0,COUNTA(O832:AD832)=16),0,1))))</f>
        <v>0</v>
      </c>
      <c r="AH832" s="1">
        <f t="shared" si="143"/>
        <v>0</v>
      </c>
      <c r="AI832" s="1">
        <f t="shared" si="144"/>
        <v>0</v>
      </c>
      <c r="AJ832" s="1">
        <f t="shared" si="145"/>
        <v>0</v>
      </c>
      <c r="AK832" s="1">
        <f t="shared" si="146"/>
        <v>0</v>
      </c>
      <c r="AL832" s="1">
        <f t="shared" si="147"/>
        <v>0</v>
      </c>
      <c r="AM832" s="1">
        <f t="shared" si="148"/>
        <v>0</v>
      </c>
      <c r="AN832" s="1">
        <f t="shared" si="149"/>
        <v>0</v>
      </c>
      <c r="AO832" s="1">
        <f t="shared" si="150"/>
        <v>0</v>
      </c>
      <c r="AP832" s="1">
        <f t="shared" si="151"/>
        <v>0</v>
      </c>
      <c r="AQ832" s="1">
        <f t="shared" si="152"/>
        <v>0</v>
      </c>
      <c r="AR832" s="1">
        <f t="shared" si="153"/>
        <v>0</v>
      </c>
      <c r="AS832" s="1">
        <f t="shared" si="154"/>
        <v>0</v>
      </c>
      <c r="AT832" s="1">
        <f t="shared" si="155"/>
        <v>0</v>
      </c>
      <c r="AU832">
        <f t="shared" si="156"/>
        <v>0</v>
      </c>
      <c r="AV832">
        <f t="shared" si="157"/>
        <v>0</v>
      </c>
      <c r="AW832">
        <f t="shared" si="158"/>
        <v>0</v>
      </c>
      <c r="AX832">
        <f t="shared" si="159"/>
        <v>0</v>
      </c>
      <c r="AY832" s="1">
        <f>IF(AND(CNGE_2024_M4_Secc1!$O52&lt;&gt;"",CNGE_2024_M4_Secc1!$O52=2,COUNTA(O832:AD832)&gt;4),1,0)</f>
        <v>0</v>
      </c>
    </row>
    <row r="833" spans="1:51" ht="15" customHeight="1">
      <c r="A833" s="40"/>
      <c r="B833" s="91"/>
      <c r="C833" s="94" t="s">
        <v>5034</v>
      </c>
      <c r="D833" s="572" t="str">
        <f>IF(CNGE_2024_M4_Secc1!D53="","",CNGE_2024_M4_Secc1!D53)</f>
        <v/>
      </c>
      <c r="E833" s="573"/>
      <c r="F833" s="573"/>
      <c r="G833" s="573"/>
      <c r="H833" s="573"/>
      <c r="I833" s="573"/>
      <c r="J833" s="573"/>
      <c r="K833" s="573"/>
      <c r="L833" s="573"/>
      <c r="M833" s="573"/>
      <c r="N833" s="574"/>
      <c r="O833" s="112" t="str">
        <f>IF(CNGE_2024_M4_Secc5!O583="","",CNGE_2024_M4_Secc5!O583)</f>
        <v/>
      </c>
      <c r="P833" s="112" t="str">
        <f>IF(CNGE_2024_M4_Secc5!S583="","",CNGE_2024_M4_Secc5!S583)</f>
        <v/>
      </c>
      <c r="Q833" s="112" t="str">
        <f>IF(CNGE_2024_M4_Secc5!W583="","",CNGE_2024_M4_Secc5!W583)</f>
        <v/>
      </c>
      <c r="R833" s="112" t="str">
        <f>IF(CNGE_2024_M4_Secc5!AA583="","",CNGE_2024_M4_Secc5!AA583)</f>
        <v/>
      </c>
      <c r="S833" s="483"/>
      <c r="T833" s="483"/>
      <c r="U833" s="483"/>
      <c r="V833" s="483"/>
      <c r="W833" s="483"/>
      <c r="X833" s="483"/>
      <c r="Y833" s="483"/>
      <c r="Z833" s="483"/>
      <c r="AA833" s="483"/>
      <c r="AB833" s="483"/>
      <c r="AC833" s="483"/>
      <c r="AD833" s="483"/>
      <c r="AG833" s="1">
        <f>IF(AND(CNGE_2024_M4_Secc1!$O53&lt;&gt;"",CNGE_2024_M4_Secc1!$O53=2,COUNTBLANK(D833)=0,COUNTA(O833:AD833)=4),0,IF(AND(COUNTBLANK(D833)=1,COUNTA(O833:AD833)=4),0,IF(AND(CNGE_2024_M4_Secc1!$O53&lt;&gt;"",CNGE_2024_M4_Secc1!$O53&lt;&gt;2,COUNTBLANK(D833)=0,SUM($O583)=0,COUNTA(O833:AD833)=4),0,IF(AND(CNGE_2024_M4_Secc1!$O53&lt;&gt;"",CNGE_2024_M4_Secc1!$O53&lt;&gt;2,COUNTBLANK(D833)=0,SUM($O583)&gt;0,COUNTA(O833:AD833)=16),0,1))))</f>
        <v>0</v>
      </c>
      <c r="AH833" s="1">
        <f t="shared" si="143"/>
        <v>0</v>
      </c>
      <c r="AI833" s="1">
        <f t="shared" si="144"/>
        <v>0</v>
      </c>
      <c r="AJ833" s="1">
        <f t="shared" si="145"/>
        <v>0</v>
      </c>
      <c r="AK833" s="1">
        <f t="shared" si="146"/>
        <v>0</v>
      </c>
      <c r="AL833" s="1">
        <f t="shared" si="147"/>
        <v>0</v>
      </c>
      <c r="AM833" s="1">
        <f t="shared" si="148"/>
        <v>0</v>
      </c>
      <c r="AN833" s="1">
        <f t="shared" si="149"/>
        <v>0</v>
      </c>
      <c r="AO833" s="1">
        <f t="shared" si="150"/>
        <v>0</v>
      </c>
      <c r="AP833" s="1">
        <f t="shared" si="151"/>
        <v>0</v>
      </c>
      <c r="AQ833" s="1">
        <f t="shared" si="152"/>
        <v>0</v>
      </c>
      <c r="AR833" s="1">
        <f t="shared" si="153"/>
        <v>0</v>
      </c>
      <c r="AS833" s="1">
        <f t="shared" si="154"/>
        <v>0</v>
      </c>
      <c r="AT833" s="1">
        <f t="shared" si="155"/>
        <v>0</v>
      </c>
      <c r="AU833">
        <f t="shared" si="156"/>
        <v>0</v>
      </c>
      <c r="AV833">
        <f t="shared" si="157"/>
        <v>0</v>
      </c>
      <c r="AW833">
        <f t="shared" si="158"/>
        <v>0</v>
      </c>
      <c r="AX833">
        <f t="shared" si="159"/>
        <v>0</v>
      </c>
      <c r="AY833" s="1">
        <f>IF(AND(CNGE_2024_M4_Secc1!$O53&lt;&gt;"",CNGE_2024_M4_Secc1!$O53=2,COUNTA(O833:AD833)&gt;4),1,0)</f>
        <v>0</v>
      </c>
    </row>
    <row r="834" spans="1:51" ht="15" customHeight="1">
      <c r="A834" s="40"/>
      <c r="B834" s="91"/>
      <c r="C834" s="94" t="s">
        <v>5035</v>
      </c>
      <c r="D834" s="572" t="str">
        <f>IF(CNGE_2024_M4_Secc1!D54="","",CNGE_2024_M4_Secc1!D54)</f>
        <v/>
      </c>
      <c r="E834" s="573"/>
      <c r="F834" s="573"/>
      <c r="G834" s="573"/>
      <c r="H834" s="573"/>
      <c r="I834" s="573"/>
      <c r="J834" s="573"/>
      <c r="K834" s="573"/>
      <c r="L834" s="573"/>
      <c r="M834" s="573"/>
      <c r="N834" s="574"/>
      <c r="O834" s="112" t="str">
        <f>IF(CNGE_2024_M4_Secc5!O584="","",CNGE_2024_M4_Secc5!O584)</f>
        <v/>
      </c>
      <c r="P834" s="112" t="str">
        <f>IF(CNGE_2024_M4_Secc5!S584="","",CNGE_2024_M4_Secc5!S584)</f>
        <v/>
      </c>
      <c r="Q834" s="112" t="str">
        <f>IF(CNGE_2024_M4_Secc5!W584="","",CNGE_2024_M4_Secc5!W584)</f>
        <v/>
      </c>
      <c r="R834" s="112" t="str">
        <f>IF(CNGE_2024_M4_Secc5!AA584="","",CNGE_2024_M4_Secc5!AA584)</f>
        <v/>
      </c>
      <c r="S834" s="483"/>
      <c r="T834" s="483"/>
      <c r="U834" s="483"/>
      <c r="V834" s="483"/>
      <c r="W834" s="483"/>
      <c r="X834" s="483"/>
      <c r="Y834" s="483"/>
      <c r="Z834" s="483"/>
      <c r="AA834" s="483"/>
      <c r="AB834" s="483"/>
      <c r="AC834" s="483"/>
      <c r="AD834" s="483"/>
      <c r="AG834" s="1">
        <f>IF(AND(CNGE_2024_M4_Secc1!$O54&lt;&gt;"",CNGE_2024_M4_Secc1!$O54=2,COUNTBLANK(D834)=0,COUNTA(O834:AD834)=4),0,IF(AND(COUNTBLANK(D834)=1,COUNTA(O834:AD834)=4),0,IF(AND(CNGE_2024_M4_Secc1!$O54&lt;&gt;"",CNGE_2024_M4_Secc1!$O54&lt;&gt;2,COUNTBLANK(D834)=0,SUM($O584)=0,COUNTA(O834:AD834)=4),0,IF(AND(CNGE_2024_M4_Secc1!$O54&lt;&gt;"",CNGE_2024_M4_Secc1!$O54&lt;&gt;2,COUNTBLANK(D834)=0,SUM($O584)&gt;0,COUNTA(O834:AD834)=16),0,1))))</f>
        <v>0</v>
      </c>
      <c r="AH834" s="1">
        <f t="shared" si="143"/>
        <v>0</v>
      </c>
      <c r="AI834" s="1">
        <f t="shared" si="144"/>
        <v>0</v>
      </c>
      <c r="AJ834" s="1">
        <f t="shared" si="145"/>
        <v>0</v>
      </c>
      <c r="AK834" s="1">
        <f t="shared" si="146"/>
        <v>0</v>
      </c>
      <c r="AL834" s="1">
        <f t="shared" si="147"/>
        <v>0</v>
      </c>
      <c r="AM834" s="1">
        <f t="shared" si="148"/>
        <v>0</v>
      </c>
      <c r="AN834" s="1">
        <f t="shared" si="149"/>
        <v>0</v>
      </c>
      <c r="AO834" s="1">
        <f t="shared" si="150"/>
        <v>0</v>
      </c>
      <c r="AP834" s="1">
        <f t="shared" si="151"/>
        <v>0</v>
      </c>
      <c r="AQ834" s="1">
        <f t="shared" si="152"/>
        <v>0</v>
      </c>
      <c r="AR834" s="1">
        <f t="shared" si="153"/>
        <v>0</v>
      </c>
      <c r="AS834" s="1">
        <f t="shared" si="154"/>
        <v>0</v>
      </c>
      <c r="AT834" s="1">
        <f t="shared" si="155"/>
        <v>0</v>
      </c>
      <c r="AU834">
        <f t="shared" si="156"/>
        <v>0</v>
      </c>
      <c r="AV834">
        <f t="shared" si="157"/>
        <v>0</v>
      </c>
      <c r="AW834">
        <f t="shared" si="158"/>
        <v>0</v>
      </c>
      <c r="AX834">
        <f t="shared" si="159"/>
        <v>0</v>
      </c>
      <c r="AY834" s="1">
        <f>IF(AND(CNGE_2024_M4_Secc1!$O54&lt;&gt;"",CNGE_2024_M4_Secc1!$O54=2,COUNTA(O834:AD834)&gt;4),1,0)</f>
        <v>0</v>
      </c>
    </row>
    <row r="835" spans="1:51" ht="15" customHeight="1">
      <c r="A835" s="40"/>
      <c r="B835" s="91"/>
      <c r="C835" s="94" t="s">
        <v>5036</v>
      </c>
      <c r="D835" s="572" t="str">
        <f>IF(CNGE_2024_M4_Secc1!D55="","",CNGE_2024_M4_Secc1!D55)</f>
        <v/>
      </c>
      <c r="E835" s="573"/>
      <c r="F835" s="573"/>
      <c r="G835" s="573"/>
      <c r="H835" s="573"/>
      <c r="I835" s="573"/>
      <c r="J835" s="573"/>
      <c r="K835" s="573"/>
      <c r="L835" s="573"/>
      <c r="M835" s="573"/>
      <c r="N835" s="574"/>
      <c r="O835" s="112" t="str">
        <f>IF(CNGE_2024_M4_Secc5!O585="","",CNGE_2024_M4_Secc5!O585)</f>
        <v/>
      </c>
      <c r="P835" s="112" t="str">
        <f>IF(CNGE_2024_M4_Secc5!S585="","",CNGE_2024_M4_Secc5!S585)</f>
        <v/>
      </c>
      <c r="Q835" s="112" t="str">
        <f>IF(CNGE_2024_M4_Secc5!W585="","",CNGE_2024_M4_Secc5!W585)</f>
        <v/>
      </c>
      <c r="R835" s="112" t="str">
        <f>IF(CNGE_2024_M4_Secc5!AA585="","",CNGE_2024_M4_Secc5!AA585)</f>
        <v/>
      </c>
      <c r="S835" s="483"/>
      <c r="T835" s="483"/>
      <c r="U835" s="483"/>
      <c r="V835" s="483"/>
      <c r="W835" s="483"/>
      <c r="X835" s="483"/>
      <c r="Y835" s="483"/>
      <c r="Z835" s="483"/>
      <c r="AA835" s="483"/>
      <c r="AB835" s="483"/>
      <c r="AC835" s="483"/>
      <c r="AD835" s="483"/>
      <c r="AG835" s="1">
        <f>IF(AND(CNGE_2024_M4_Secc1!$O55&lt;&gt;"",CNGE_2024_M4_Secc1!$O55=2,COUNTBLANK(D835)=0,COUNTA(O835:AD835)=4),0,IF(AND(COUNTBLANK(D835)=1,COUNTA(O835:AD835)=4),0,IF(AND(CNGE_2024_M4_Secc1!$O55&lt;&gt;"",CNGE_2024_M4_Secc1!$O55&lt;&gt;2,COUNTBLANK(D835)=0,SUM($O585)=0,COUNTA(O835:AD835)=4),0,IF(AND(CNGE_2024_M4_Secc1!$O55&lt;&gt;"",CNGE_2024_M4_Secc1!$O55&lt;&gt;2,COUNTBLANK(D835)=0,SUM($O585)&gt;0,COUNTA(O835:AD835)=16),0,1))))</f>
        <v>0</v>
      </c>
      <c r="AH835" s="1">
        <f t="shared" si="143"/>
        <v>0</v>
      </c>
      <c r="AI835" s="1">
        <f t="shared" si="144"/>
        <v>0</v>
      </c>
      <c r="AJ835" s="1">
        <f t="shared" si="145"/>
        <v>0</v>
      </c>
      <c r="AK835" s="1">
        <f t="shared" si="146"/>
        <v>0</v>
      </c>
      <c r="AL835" s="1">
        <f t="shared" si="147"/>
        <v>0</v>
      </c>
      <c r="AM835" s="1">
        <f t="shared" si="148"/>
        <v>0</v>
      </c>
      <c r="AN835" s="1">
        <f t="shared" si="149"/>
        <v>0</v>
      </c>
      <c r="AO835" s="1">
        <f t="shared" si="150"/>
        <v>0</v>
      </c>
      <c r="AP835" s="1">
        <f t="shared" si="151"/>
        <v>0</v>
      </c>
      <c r="AQ835" s="1">
        <f t="shared" si="152"/>
        <v>0</v>
      </c>
      <c r="AR835" s="1">
        <f t="shared" si="153"/>
        <v>0</v>
      </c>
      <c r="AS835" s="1">
        <f t="shared" si="154"/>
        <v>0</v>
      </c>
      <c r="AT835" s="1">
        <f t="shared" si="155"/>
        <v>0</v>
      </c>
      <c r="AU835">
        <f t="shared" si="156"/>
        <v>0</v>
      </c>
      <c r="AV835">
        <f t="shared" si="157"/>
        <v>0</v>
      </c>
      <c r="AW835">
        <f t="shared" si="158"/>
        <v>0</v>
      </c>
      <c r="AX835">
        <f t="shared" si="159"/>
        <v>0</v>
      </c>
      <c r="AY835" s="1">
        <f>IF(AND(CNGE_2024_M4_Secc1!$O55&lt;&gt;"",CNGE_2024_M4_Secc1!$O55=2,COUNTA(O835:AD835)&gt;4),1,0)</f>
        <v>0</v>
      </c>
    </row>
    <row r="836" spans="1:51" ht="15" customHeight="1">
      <c r="A836" s="40"/>
      <c r="B836" s="91"/>
      <c r="C836" s="94" t="s">
        <v>5037</v>
      </c>
      <c r="D836" s="572" t="str">
        <f>IF(CNGE_2024_M4_Secc1!D56="","",CNGE_2024_M4_Secc1!D56)</f>
        <v/>
      </c>
      <c r="E836" s="573"/>
      <c r="F836" s="573"/>
      <c r="G836" s="573"/>
      <c r="H836" s="573"/>
      <c r="I836" s="573"/>
      <c r="J836" s="573"/>
      <c r="K836" s="573"/>
      <c r="L836" s="573"/>
      <c r="M836" s="573"/>
      <c r="N836" s="574"/>
      <c r="O836" s="112" t="str">
        <f>IF(CNGE_2024_M4_Secc5!O586="","",CNGE_2024_M4_Secc5!O586)</f>
        <v/>
      </c>
      <c r="P836" s="112" t="str">
        <f>IF(CNGE_2024_M4_Secc5!S586="","",CNGE_2024_M4_Secc5!S586)</f>
        <v/>
      </c>
      <c r="Q836" s="112" t="str">
        <f>IF(CNGE_2024_M4_Secc5!W586="","",CNGE_2024_M4_Secc5!W586)</f>
        <v/>
      </c>
      <c r="R836" s="112" t="str">
        <f>IF(CNGE_2024_M4_Secc5!AA586="","",CNGE_2024_M4_Secc5!AA586)</f>
        <v/>
      </c>
      <c r="S836" s="483"/>
      <c r="T836" s="483"/>
      <c r="U836" s="483"/>
      <c r="V836" s="483"/>
      <c r="W836" s="483"/>
      <c r="X836" s="483"/>
      <c r="Y836" s="483"/>
      <c r="Z836" s="483"/>
      <c r="AA836" s="483"/>
      <c r="AB836" s="483"/>
      <c r="AC836" s="483"/>
      <c r="AD836" s="483"/>
      <c r="AG836" s="1">
        <f>IF(AND(CNGE_2024_M4_Secc1!$O56&lt;&gt;"",CNGE_2024_M4_Secc1!$O56=2,COUNTBLANK(D836)=0,COUNTA(O836:AD836)=4),0,IF(AND(COUNTBLANK(D836)=1,COUNTA(O836:AD836)=4),0,IF(AND(CNGE_2024_M4_Secc1!$O56&lt;&gt;"",CNGE_2024_M4_Secc1!$O56&lt;&gt;2,COUNTBLANK(D836)=0,SUM($O586)=0,COUNTA(O836:AD836)=4),0,IF(AND(CNGE_2024_M4_Secc1!$O56&lt;&gt;"",CNGE_2024_M4_Secc1!$O56&lt;&gt;2,COUNTBLANK(D836)=0,SUM($O586)&gt;0,COUNTA(O836:AD836)=16),0,1))))</f>
        <v>0</v>
      </c>
      <c r="AH836" s="1">
        <f t="shared" si="143"/>
        <v>0</v>
      </c>
      <c r="AI836" s="1">
        <f t="shared" si="144"/>
        <v>0</v>
      </c>
      <c r="AJ836" s="1">
        <f t="shared" si="145"/>
        <v>0</v>
      </c>
      <c r="AK836" s="1">
        <f t="shared" si="146"/>
        <v>0</v>
      </c>
      <c r="AL836" s="1">
        <f t="shared" si="147"/>
        <v>0</v>
      </c>
      <c r="AM836" s="1">
        <f t="shared" si="148"/>
        <v>0</v>
      </c>
      <c r="AN836" s="1">
        <f t="shared" si="149"/>
        <v>0</v>
      </c>
      <c r="AO836" s="1">
        <f t="shared" si="150"/>
        <v>0</v>
      </c>
      <c r="AP836" s="1">
        <f t="shared" si="151"/>
        <v>0</v>
      </c>
      <c r="AQ836" s="1">
        <f t="shared" si="152"/>
        <v>0</v>
      </c>
      <c r="AR836" s="1">
        <f t="shared" si="153"/>
        <v>0</v>
      </c>
      <c r="AS836" s="1">
        <f t="shared" si="154"/>
        <v>0</v>
      </c>
      <c r="AT836" s="1">
        <f t="shared" si="155"/>
        <v>0</v>
      </c>
      <c r="AU836">
        <f t="shared" si="156"/>
        <v>0</v>
      </c>
      <c r="AV836">
        <f t="shared" si="157"/>
        <v>0</v>
      </c>
      <c r="AW836">
        <f t="shared" si="158"/>
        <v>0</v>
      </c>
      <c r="AX836">
        <f t="shared" si="159"/>
        <v>0</v>
      </c>
      <c r="AY836" s="1">
        <f>IF(AND(CNGE_2024_M4_Secc1!$O56&lt;&gt;"",CNGE_2024_M4_Secc1!$O56=2,COUNTA(O836:AD836)&gt;4),1,0)</f>
        <v>0</v>
      </c>
    </row>
    <row r="837" spans="1:51" ht="15" customHeight="1">
      <c r="A837" s="40"/>
      <c r="B837" s="91"/>
      <c r="C837" s="94" t="s">
        <v>5038</v>
      </c>
      <c r="D837" s="572" t="str">
        <f>IF(CNGE_2024_M4_Secc1!D57="","",CNGE_2024_M4_Secc1!D57)</f>
        <v/>
      </c>
      <c r="E837" s="573"/>
      <c r="F837" s="573"/>
      <c r="G837" s="573"/>
      <c r="H837" s="573"/>
      <c r="I837" s="573"/>
      <c r="J837" s="573"/>
      <c r="K837" s="573"/>
      <c r="L837" s="573"/>
      <c r="M837" s="573"/>
      <c r="N837" s="574"/>
      <c r="O837" s="112" t="str">
        <f>IF(CNGE_2024_M4_Secc5!O587="","",CNGE_2024_M4_Secc5!O587)</f>
        <v/>
      </c>
      <c r="P837" s="112" t="str">
        <f>IF(CNGE_2024_M4_Secc5!S587="","",CNGE_2024_M4_Secc5!S587)</f>
        <v/>
      </c>
      <c r="Q837" s="112" t="str">
        <f>IF(CNGE_2024_M4_Secc5!W587="","",CNGE_2024_M4_Secc5!W587)</f>
        <v/>
      </c>
      <c r="R837" s="112" t="str">
        <f>IF(CNGE_2024_M4_Secc5!AA587="","",CNGE_2024_M4_Secc5!AA587)</f>
        <v/>
      </c>
      <c r="S837" s="483"/>
      <c r="T837" s="483"/>
      <c r="U837" s="483"/>
      <c r="V837" s="483"/>
      <c r="W837" s="483"/>
      <c r="X837" s="483"/>
      <c r="Y837" s="483"/>
      <c r="Z837" s="483"/>
      <c r="AA837" s="483"/>
      <c r="AB837" s="483"/>
      <c r="AC837" s="483"/>
      <c r="AD837" s="483"/>
      <c r="AG837" s="1">
        <f>IF(AND(CNGE_2024_M4_Secc1!$O57&lt;&gt;"",CNGE_2024_M4_Secc1!$O57=2,COUNTBLANK(D837)=0,COUNTA(O837:AD837)=4),0,IF(AND(COUNTBLANK(D837)=1,COUNTA(O837:AD837)=4),0,IF(AND(CNGE_2024_M4_Secc1!$O57&lt;&gt;"",CNGE_2024_M4_Secc1!$O57&lt;&gt;2,COUNTBLANK(D837)=0,SUM($O587)=0,COUNTA(O837:AD837)=4),0,IF(AND(CNGE_2024_M4_Secc1!$O57&lt;&gt;"",CNGE_2024_M4_Secc1!$O57&lt;&gt;2,COUNTBLANK(D837)=0,SUM($O587)&gt;0,COUNTA(O837:AD837)=16),0,1))))</f>
        <v>0</v>
      </c>
      <c r="AH837" s="1">
        <f t="shared" si="143"/>
        <v>0</v>
      </c>
      <c r="AI837" s="1">
        <f t="shared" si="144"/>
        <v>0</v>
      </c>
      <c r="AJ837" s="1">
        <f t="shared" si="145"/>
        <v>0</v>
      </c>
      <c r="AK837" s="1">
        <f t="shared" si="146"/>
        <v>0</v>
      </c>
      <c r="AL837" s="1">
        <f t="shared" si="147"/>
        <v>0</v>
      </c>
      <c r="AM837" s="1">
        <f t="shared" si="148"/>
        <v>0</v>
      </c>
      <c r="AN837" s="1">
        <f t="shared" si="149"/>
        <v>0</v>
      </c>
      <c r="AO837" s="1">
        <f t="shared" si="150"/>
        <v>0</v>
      </c>
      <c r="AP837" s="1">
        <f t="shared" si="151"/>
        <v>0</v>
      </c>
      <c r="AQ837" s="1">
        <f t="shared" si="152"/>
        <v>0</v>
      </c>
      <c r="AR837" s="1">
        <f t="shared" si="153"/>
        <v>0</v>
      </c>
      <c r="AS837" s="1">
        <f t="shared" si="154"/>
        <v>0</v>
      </c>
      <c r="AT837" s="1">
        <f t="shared" si="155"/>
        <v>0</v>
      </c>
      <c r="AU837">
        <f t="shared" si="156"/>
        <v>0</v>
      </c>
      <c r="AV837">
        <f t="shared" si="157"/>
        <v>0</v>
      </c>
      <c r="AW837">
        <f t="shared" si="158"/>
        <v>0</v>
      </c>
      <c r="AX837">
        <f t="shared" si="159"/>
        <v>0</v>
      </c>
      <c r="AY837" s="1">
        <f>IF(AND(CNGE_2024_M4_Secc1!$O57&lt;&gt;"",CNGE_2024_M4_Secc1!$O57=2,COUNTA(O837:AD837)&gt;4),1,0)</f>
        <v>0</v>
      </c>
    </row>
    <row r="838" spans="1:51" ht="15" customHeight="1">
      <c r="A838" s="40"/>
      <c r="B838" s="91"/>
      <c r="C838" s="94" t="s">
        <v>5039</v>
      </c>
      <c r="D838" s="572" t="str">
        <f>IF(CNGE_2024_M4_Secc1!D58="","",CNGE_2024_M4_Secc1!D58)</f>
        <v/>
      </c>
      <c r="E838" s="573"/>
      <c r="F838" s="573"/>
      <c r="G838" s="573"/>
      <c r="H838" s="573"/>
      <c r="I838" s="573"/>
      <c r="J838" s="573"/>
      <c r="K838" s="573"/>
      <c r="L838" s="573"/>
      <c r="M838" s="573"/>
      <c r="N838" s="574"/>
      <c r="O838" s="112" t="str">
        <f>IF(CNGE_2024_M4_Secc5!O588="","",CNGE_2024_M4_Secc5!O588)</f>
        <v/>
      </c>
      <c r="P838" s="112" t="str">
        <f>IF(CNGE_2024_M4_Secc5!S588="","",CNGE_2024_M4_Secc5!S588)</f>
        <v/>
      </c>
      <c r="Q838" s="112" t="str">
        <f>IF(CNGE_2024_M4_Secc5!W588="","",CNGE_2024_M4_Secc5!W588)</f>
        <v/>
      </c>
      <c r="R838" s="112" t="str">
        <f>IF(CNGE_2024_M4_Secc5!AA588="","",CNGE_2024_M4_Secc5!AA588)</f>
        <v/>
      </c>
      <c r="S838" s="483"/>
      <c r="T838" s="483"/>
      <c r="U838" s="483"/>
      <c r="V838" s="483"/>
      <c r="W838" s="483"/>
      <c r="X838" s="483"/>
      <c r="Y838" s="483"/>
      <c r="Z838" s="483"/>
      <c r="AA838" s="483"/>
      <c r="AB838" s="483"/>
      <c r="AC838" s="483"/>
      <c r="AD838" s="483"/>
      <c r="AG838" s="1">
        <f>IF(AND(CNGE_2024_M4_Secc1!$O58&lt;&gt;"",CNGE_2024_M4_Secc1!$O58=2,COUNTBLANK(D838)=0,COUNTA(O838:AD838)=4),0,IF(AND(COUNTBLANK(D838)=1,COUNTA(O838:AD838)=4),0,IF(AND(CNGE_2024_M4_Secc1!$O58&lt;&gt;"",CNGE_2024_M4_Secc1!$O58&lt;&gt;2,COUNTBLANK(D838)=0,SUM($O588)=0,COUNTA(O838:AD838)=4),0,IF(AND(CNGE_2024_M4_Secc1!$O58&lt;&gt;"",CNGE_2024_M4_Secc1!$O58&lt;&gt;2,COUNTBLANK(D838)=0,SUM($O588)&gt;0,COUNTA(O838:AD838)=16),0,1))))</f>
        <v>0</v>
      </c>
      <c r="AH838" s="1">
        <f t="shared" si="143"/>
        <v>0</v>
      </c>
      <c r="AI838" s="1">
        <f t="shared" si="144"/>
        <v>0</v>
      </c>
      <c r="AJ838" s="1">
        <f t="shared" si="145"/>
        <v>0</v>
      </c>
      <c r="AK838" s="1">
        <f t="shared" si="146"/>
        <v>0</v>
      </c>
      <c r="AL838" s="1">
        <f t="shared" si="147"/>
        <v>0</v>
      </c>
      <c r="AM838" s="1">
        <f t="shared" si="148"/>
        <v>0</v>
      </c>
      <c r="AN838" s="1">
        <f t="shared" si="149"/>
        <v>0</v>
      </c>
      <c r="AO838" s="1">
        <f t="shared" si="150"/>
        <v>0</v>
      </c>
      <c r="AP838" s="1">
        <f t="shared" si="151"/>
        <v>0</v>
      </c>
      <c r="AQ838" s="1">
        <f t="shared" si="152"/>
        <v>0</v>
      </c>
      <c r="AR838" s="1">
        <f t="shared" si="153"/>
        <v>0</v>
      </c>
      <c r="AS838" s="1">
        <f t="shared" si="154"/>
        <v>0</v>
      </c>
      <c r="AT838" s="1">
        <f t="shared" si="155"/>
        <v>0</v>
      </c>
      <c r="AU838">
        <f t="shared" si="156"/>
        <v>0</v>
      </c>
      <c r="AV838">
        <f t="shared" si="157"/>
        <v>0</v>
      </c>
      <c r="AW838">
        <f t="shared" si="158"/>
        <v>0</v>
      </c>
      <c r="AX838">
        <f t="shared" si="159"/>
        <v>0</v>
      </c>
      <c r="AY838" s="1">
        <f>IF(AND(CNGE_2024_M4_Secc1!$O58&lt;&gt;"",CNGE_2024_M4_Secc1!$O58=2,COUNTA(O838:AD838)&gt;4),1,0)</f>
        <v>0</v>
      </c>
    </row>
    <row r="839" spans="1:51" ht="15" customHeight="1">
      <c r="A839" s="40"/>
      <c r="B839" s="91"/>
      <c r="C839" s="94" t="s">
        <v>5040</v>
      </c>
      <c r="D839" s="572" t="str">
        <f>IF(CNGE_2024_M4_Secc1!D59="","",CNGE_2024_M4_Secc1!D59)</f>
        <v/>
      </c>
      <c r="E839" s="573"/>
      <c r="F839" s="573"/>
      <c r="G839" s="573"/>
      <c r="H839" s="573"/>
      <c r="I839" s="573"/>
      <c r="J839" s="573"/>
      <c r="K839" s="573"/>
      <c r="L839" s="573"/>
      <c r="M839" s="573"/>
      <c r="N839" s="574"/>
      <c r="O839" s="112" t="str">
        <f>IF(CNGE_2024_M4_Secc5!O589="","",CNGE_2024_M4_Secc5!O589)</f>
        <v/>
      </c>
      <c r="P839" s="112" t="str">
        <f>IF(CNGE_2024_M4_Secc5!S589="","",CNGE_2024_M4_Secc5!S589)</f>
        <v/>
      </c>
      <c r="Q839" s="112" t="str">
        <f>IF(CNGE_2024_M4_Secc5!W589="","",CNGE_2024_M4_Secc5!W589)</f>
        <v/>
      </c>
      <c r="R839" s="112" t="str">
        <f>IF(CNGE_2024_M4_Secc5!AA589="","",CNGE_2024_M4_Secc5!AA589)</f>
        <v/>
      </c>
      <c r="S839" s="483"/>
      <c r="T839" s="483"/>
      <c r="U839" s="483"/>
      <c r="V839" s="483"/>
      <c r="W839" s="483"/>
      <c r="X839" s="483"/>
      <c r="Y839" s="483"/>
      <c r="Z839" s="483"/>
      <c r="AA839" s="483"/>
      <c r="AB839" s="483"/>
      <c r="AC839" s="483"/>
      <c r="AD839" s="483"/>
      <c r="AG839" s="1">
        <f>IF(AND(CNGE_2024_M4_Secc1!$O59&lt;&gt;"",CNGE_2024_M4_Secc1!$O59=2,COUNTBLANK(D839)=0,COUNTA(O839:AD839)=4),0,IF(AND(COUNTBLANK(D839)=1,COUNTA(O839:AD839)=4),0,IF(AND(CNGE_2024_M4_Secc1!$O59&lt;&gt;"",CNGE_2024_M4_Secc1!$O59&lt;&gt;2,COUNTBLANK(D839)=0,SUM($O589)=0,COUNTA(O839:AD839)=4),0,IF(AND(CNGE_2024_M4_Secc1!$O59&lt;&gt;"",CNGE_2024_M4_Secc1!$O59&lt;&gt;2,COUNTBLANK(D839)=0,SUM($O589)&gt;0,COUNTA(O839:AD839)=16),0,1))))</f>
        <v>0</v>
      </c>
      <c r="AH839" s="1">
        <f t="shared" si="143"/>
        <v>0</v>
      </c>
      <c r="AI839" s="1">
        <f t="shared" si="144"/>
        <v>0</v>
      </c>
      <c r="AJ839" s="1">
        <f t="shared" si="145"/>
        <v>0</v>
      </c>
      <c r="AK839" s="1">
        <f t="shared" si="146"/>
        <v>0</v>
      </c>
      <c r="AL839" s="1">
        <f t="shared" si="147"/>
        <v>0</v>
      </c>
      <c r="AM839" s="1">
        <f t="shared" si="148"/>
        <v>0</v>
      </c>
      <c r="AN839" s="1">
        <f t="shared" si="149"/>
        <v>0</v>
      </c>
      <c r="AO839" s="1">
        <f t="shared" si="150"/>
        <v>0</v>
      </c>
      <c r="AP839" s="1">
        <f t="shared" si="151"/>
        <v>0</v>
      </c>
      <c r="AQ839" s="1">
        <f t="shared" si="152"/>
        <v>0</v>
      </c>
      <c r="AR839" s="1">
        <f t="shared" si="153"/>
        <v>0</v>
      </c>
      <c r="AS839" s="1">
        <f t="shared" si="154"/>
        <v>0</v>
      </c>
      <c r="AT839" s="1">
        <f t="shared" si="155"/>
        <v>0</v>
      </c>
      <c r="AU839">
        <f t="shared" si="156"/>
        <v>0</v>
      </c>
      <c r="AV839">
        <f t="shared" si="157"/>
        <v>0</v>
      </c>
      <c r="AW839">
        <f t="shared" si="158"/>
        <v>0</v>
      </c>
      <c r="AX839">
        <f t="shared" si="159"/>
        <v>0</v>
      </c>
      <c r="AY839" s="1">
        <f>IF(AND(CNGE_2024_M4_Secc1!$O59&lt;&gt;"",CNGE_2024_M4_Secc1!$O59=2,COUNTA(O839:AD839)&gt;4),1,0)</f>
        <v>0</v>
      </c>
    </row>
    <row r="840" spans="1:51" ht="15" customHeight="1">
      <c r="A840" s="40"/>
      <c r="B840" s="91"/>
      <c r="C840" s="94" t="s">
        <v>5041</v>
      </c>
      <c r="D840" s="572" t="str">
        <f>IF(CNGE_2024_M4_Secc1!D60="","",CNGE_2024_M4_Secc1!D60)</f>
        <v/>
      </c>
      <c r="E840" s="573"/>
      <c r="F840" s="573"/>
      <c r="G840" s="573"/>
      <c r="H840" s="573"/>
      <c r="I840" s="573"/>
      <c r="J840" s="573"/>
      <c r="K840" s="573"/>
      <c r="L840" s="573"/>
      <c r="M840" s="573"/>
      <c r="N840" s="574"/>
      <c r="O840" s="112" t="str">
        <f>IF(CNGE_2024_M4_Secc5!O590="","",CNGE_2024_M4_Secc5!O590)</f>
        <v/>
      </c>
      <c r="P840" s="112" t="str">
        <f>IF(CNGE_2024_M4_Secc5!S590="","",CNGE_2024_M4_Secc5!S590)</f>
        <v/>
      </c>
      <c r="Q840" s="112" t="str">
        <f>IF(CNGE_2024_M4_Secc5!W590="","",CNGE_2024_M4_Secc5!W590)</f>
        <v/>
      </c>
      <c r="R840" s="112" t="str">
        <f>IF(CNGE_2024_M4_Secc5!AA590="","",CNGE_2024_M4_Secc5!AA590)</f>
        <v/>
      </c>
      <c r="S840" s="483"/>
      <c r="T840" s="483"/>
      <c r="U840" s="483"/>
      <c r="V840" s="483"/>
      <c r="W840" s="483"/>
      <c r="X840" s="483"/>
      <c r="Y840" s="483"/>
      <c r="Z840" s="483"/>
      <c r="AA840" s="483"/>
      <c r="AB840" s="483"/>
      <c r="AC840" s="483"/>
      <c r="AD840" s="483"/>
      <c r="AG840" s="1">
        <f>IF(AND(CNGE_2024_M4_Secc1!$O60&lt;&gt;"",CNGE_2024_M4_Secc1!$O60=2,COUNTBLANK(D840)=0,COUNTA(O840:AD840)=4),0,IF(AND(COUNTBLANK(D840)=1,COUNTA(O840:AD840)=4),0,IF(AND(CNGE_2024_M4_Secc1!$O60&lt;&gt;"",CNGE_2024_M4_Secc1!$O60&lt;&gt;2,COUNTBLANK(D840)=0,SUM($O590)=0,COUNTA(O840:AD840)=4),0,IF(AND(CNGE_2024_M4_Secc1!$O60&lt;&gt;"",CNGE_2024_M4_Secc1!$O60&lt;&gt;2,COUNTBLANK(D840)=0,SUM($O590)&gt;0,COUNTA(O840:AD840)=16),0,1))))</f>
        <v>0</v>
      </c>
      <c r="AH840" s="1">
        <f t="shared" si="143"/>
        <v>0</v>
      </c>
      <c r="AI840" s="1">
        <f t="shared" si="144"/>
        <v>0</v>
      </c>
      <c r="AJ840" s="1">
        <f t="shared" si="145"/>
        <v>0</v>
      </c>
      <c r="AK840" s="1">
        <f t="shared" si="146"/>
        <v>0</v>
      </c>
      <c r="AL840" s="1">
        <f t="shared" si="147"/>
        <v>0</v>
      </c>
      <c r="AM840" s="1">
        <f t="shared" si="148"/>
        <v>0</v>
      </c>
      <c r="AN840" s="1">
        <f t="shared" si="149"/>
        <v>0</v>
      </c>
      <c r="AO840" s="1">
        <f t="shared" si="150"/>
        <v>0</v>
      </c>
      <c r="AP840" s="1">
        <f t="shared" si="151"/>
        <v>0</v>
      </c>
      <c r="AQ840" s="1">
        <f t="shared" si="152"/>
        <v>0</v>
      </c>
      <c r="AR840" s="1">
        <f t="shared" si="153"/>
        <v>0</v>
      </c>
      <c r="AS840" s="1">
        <f t="shared" si="154"/>
        <v>0</v>
      </c>
      <c r="AT840" s="1">
        <f t="shared" si="155"/>
        <v>0</v>
      </c>
      <c r="AU840">
        <f t="shared" si="156"/>
        <v>0</v>
      </c>
      <c r="AV840">
        <f t="shared" si="157"/>
        <v>0</v>
      </c>
      <c r="AW840">
        <f t="shared" si="158"/>
        <v>0</v>
      </c>
      <c r="AX840">
        <f t="shared" si="159"/>
        <v>0</v>
      </c>
      <c r="AY840" s="1">
        <f>IF(AND(CNGE_2024_M4_Secc1!$O60&lt;&gt;"",CNGE_2024_M4_Secc1!$O60=2,COUNTA(O840:AD840)&gt;4),1,0)</f>
        <v>0</v>
      </c>
    </row>
    <row r="841" spans="1:51" ht="15" customHeight="1">
      <c r="A841" s="40"/>
      <c r="B841" s="91"/>
      <c r="C841" s="94" t="s">
        <v>5042</v>
      </c>
      <c r="D841" s="572" t="str">
        <f>IF(CNGE_2024_M4_Secc1!D61="","",CNGE_2024_M4_Secc1!D61)</f>
        <v/>
      </c>
      <c r="E841" s="573"/>
      <c r="F841" s="573"/>
      <c r="G841" s="573"/>
      <c r="H841" s="573"/>
      <c r="I841" s="573"/>
      <c r="J841" s="573"/>
      <c r="K841" s="573"/>
      <c r="L841" s="573"/>
      <c r="M841" s="573"/>
      <c r="N841" s="574"/>
      <c r="O841" s="112" t="str">
        <f>IF(CNGE_2024_M4_Secc5!O591="","",CNGE_2024_M4_Secc5!O591)</f>
        <v/>
      </c>
      <c r="P841" s="112" t="str">
        <f>IF(CNGE_2024_M4_Secc5!S591="","",CNGE_2024_M4_Secc5!S591)</f>
        <v/>
      </c>
      <c r="Q841" s="112" t="str">
        <f>IF(CNGE_2024_M4_Secc5!W591="","",CNGE_2024_M4_Secc5!W591)</f>
        <v/>
      </c>
      <c r="R841" s="112" t="str">
        <f>IF(CNGE_2024_M4_Secc5!AA591="","",CNGE_2024_M4_Secc5!AA591)</f>
        <v/>
      </c>
      <c r="S841" s="483"/>
      <c r="T841" s="483"/>
      <c r="U841" s="483"/>
      <c r="V841" s="483"/>
      <c r="W841" s="483"/>
      <c r="X841" s="483"/>
      <c r="Y841" s="483"/>
      <c r="Z841" s="483"/>
      <c r="AA841" s="483"/>
      <c r="AB841" s="483"/>
      <c r="AC841" s="483"/>
      <c r="AD841" s="483"/>
      <c r="AG841" s="1">
        <f>IF(AND(CNGE_2024_M4_Secc1!$O61&lt;&gt;"",CNGE_2024_M4_Secc1!$O61=2,COUNTBLANK(D841)=0,COUNTA(O841:AD841)=4),0,IF(AND(COUNTBLANK(D841)=1,COUNTA(O841:AD841)=4),0,IF(AND(CNGE_2024_M4_Secc1!$O61&lt;&gt;"",CNGE_2024_M4_Secc1!$O61&lt;&gt;2,COUNTBLANK(D841)=0,SUM($O591)=0,COUNTA(O841:AD841)=4),0,IF(AND(CNGE_2024_M4_Secc1!$O61&lt;&gt;"",CNGE_2024_M4_Secc1!$O61&lt;&gt;2,COUNTBLANK(D841)=0,SUM($O591)&gt;0,COUNTA(O841:AD841)=16),0,1))))</f>
        <v>0</v>
      </c>
      <c r="AH841" s="1">
        <f t="shared" si="143"/>
        <v>0</v>
      </c>
      <c r="AI841" s="1">
        <f t="shared" si="144"/>
        <v>0</v>
      </c>
      <c r="AJ841" s="1">
        <f t="shared" si="145"/>
        <v>0</v>
      </c>
      <c r="AK841" s="1">
        <f t="shared" si="146"/>
        <v>0</v>
      </c>
      <c r="AL841" s="1">
        <f t="shared" si="147"/>
        <v>0</v>
      </c>
      <c r="AM841" s="1">
        <f t="shared" si="148"/>
        <v>0</v>
      </c>
      <c r="AN841" s="1">
        <f t="shared" si="149"/>
        <v>0</v>
      </c>
      <c r="AO841" s="1">
        <f t="shared" si="150"/>
        <v>0</v>
      </c>
      <c r="AP841" s="1">
        <f t="shared" si="151"/>
        <v>0</v>
      </c>
      <c r="AQ841" s="1">
        <f t="shared" si="152"/>
        <v>0</v>
      </c>
      <c r="AR841" s="1">
        <f t="shared" si="153"/>
        <v>0</v>
      </c>
      <c r="AS841" s="1">
        <f t="shared" si="154"/>
        <v>0</v>
      </c>
      <c r="AT841" s="1">
        <f t="shared" si="155"/>
        <v>0</v>
      </c>
      <c r="AU841">
        <f t="shared" si="156"/>
        <v>0</v>
      </c>
      <c r="AV841">
        <f t="shared" si="157"/>
        <v>0</v>
      </c>
      <c r="AW841">
        <f t="shared" si="158"/>
        <v>0</v>
      </c>
      <c r="AX841">
        <f t="shared" si="159"/>
        <v>0</v>
      </c>
      <c r="AY841" s="1">
        <f>IF(AND(CNGE_2024_M4_Secc1!$O61&lt;&gt;"",CNGE_2024_M4_Secc1!$O61=2,COUNTA(O841:AD841)&gt;4),1,0)</f>
        <v>0</v>
      </c>
    </row>
    <row r="842" spans="1:51" ht="15" customHeight="1">
      <c r="A842" s="40"/>
      <c r="B842" s="91"/>
      <c r="C842" s="94" t="s">
        <v>5043</v>
      </c>
      <c r="D842" s="572" t="str">
        <f>IF(CNGE_2024_M4_Secc1!D62="","",CNGE_2024_M4_Secc1!D62)</f>
        <v/>
      </c>
      <c r="E842" s="573"/>
      <c r="F842" s="573"/>
      <c r="G842" s="573"/>
      <c r="H842" s="573"/>
      <c r="I842" s="573"/>
      <c r="J842" s="573"/>
      <c r="K842" s="573"/>
      <c r="L842" s="573"/>
      <c r="M842" s="573"/>
      <c r="N842" s="574"/>
      <c r="O842" s="112" t="str">
        <f>IF(CNGE_2024_M4_Secc5!O592="","",CNGE_2024_M4_Secc5!O592)</f>
        <v/>
      </c>
      <c r="P842" s="112" t="str">
        <f>IF(CNGE_2024_M4_Secc5!S592="","",CNGE_2024_M4_Secc5!S592)</f>
        <v/>
      </c>
      <c r="Q842" s="112" t="str">
        <f>IF(CNGE_2024_M4_Secc5!W592="","",CNGE_2024_M4_Secc5!W592)</f>
        <v/>
      </c>
      <c r="R842" s="112" t="str">
        <f>IF(CNGE_2024_M4_Secc5!AA592="","",CNGE_2024_M4_Secc5!AA592)</f>
        <v/>
      </c>
      <c r="S842" s="483"/>
      <c r="T842" s="483"/>
      <c r="U842" s="483"/>
      <c r="V842" s="483"/>
      <c r="W842" s="483"/>
      <c r="X842" s="483"/>
      <c r="Y842" s="483"/>
      <c r="Z842" s="483"/>
      <c r="AA842" s="483"/>
      <c r="AB842" s="483"/>
      <c r="AC842" s="483"/>
      <c r="AD842" s="483"/>
      <c r="AG842" s="1">
        <f>IF(AND(CNGE_2024_M4_Secc1!$O62&lt;&gt;"",CNGE_2024_M4_Secc1!$O62=2,COUNTBLANK(D842)=0,COUNTA(O842:AD842)=4),0,IF(AND(COUNTBLANK(D842)=1,COUNTA(O842:AD842)=4),0,IF(AND(CNGE_2024_M4_Secc1!$O62&lt;&gt;"",CNGE_2024_M4_Secc1!$O62&lt;&gt;2,COUNTBLANK(D842)=0,SUM($O592)=0,COUNTA(O842:AD842)=4),0,IF(AND(CNGE_2024_M4_Secc1!$O62&lt;&gt;"",CNGE_2024_M4_Secc1!$O62&lt;&gt;2,COUNTBLANK(D842)=0,SUM($O592)&gt;0,COUNTA(O842:AD842)=16),0,1))))</f>
        <v>0</v>
      </c>
      <c r="AH842" s="1">
        <f t="shared" si="143"/>
        <v>0</v>
      </c>
      <c r="AI842" s="1">
        <f t="shared" si="144"/>
        <v>0</v>
      </c>
      <c r="AJ842" s="1">
        <f t="shared" si="145"/>
        <v>0</v>
      </c>
      <c r="AK842" s="1">
        <f t="shared" si="146"/>
        <v>0</v>
      </c>
      <c r="AL842" s="1">
        <f t="shared" si="147"/>
        <v>0</v>
      </c>
      <c r="AM842" s="1">
        <f t="shared" si="148"/>
        <v>0</v>
      </c>
      <c r="AN842" s="1">
        <f t="shared" si="149"/>
        <v>0</v>
      </c>
      <c r="AO842" s="1">
        <f t="shared" si="150"/>
        <v>0</v>
      </c>
      <c r="AP842" s="1">
        <f t="shared" si="151"/>
        <v>0</v>
      </c>
      <c r="AQ842" s="1">
        <f t="shared" si="152"/>
        <v>0</v>
      </c>
      <c r="AR842" s="1">
        <f t="shared" si="153"/>
        <v>0</v>
      </c>
      <c r="AS842" s="1">
        <f t="shared" si="154"/>
        <v>0</v>
      </c>
      <c r="AT842" s="1">
        <f t="shared" si="155"/>
        <v>0</v>
      </c>
      <c r="AU842">
        <f t="shared" si="156"/>
        <v>0</v>
      </c>
      <c r="AV842">
        <f t="shared" si="157"/>
        <v>0</v>
      </c>
      <c r="AW842">
        <f t="shared" si="158"/>
        <v>0</v>
      </c>
      <c r="AX842">
        <f t="shared" si="159"/>
        <v>0</v>
      </c>
      <c r="AY842" s="1">
        <f>IF(AND(CNGE_2024_M4_Secc1!$O62&lt;&gt;"",CNGE_2024_M4_Secc1!$O62=2,COUNTA(O842:AD842)&gt;4),1,0)</f>
        <v>0</v>
      </c>
    </row>
    <row r="843" spans="1:51" ht="15" customHeight="1">
      <c r="A843" s="40"/>
      <c r="B843" s="91"/>
      <c r="C843" s="94" t="s">
        <v>5044</v>
      </c>
      <c r="D843" s="572" t="str">
        <f>IF(CNGE_2024_M4_Secc1!D63="","",CNGE_2024_M4_Secc1!D63)</f>
        <v/>
      </c>
      <c r="E843" s="573"/>
      <c r="F843" s="573"/>
      <c r="G843" s="573"/>
      <c r="H843" s="573"/>
      <c r="I843" s="573"/>
      <c r="J843" s="573"/>
      <c r="K843" s="573"/>
      <c r="L843" s="573"/>
      <c r="M843" s="573"/>
      <c r="N843" s="574"/>
      <c r="O843" s="112" t="str">
        <f>IF(CNGE_2024_M4_Secc5!O593="","",CNGE_2024_M4_Secc5!O593)</f>
        <v/>
      </c>
      <c r="P843" s="112" t="str">
        <f>IF(CNGE_2024_M4_Secc5!S593="","",CNGE_2024_M4_Secc5!S593)</f>
        <v/>
      </c>
      <c r="Q843" s="112" t="str">
        <f>IF(CNGE_2024_M4_Secc5!W593="","",CNGE_2024_M4_Secc5!W593)</f>
        <v/>
      </c>
      <c r="R843" s="112" t="str">
        <f>IF(CNGE_2024_M4_Secc5!AA593="","",CNGE_2024_M4_Secc5!AA593)</f>
        <v/>
      </c>
      <c r="S843" s="483"/>
      <c r="T843" s="483"/>
      <c r="U843" s="483"/>
      <c r="V843" s="483"/>
      <c r="W843" s="483"/>
      <c r="X843" s="483"/>
      <c r="Y843" s="483"/>
      <c r="Z843" s="483"/>
      <c r="AA843" s="483"/>
      <c r="AB843" s="483"/>
      <c r="AC843" s="483"/>
      <c r="AD843" s="483"/>
      <c r="AG843" s="1">
        <f>IF(AND(CNGE_2024_M4_Secc1!$O63&lt;&gt;"",CNGE_2024_M4_Secc1!$O63=2,COUNTBLANK(D843)=0,COUNTA(O843:AD843)=4),0,IF(AND(COUNTBLANK(D843)=1,COUNTA(O843:AD843)=4),0,IF(AND(CNGE_2024_M4_Secc1!$O63&lt;&gt;"",CNGE_2024_M4_Secc1!$O63&lt;&gt;2,COUNTBLANK(D843)=0,SUM($O593)=0,COUNTA(O843:AD843)=4),0,IF(AND(CNGE_2024_M4_Secc1!$O63&lt;&gt;"",CNGE_2024_M4_Secc1!$O63&lt;&gt;2,COUNTBLANK(D843)=0,SUM($O593)&gt;0,COUNTA(O843:AD843)=16),0,1))))</f>
        <v>0</v>
      </c>
      <c r="AH843" s="1">
        <f t="shared" si="143"/>
        <v>0</v>
      </c>
      <c r="AI843" s="1">
        <f t="shared" si="144"/>
        <v>0</v>
      </c>
      <c r="AJ843" s="1">
        <f t="shared" si="145"/>
        <v>0</v>
      </c>
      <c r="AK843" s="1">
        <f t="shared" si="146"/>
        <v>0</v>
      </c>
      <c r="AL843" s="1">
        <f t="shared" si="147"/>
        <v>0</v>
      </c>
      <c r="AM843" s="1">
        <f t="shared" si="148"/>
        <v>0</v>
      </c>
      <c r="AN843" s="1">
        <f t="shared" si="149"/>
        <v>0</v>
      </c>
      <c r="AO843" s="1">
        <f t="shared" si="150"/>
        <v>0</v>
      </c>
      <c r="AP843" s="1">
        <f t="shared" si="151"/>
        <v>0</v>
      </c>
      <c r="AQ843" s="1">
        <f t="shared" si="152"/>
        <v>0</v>
      </c>
      <c r="AR843" s="1">
        <f t="shared" si="153"/>
        <v>0</v>
      </c>
      <c r="AS843" s="1">
        <f t="shared" si="154"/>
        <v>0</v>
      </c>
      <c r="AT843" s="1">
        <f t="shared" si="155"/>
        <v>0</v>
      </c>
      <c r="AU843">
        <f t="shared" si="156"/>
        <v>0</v>
      </c>
      <c r="AV843">
        <f t="shared" si="157"/>
        <v>0</v>
      </c>
      <c r="AW843">
        <f t="shared" si="158"/>
        <v>0</v>
      </c>
      <c r="AX843">
        <f t="shared" si="159"/>
        <v>0</v>
      </c>
      <c r="AY843" s="1">
        <f>IF(AND(CNGE_2024_M4_Secc1!$O63&lt;&gt;"",CNGE_2024_M4_Secc1!$O63=2,COUNTA(O843:AD843)&gt;4),1,0)</f>
        <v>0</v>
      </c>
    </row>
    <row r="844" spans="1:51" ht="15" customHeight="1">
      <c r="A844" s="40"/>
      <c r="B844" s="91"/>
      <c r="C844" s="94" t="s">
        <v>5045</v>
      </c>
      <c r="D844" s="572" t="str">
        <f>IF(CNGE_2024_M4_Secc1!D64="","",CNGE_2024_M4_Secc1!D64)</f>
        <v/>
      </c>
      <c r="E844" s="573"/>
      <c r="F844" s="573"/>
      <c r="G844" s="573"/>
      <c r="H844" s="573"/>
      <c r="I844" s="573"/>
      <c r="J844" s="573"/>
      <c r="K844" s="573"/>
      <c r="L844" s="573"/>
      <c r="M844" s="573"/>
      <c r="N844" s="574"/>
      <c r="O844" s="112" t="str">
        <f>IF(CNGE_2024_M4_Secc5!O594="","",CNGE_2024_M4_Secc5!O594)</f>
        <v/>
      </c>
      <c r="P844" s="112" t="str">
        <f>IF(CNGE_2024_M4_Secc5!S594="","",CNGE_2024_M4_Secc5!S594)</f>
        <v/>
      </c>
      <c r="Q844" s="112" t="str">
        <f>IF(CNGE_2024_M4_Secc5!W594="","",CNGE_2024_M4_Secc5!W594)</f>
        <v/>
      </c>
      <c r="R844" s="112" t="str">
        <f>IF(CNGE_2024_M4_Secc5!AA594="","",CNGE_2024_M4_Secc5!AA594)</f>
        <v/>
      </c>
      <c r="S844" s="483"/>
      <c r="T844" s="483"/>
      <c r="U844" s="483"/>
      <c r="V844" s="483"/>
      <c r="W844" s="483"/>
      <c r="X844" s="483"/>
      <c r="Y844" s="483"/>
      <c r="Z844" s="483"/>
      <c r="AA844" s="483"/>
      <c r="AB844" s="483"/>
      <c r="AC844" s="483"/>
      <c r="AD844" s="483"/>
      <c r="AG844" s="1">
        <f>IF(AND(CNGE_2024_M4_Secc1!$O64&lt;&gt;"",CNGE_2024_M4_Secc1!$O64=2,COUNTBLANK(D844)=0,COUNTA(O844:AD844)=4),0,IF(AND(COUNTBLANK(D844)=1,COUNTA(O844:AD844)=4),0,IF(AND(CNGE_2024_M4_Secc1!$O64&lt;&gt;"",CNGE_2024_M4_Secc1!$O64&lt;&gt;2,COUNTBLANK(D844)=0,SUM($O594)=0,COUNTA(O844:AD844)=4),0,IF(AND(CNGE_2024_M4_Secc1!$O64&lt;&gt;"",CNGE_2024_M4_Secc1!$O64&lt;&gt;2,COUNTBLANK(D844)=0,SUM($O594)&gt;0,COUNTA(O844:AD844)=16),0,1))))</f>
        <v>0</v>
      </c>
      <c r="AH844" s="1">
        <f t="shared" si="143"/>
        <v>0</v>
      </c>
      <c r="AI844" s="1">
        <f t="shared" si="144"/>
        <v>0</v>
      </c>
      <c r="AJ844" s="1">
        <f t="shared" si="145"/>
        <v>0</v>
      </c>
      <c r="AK844" s="1">
        <f t="shared" si="146"/>
        <v>0</v>
      </c>
      <c r="AL844" s="1">
        <f t="shared" si="147"/>
        <v>0</v>
      </c>
      <c r="AM844" s="1">
        <f t="shared" si="148"/>
        <v>0</v>
      </c>
      <c r="AN844" s="1">
        <f t="shared" si="149"/>
        <v>0</v>
      </c>
      <c r="AO844" s="1">
        <f t="shared" si="150"/>
        <v>0</v>
      </c>
      <c r="AP844" s="1">
        <f t="shared" si="151"/>
        <v>0</v>
      </c>
      <c r="AQ844" s="1">
        <f t="shared" si="152"/>
        <v>0</v>
      </c>
      <c r="AR844" s="1">
        <f t="shared" si="153"/>
        <v>0</v>
      </c>
      <c r="AS844" s="1">
        <f t="shared" si="154"/>
        <v>0</v>
      </c>
      <c r="AT844" s="1">
        <f t="shared" si="155"/>
        <v>0</v>
      </c>
      <c r="AU844">
        <f t="shared" si="156"/>
        <v>0</v>
      </c>
      <c r="AV844">
        <f t="shared" si="157"/>
        <v>0</v>
      </c>
      <c r="AW844">
        <f t="shared" si="158"/>
        <v>0</v>
      </c>
      <c r="AX844">
        <f t="shared" si="159"/>
        <v>0</v>
      </c>
      <c r="AY844" s="1">
        <f>IF(AND(CNGE_2024_M4_Secc1!$O64&lt;&gt;"",CNGE_2024_M4_Secc1!$O64=2,COUNTA(O844:AD844)&gt;4),1,0)</f>
        <v>0</v>
      </c>
    </row>
    <row r="845" spans="1:51" ht="15" customHeight="1">
      <c r="A845" s="40"/>
      <c r="B845" s="91"/>
      <c r="C845" s="94" t="s">
        <v>5046</v>
      </c>
      <c r="D845" s="572" t="str">
        <f>IF(CNGE_2024_M4_Secc1!D65="","",CNGE_2024_M4_Secc1!D65)</f>
        <v/>
      </c>
      <c r="E845" s="573"/>
      <c r="F845" s="573"/>
      <c r="G845" s="573"/>
      <c r="H845" s="573"/>
      <c r="I845" s="573"/>
      <c r="J845" s="573"/>
      <c r="K845" s="573"/>
      <c r="L845" s="573"/>
      <c r="M845" s="573"/>
      <c r="N845" s="574"/>
      <c r="O845" s="112" t="str">
        <f>IF(CNGE_2024_M4_Secc5!O595="","",CNGE_2024_M4_Secc5!O595)</f>
        <v/>
      </c>
      <c r="P845" s="112" t="str">
        <f>IF(CNGE_2024_M4_Secc5!S595="","",CNGE_2024_M4_Secc5!S595)</f>
        <v/>
      </c>
      <c r="Q845" s="112" t="str">
        <f>IF(CNGE_2024_M4_Secc5!W595="","",CNGE_2024_M4_Secc5!W595)</f>
        <v/>
      </c>
      <c r="R845" s="112" t="str">
        <f>IF(CNGE_2024_M4_Secc5!AA595="","",CNGE_2024_M4_Secc5!AA595)</f>
        <v/>
      </c>
      <c r="S845" s="483"/>
      <c r="T845" s="483"/>
      <c r="U845" s="483"/>
      <c r="V845" s="483"/>
      <c r="W845" s="483"/>
      <c r="X845" s="483"/>
      <c r="Y845" s="483"/>
      <c r="Z845" s="483"/>
      <c r="AA845" s="483"/>
      <c r="AB845" s="483"/>
      <c r="AC845" s="483"/>
      <c r="AD845" s="483"/>
      <c r="AG845" s="1">
        <f>IF(AND(CNGE_2024_M4_Secc1!$O65&lt;&gt;"",CNGE_2024_M4_Secc1!$O65=2,COUNTBLANK(D845)=0,COUNTA(O845:AD845)=4),0,IF(AND(COUNTBLANK(D845)=1,COUNTA(O845:AD845)=4),0,IF(AND(CNGE_2024_M4_Secc1!$O65&lt;&gt;"",CNGE_2024_M4_Secc1!$O65&lt;&gt;2,COUNTBLANK(D845)=0,SUM($O595)=0,COUNTA(O845:AD845)=4),0,IF(AND(CNGE_2024_M4_Secc1!$O65&lt;&gt;"",CNGE_2024_M4_Secc1!$O65&lt;&gt;2,COUNTBLANK(D845)=0,SUM($O595)&gt;0,COUNTA(O845:AD845)=16),0,1))))</f>
        <v>0</v>
      </c>
      <c r="AH845" s="1">
        <f t="shared" si="143"/>
        <v>0</v>
      </c>
      <c r="AI845" s="1">
        <f t="shared" si="144"/>
        <v>0</v>
      </c>
      <c r="AJ845" s="1">
        <f t="shared" si="145"/>
        <v>0</v>
      </c>
      <c r="AK845" s="1">
        <f t="shared" si="146"/>
        <v>0</v>
      </c>
      <c r="AL845" s="1">
        <f t="shared" si="147"/>
        <v>0</v>
      </c>
      <c r="AM845" s="1">
        <f t="shared" si="148"/>
        <v>0</v>
      </c>
      <c r="AN845" s="1">
        <f t="shared" si="149"/>
        <v>0</v>
      </c>
      <c r="AO845" s="1">
        <f t="shared" si="150"/>
        <v>0</v>
      </c>
      <c r="AP845" s="1">
        <f t="shared" si="151"/>
        <v>0</v>
      </c>
      <c r="AQ845" s="1">
        <f t="shared" si="152"/>
        <v>0</v>
      </c>
      <c r="AR845" s="1">
        <f t="shared" si="153"/>
        <v>0</v>
      </c>
      <c r="AS845" s="1">
        <f t="shared" si="154"/>
        <v>0</v>
      </c>
      <c r="AT845" s="1">
        <f t="shared" si="155"/>
        <v>0</v>
      </c>
      <c r="AU845">
        <f t="shared" si="156"/>
        <v>0</v>
      </c>
      <c r="AV845">
        <f t="shared" si="157"/>
        <v>0</v>
      </c>
      <c r="AW845">
        <f t="shared" si="158"/>
        <v>0</v>
      </c>
      <c r="AX845">
        <f t="shared" si="159"/>
        <v>0</v>
      </c>
      <c r="AY845" s="1">
        <f>IF(AND(CNGE_2024_M4_Secc1!$O65&lt;&gt;"",CNGE_2024_M4_Secc1!$O65=2,COUNTA(O845:AD845)&gt;4),1,0)</f>
        <v>0</v>
      </c>
    </row>
    <row r="846" spans="1:51" ht="15" customHeight="1">
      <c r="A846" s="40"/>
      <c r="B846" s="91"/>
      <c r="C846" s="94" t="s">
        <v>5047</v>
      </c>
      <c r="D846" s="572" t="str">
        <f>IF(CNGE_2024_M4_Secc1!D66="","",CNGE_2024_M4_Secc1!D66)</f>
        <v/>
      </c>
      <c r="E846" s="573"/>
      <c r="F846" s="573"/>
      <c r="G846" s="573"/>
      <c r="H846" s="573"/>
      <c r="I846" s="573"/>
      <c r="J846" s="573"/>
      <c r="K846" s="573"/>
      <c r="L846" s="573"/>
      <c r="M846" s="573"/>
      <c r="N846" s="574"/>
      <c r="O846" s="112" t="str">
        <f>IF(CNGE_2024_M4_Secc5!O596="","",CNGE_2024_M4_Secc5!O596)</f>
        <v/>
      </c>
      <c r="P846" s="112" t="str">
        <f>IF(CNGE_2024_M4_Secc5!S596="","",CNGE_2024_M4_Secc5!S596)</f>
        <v/>
      </c>
      <c r="Q846" s="112" t="str">
        <f>IF(CNGE_2024_M4_Secc5!W596="","",CNGE_2024_M4_Secc5!W596)</f>
        <v/>
      </c>
      <c r="R846" s="112" t="str">
        <f>IF(CNGE_2024_M4_Secc5!AA596="","",CNGE_2024_M4_Secc5!AA596)</f>
        <v/>
      </c>
      <c r="S846" s="483"/>
      <c r="T846" s="483"/>
      <c r="U846" s="483"/>
      <c r="V846" s="483"/>
      <c r="W846" s="483"/>
      <c r="X846" s="483"/>
      <c r="Y846" s="483"/>
      <c r="Z846" s="483"/>
      <c r="AA846" s="483"/>
      <c r="AB846" s="483"/>
      <c r="AC846" s="483"/>
      <c r="AD846" s="483"/>
      <c r="AG846" s="1">
        <f>IF(AND(CNGE_2024_M4_Secc1!$O66&lt;&gt;"",CNGE_2024_M4_Secc1!$O66=2,COUNTBLANK(D846)=0,COUNTA(O846:AD846)=4),0,IF(AND(COUNTBLANK(D846)=1,COUNTA(O846:AD846)=4),0,IF(AND(CNGE_2024_M4_Secc1!$O66&lt;&gt;"",CNGE_2024_M4_Secc1!$O66&lt;&gt;2,COUNTBLANK(D846)=0,SUM($O596)=0,COUNTA(O846:AD846)=4),0,IF(AND(CNGE_2024_M4_Secc1!$O66&lt;&gt;"",CNGE_2024_M4_Secc1!$O66&lt;&gt;2,COUNTBLANK(D846)=0,SUM($O596)&gt;0,COUNTA(O846:AD846)=16),0,1))))</f>
        <v>0</v>
      </c>
      <c r="AH846" s="1">
        <f t="shared" si="143"/>
        <v>0</v>
      </c>
      <c r="AI846" s="1">
        <f t="shared" si="144"/>
        <v>0</v>
      </c>
      <c r="AJ846" s="1">
        <f t="shared" si="145"/>
        <v>0</v>
      </c>
      <c r="AK846" s="1">
        <f t="shared" si="146"/>
        <v>0</v>
      </c>
      <c r="AL846" s="1">
        <f t="shared" si="147"/>
        <v>0</v>
      </c>
      <c r="AM846" s="1">
        <f t="shared" si="148"/>
        <v>0</v>
      </c>
      <c r="AN846" s="1">
        <f t="shared" si="149"/>
        <v>0</v>
      </c>
      <c r="AO846" s="1">
        <f t="shared" si="150"/>
        <v>0</v>
      </c>
      <c r="AP846" s="1">
        <f t="shared" si="151"/>
        <v>0</v>
      </c>
      <c r="AQ846" s="1">
        <f t="shared" si="152"/>
        <v>0</v>
      </c>
      <c r="AR846" s="1">
        <f t="shared" si="153"/>
        <v>0</v>
      </c>
      <c r="AS846" s="1">
        <f t="shared" si="154"/>
        <v>0</v>
      </c>
      <c r="AT846" s="1">
        <f t="shared" si="155"/>
        <v>0</v>
      </c>
      <c r="AU846">
        <f t="shared" si="156"/>
        <v>0</v>
      </c>
      <c r="AV846">
        <f t="shared" si="157"/>
        <v>0</v>
      </c>
      <c r="AW846">
        <f t="shared" si="158"/>
        <v>0</v>
      </c>
      <c r="AX846">
        <f t="shared" si="159"/>
        <v>0</v>
      </c>
      <c r="AY846" s="1">
        <f>IF(AND(CNGE_2024_M4_Secc1!$O66&lt;&gt;"",CNGE_2024_M4_Secc1!$O66=2,COUNTA(O846:AD846)&gt;4),1,0)</f>
        <v>0</v>
      </c>
    </row>
    <row r="847" spans="1:51" ht="15" customHeight="1">
      <c r="A847" s="40"/>
      <c r="B847" s="91"/>
      <c r="C847" s="94" t="s">
        <v>5048</v>
      </c>
      <c r="D847" s="572" t="str">
        <f>IF(CNGE_2024_M4_Secc1!D67="","",CNGE_2024_M4_Secc1!D67)</f>
        <v/>
      </c>
      <c r="E847" s="573"/>
      <c r="F847" s="573"/>
      <c r="G847" s="573"/>
      <c r="H847" s="573"/>
      <c r="I847" s="573"/>
      <c r="J847" s="573"/>
      <c r="K847" s="573"/>
      <c r="L847" s="573"/>
      <c r="M847" s="573"/>
      <c r="N847" s="574"/>
      <c r="O847" s="112" t="str">
        <f>IF(CNGE_2024_M4_Secc5!O597="","",CNGE_2024_M4_Secc5!O597)</f>
        <v/>
      </c>
      <c r="P847" s="112" t="str">
        <f>IF(CNGE_2024_M4_Secc5!S597="","",CNGE_2024_M4_Secc5!S597)</f>
        <v/>
      </c>
      <c r="Q847" s="112" t="str">
        <f>IF(CNGE_2024_M4_Secc5!W597="","",CNGE_2024_M4_Secc5!W597)</f>
        <v/>
      </c>
      <c r="R847" s="112" t="str">
        <f>IF(CNGE_2024_M4_Secc5!AA597="","",CNGE_2024_M4_Secc5!AA597)</f>
        <v/>
      </c>
      <c r="S847" s="483"/>
      <c r="T847" s="483"/>
      <c r="U847" s="483"/>
      <c r="V847" s="483"/>
      <c r="W847" s="483"/>
      <c r="X847" s="483"/>
      <c r="Y847" s="483"/>
      <c r="Z847" s="483"/>
      <c r="AA847" s="483"/>
      <c r="AB847" s="483"/>
      <c r="AC847" s="483"/>
      <c r="AD847" s="483"/>
      <c r="AG847" s="1">
        <f>IF(AND(CNGE_2024_M4_Secc1!$O67&lt;&gt;"",CNGE_2024_M4_Secc1!$O67=2,COUNTBLANK(D847)=0,COUNTA(O847:AD847)=4),0,IF(AND(COUNTBLANK(D847)=1,COUNTA(O847:AD847)=4),0,IF(AND(CNGE_2024_M4_Secc1!$O67&lt;&gt;"",CNGE_2024_M4_Secc1!$O67&lt;&gt;2,COUNTBLANK(D847)=0,SUM($O597)=0,COUNTA(O847:AD847)=4),0,IF(AND(CNGE_2024_M4_Secc1!$O67&lt;&gt;"",CNGE_2024_M4_Secc1!$O67&lt;&gt;2,COUNTBLANK(D847)=0,SUM($O597)&gt;0,COUNTA(O847:AD847)=16),0,1))))</f>
        <v>0</v>
      </c>
      <c r="AH847" s="1">
        <f t="shared" si="143"/>
        <v>0</v>
      </c>
      <c r="AI847" s="1">
        <f t="shared" si="144"/>
        <v>0</v>
      </c>
      <c r="AJ847" s="1">
        <f t="shared" si="145"/>
        <v>0</v>
      </c>
      <c r="AK847" s="1">
        <f t="shared" si="146"/>
        <v>0</v>
      </c>
      <c r="AL847" s="1">
        <f t="shared" si="147"/>
        <v>0</v>
      </c>
      <c r="AM847" s="1">
        <f t="shared" si="148"/>
        <v>0</v>
      </c>
      <c r="AN847" s="1">
        <f t="shared" si="149"/>
        <v>0</v>
      </c>
      <c r="AO847" s="1">
        <f t="shared" si="150"/>
        <v>0</v>
      </c>
      <c r="AP847" s="1">
        <f t="shared" si="151"/>
        <v>0</v>
      </c>
      <c r="AQ847" s="1">
        <f t="shared" si="152"/>
        <v>0</v>
      </c>
      <c r="AR847" s="1">
        <f t="shared" si="153"/>
        <v>0</v>
      </c>
      <c r="AS847" s="1">
        <f t="shared" si="154"/>
        <v>0</v>
      </c>
      <c r="AT847" s="1">
        <f t="shared" si="155"/>
        <v>0</v>
      </c>
      <c r="AU847">
        <f t="shared" si="156"/>
        <v>0</v>
      </c>
      <c r="AV847">
        <f t="shared" si="157"/>
        <v>0</v>
      </c>
      <c r="AW847">
        <f t="shared" si="158"/>
        <v>0</v>
      </c>
      <c r="AX847">
        <f t="shared" si="159"/>
        <v>0</v>
      </c>
      <c r="AY847" s="1">
        <f>IF(AND(CNGE_2024_M4_Secc1!$O67&lt;&gt;"",CNGE_2024_M4_Secc1!$O67=2,COUNTA(O847:AD847)&gt;4),1,0)</f>
        <v>0</v>
      </c>
    </row>
    <row r="848" spans="1:51" ht="15" customHeight="1">
      <c r="A848" s="40"/>
      <c r="B848" s="91"/>
      <c r="C848" s="94" t="s">
        <v>5049</v>
      </c>
      <c r="D848" s="572" t="str">
        <f>IF(CNGE_2024_M4_Secc1!D68="","",CNGE_2024_M4_Secc1!D68)</f>
        <v/>
      </c>
      <c r="E848" s="573"/>
      <c r="F848" s="573"/>
      <c r="G848" s="573"/>
      <c r="H848" s="573"/>
      <c r="I848" s="573"/>
      <c r="J848" s="573"/>
      <c r="K848" s="573"/>
      <c r="L848" s="573"/>
      <c r="M848" s="573"/>
      <c r="N848" s="574"/>
      <c r="O848" s="112" t="str">
        <f>IF(CNGE_2024_M4_Secc5!O598="","",CNGE_2024_M4_Secc5!O598)</f>
        <v/>
      </c>
      <c r="P848" s="112" t="str">
        <f>IF(CNGE_2024_M4_Secc5!S598="","",CNGE_2024_M4_Secc5!S598)</f>
        <v/>
      </c>
      <c r="Q848" s="112" t="str">
        <f>IF(CNGE_2024_M4_Secc5!W598="","",CNGE_2024_M4_Secc5!W598)</f>
        <v/>
      </c>
      <c r="R848" s="112" t="str">
        <f>IF(CNGE_2024_M4_Secc5!AA598="","",CNGE_2024_M4_Secc5!AA598)</f>
        <v/>
      </c>
      <c r="S848" s="483"/>
      <c r="T848" s="483"/>
      <c r="U848" s="483"/>
      <c r="V848" s="483"/>
      <c r="W848" s="483"/>
      <c r="X848" s="483"/>
      <c r="Y848" s="483"/>
      <c r="Z848" s="483"/>
      <c r="AA848" s="483"/>
      <c r="AB848" s="483"/>
      <c r="AC848" s="483"/>
      <c r="AD848" s="483"/>
      <c r="AG848" s="1">
        <f>IF(AND(CNGE_2024_M4_Secc1!$O68&lt;&gt;"",CNGE_2024_M4_Secc1!$O68=2,COUNTBLANK(D848)=0,COUNTA(O848:AD848)=4),0,IF(AND(COUNTBLANK(D848)=1,COUNTA(O848:AD848)=4),0,IF(AND(CNGE_2024_M4_Secc1!$O68&lt;&gt;"",CNGE_2024_M4_Secc1!$O68&lt;&gt;2,COUNTBLANK(D848)=0,SUM($O598)=0,COUNTA(O848:AD848)=4),0,IF(AND(CNGE_2024_M4_Secc1!$O68&lt;&gt;"",CNGE_2024_M4_Secc1!$O68&lt;&gt;2,COUNTBLANK(D848)=0,SUM($O598)&gt;0,COUNTA(O848:AD848)=16),0,1))))</f>
        <v>0</v>
      </c>
      <c r="AH848" s="1">
        <f t="shared" si="143"/>
        <v>0</v>
      </c>
      <c r="AI848" s="1">
        <f t="shared" si="144"/>
        <v>0</v>
      </c>
      <c r="AJ848" s="1">
        <f t="shared" si="145"/>
        <v>0</v>
      </c>
      <c r="AK848" s="1">
        <f t="shared" si="146"/>
        <v>0</v>
      </c>
      <c r="AL848" s="1">
        <f t="shared" si="147"/>
        <v>0</v>
      </c>
      <c r="AM848" s="1">
        <f t="shared" si="148"/>
        <v>0</v>
      </c>
      <c r="AN848" s="1">
        <f t="shared" si="149"/>
        <v>0</v>
      </c>
      <c r="AO848" s="1">
        <f t="shared" si="150"/>
        <v>0</v>
      </c>
      <c r="AP848" s="1">
        <f t="shared" si="151"/>
        <v>0</v>
      </c>
      <c r="AQ848" s="1">
        <f t="shared" si="152"/>
        <v>0</v>
      </c>
      <c r="AR848" s="1">
        <f t="shared" si="153"/>
        <v>0</v>
      </c>
      <c r="AS848" s="1">
        <f t="shared" si="154"/>
        <v>0</v>
      </c>
      <c r="AT848" s="1">
        <f t="shared" si="155"/>
        <v>0</v>
      </c>
      <c r="AU848">
        <f t="shared" si="156"/>
        <v>0</v>
      </c>
      <c r="AV848">
        <f t="shared" si="157"/>
        <v>0</v>
      </c>
      <c r="AW848">
        <f t="shared" si="158"/>
        <v>0</v>
      </c>
      <c r="AX848">
        <f t="shared" si="159"/>
        <v>0</v>
      </c>
      <c r="AY848" s="1">
        <f>IF(AND(CNGE_2024_M4_Secc1!$O68&lt;&gt;"",CNGE_2024_M4_Secc1!$O68=2,COUNTA(O848:AD848)&gt;4),1,0)</f>
        <v>0</v>
      </c>
    </row>
    <row r="849" spans="1:51" ht="15" customHeight="1">
      <c r="A849" s="40"/>
      <c r="B849" s="91"/>
      <c r="C849" s="94" t="s">
        <v>5050</v>
      </c>
      <c r="D849" s="572" t="str">
        <f>IF(CNGE_2024_M4_Secc1!D69="","",CNGE_2024_M4_Secc1!D69)</f>
        <v/>
      </c>
      <c r="E849" s="573"/>
      <c r="F849" s="573"/>
      <c r="G849" s="573"/>
      <c r="H849" s="573"/>
      <c r="I849" s="573"/>
      <c r="J849" s="573"/>
      <c r="K849" s="573"/>
      <c r="L849" s="573"/>
      <c r="M849" s="573"/>
      <c r="N849" s="574"/>
      <c r="O849" s="112" t="str">
        <f>IF(CNGE_2024_M4_Secc5!O599="","",CNGE_2024_M4_Secc5!O599)</f>
        <v/>
      </c>
      <c r="P849" s="112" t="str">
        <f>IF(CNGE_2024_M4_Secc5!S599="","",CNGE_2024_M4_Secc5!S599)</f>
        <v/>
      </c>
      <c r="Q849" s="112" t="str">
        <f>IF(CNGE_2024_M4_Secc5!W599="","",CNGE_2024_M4_Secc5!W599)</f>
        <v/>
      </c>
      <c r="R849" s="112" t="str">
        <f>IF(CNGE_2024_M4_Secc5!AA599="","",CNGE_2024_M4_Secc5!AA599)</f>
        <v/>
      </c>
      <c r="S849" s="483"/>
      <c r="T849" s="483"/>
      <c r="U849" s="483"/>
      <c r="V849" s="483"/>
      <c r="W849" s="483"/>
      <c r="X849" s="483"/>
      <c r="Y849" s="483"/>
      <c r="Z849" s="483"/>
      <c r="AA849" s="483"/>
      <c r="AB849" s="483"/>
      <c r="AC849" s="483"/>
      <c r="AD849" s="483"/>
      <c r="AG849" s="1">
        <f>IF(AND(CNGE_2024_M4_Secc1!$O69&lt;&gt;"",CNGE_2024_M4_Secc1!$O69=2,COUNTBLANK(D849)=0,COUNTA(O849:AD849)=4),0,IF(AND(COUNTBLANK(D849)=1,COUNTA(O849:AD849)=4),0,IF(AND(CNGE_2024_M4_Secc1!$O69&lt;&gt;"",CNGE_2024_M4_Secc1!$O69&lt;&gt;2,COUNTBLANK(D849)=0,SUM($O599)=0,COUNTA(O849:AD849)=4),0,IF(AND(CNGE_2024_M4_Secc1!$O69&lt;&gt;"",CNGE_2024_M4_Secc1!$O69&lt;&gt;2,COUNTBLANK(D849)=0,SUM($O599)&gt;0,COUNTA(O849:AD849)=16),0,1))))</f>
        <v>0</v>
      </c>
      <c r="AH849" s="1">
        <f t="shared" si="143"/>
        <v>0</v>
      </c>
      <c r="AI849" s="1">
        <f t="shared" si="144"/>
        <v>0</v>
      </c>
      <c r="AJ849" s="1">
        <f t="shared" si="145"/>
        <v>0</v>
      </c>
      <c r="AK849" s="1">
        <f t="shared" si="146"/>
        <v>0</v>
      </c>
      <c r="AL849" s="1">
        <f t="shared" si="147"/>
        <v>0</v>
      </c>
      <c r="AM849" s="1">
        <f t="shared" si="148"/>
        <v>0</v>
      </c>
      <c r="AN849" s="1">
        <f t="shared" si="149"/>
        <v>0</v>
      </c>
      <c r="AO849" s="1">
        <f t="shared" si="150"/>
        <v>0</v>
      </c>
      <c r="AP849" s="1">
        <f t="shared" si="151"/>
        <v>0</v>
      </c>
      <c r="AQ849" s="1">
        <f t="shared" si="152"/>
        <v>0</v>
      </c>
      <c r="AR849" s="1">
        <f t="shared" si="153"/>
        <v>0</v>
      </c>
      <c r="AS849" s="1">
        <f t="shared" si="154"/>
        <v>0</v>
      </c>
      <c r="AT849" s="1">
        <f t="shared" si="155"/>
        <v>0</v>
      </c>
      <c r="AU849">
        <f t="shared" si="156"/>
        <v>0</v>
      </c>
      <c r="AV849">
        <f t="shared" si="157"/>
        <v>0</v>
      </c>
      <c r="AW849">
        <f t="shared" si="158"/>
        <v>0</v>
      </c>
      <c r="AX849">
        <f t="shared" si="159"/>
        <v>0</v>
      </c>
      <c r="AY849" s="1">
        <f>IF(AND(CNGE_2024_M4_Secc1!$O69&lt;&gt;"",CNGE_2024_M4_Secc1!$O69=2,COUNTA(O849:AD849)&gt;4),1,0)</f>
        <v>0</v>
      </c>
    </row>
    <row r="850" spans="1:51" ht="15" customHeight="1">
      <c r="A850" s="40"/>
      <c r="B850" s="91"/>
      <c r="C850" s="94" t="s">
        <v>5051</v>
      </c>
      <c r="D850" s="572" t="str">
        <f>IF(CNGE_2024_M4_Secc1!D70="","",CNGE_2024_M4_Secc1!D70)</f>
        <v/>
      </c>
      <c r="E850" s="573"/>
      <c r="F850" s="573"/>
      <c r="G850" s="573"/>
      <c r="H850" s="573"/>
      <c r="I850" s="573"/>
      <c r="J850" s="573"/>
      <c r="K850" s="573"/>
      <c r="L850" s="573"/>
      <c r="M850" s="573"/>
      <c r="N850" s="574"/>
      <c r="O850" s="112" t="str">
        <f>IF(CNGE_2024_M4_Secc5!O600="","",CNGE_2024_M4_Secc5!O600)</f>
        <v/>
      </c>
      <c r="P850" s="112" t="str">
        <f>IF(CNGE_2024_M4_Secc5!S600="","",CNGE_2024_M4_Secc5!S600)</f>
        <v/>
      </c>
      <c r="Q850" s="112" t="str">
        <f>IF(CNGE_2024_M4_Secc5!W600="","",CNGE_2024_M4_Secc5!W600)</f>
        <v/>
      </c>
      <c r="R850" s="112" t="str">
        <f>IF(CNGE_2024_M4_Secc5!AA600="","",CNGE_2024_M4_Secc5!AA600)</f>
        <v/>
      </c>
      <c r="S850" s="483"/>
      <c r="T850" s="483"/>
      <c r="U850" s="483"/>
      <c r="V850" s="483"/>
      <c r="W850" s="483"/>
      <c r="X850" s="483"/>
      <c r="Y850" s="483"/>
      <c r="Z850" s="483"/>
      <c r="AA850" s="483"/>
      <c r="AB850" s="483"/>
      <c r="AC850" s="483"/>
      <c r="AD850" s="483"/>
      <c r="AG850" s="1">
        <f>IF(AND(CNGE_2024_M4_Secc1!$O70&lt;&gt;"",CNGE_2024_M4_Secc1!$O70=2,COUNTBLANK(D850)=0,COUNTA(O850:AD850)=4),0,IF(AND(COUNTBLANK(D850)=1,COUNTA(O850:AD850)=4),0,IF(AND(CNGE_2024_M4_Secc1!$O70&lt;&gt;"",CNGE_2024_M4_Secc1!$O70&lt;&gt;2,COUNTBLANK(D850)=0,SUM($O600)=0,COUNTA(O850:AD850)=4),0,IF(AND(CNGE_2024_M4_Secc1!$O70&lt;&gt;"",CNGE_2024_M4_Secc1!$O70&lt;&gt;2,COUNTBLANK(D850)=0,SUM($O600)&gt;0,COUNTA(O850:AD850)=16),0,1))))</f>
        <v>0</v>
      </c>
      <c r="AH850" s="1">
        <f t="shared" si="143"/>
        <v>0</v>
      </c>
      <c r="AI850" s="1">
        <f t="shared" si="144"/>
        <v>0</v>
      </c>
      <c r="AJ850" s="1">
        <f t="shared" si="145"/>
        <v>0</v>
      </c>
      <c r="AK850" s="1">
        <f t="shared" si="146"/>
        <v>0</v>
      </c>
      <c r="AL850" s="1">
        <f t="shared" si="147"/>
        <v>0</v>
      </c>
      <c r="AM850" s="1">
        <f t="shared" si="148"/>
        <v>0</v>
      </c>
      <c r="AN850" s="1">
        <f t="shared" si="149"/>
        <v>0</v>
      </c>
      <c r="AO850" s="1">
        <f t="shared" si="150"/>
        <v>0</v>
      </c>
      <c r="AP850" s="1">
        <f t="shared" si="151"/>
        <v>0</v>
      </c>
      <c r="AQ850" s="1">
        <f t="shared" si="152"/>
        <v>0</v>
      </c>
      <c r="AR850" s="1">
        <f t="shared" si="153"/>
        <v>0</v>
      </c>
      <c r="AS850" s="1">
        <f t="shared" si="154"/>
        <v>0</v>
      </c>
      <c r="AT850" s="1">
        <f t="shared" si="155"/>
        <v>0</v>
      </c>
      <c r="AU850">
        <f t="shared" si="156"/>
        <v>0</v>
      </c>
      <c r="AV850">
        <f t="shared" si="157"/>
        <v>0</v>
      </c>
      <c r="AW850">
        <f t="shared" si="158"/>
        <v>0</v>
      </c>
      <c r="AX850">
        <f t="shared" si="159"/>
        <v>0</v>
      </c>
      <c r="AY850" s="1">
        <f>IF(AND(CNGE_2024_M4_Secc1!$O70&lt;&gt;"",CNGE_2024_M4_Secc1!$O70=2,COUNTA(O850:AD850)&gt;4),1,0)</f>
        <v>0</v>
      </c>
    </row>
    <row r="851" spans="1:51" ht="15" customHeight="1">
      <c r="A851" s="40"/>
      <c r="B851" s="91"/>
      <c r="C851" s="94" t="s">
        <v>5052</v>
      </c>
      <c r="D851" s="572" t="str">
        <f>IF(CNGE_2024_M4_Secc1!D71="","",CNGE_2024_M4_Secc1!D71)</f>
        <v/>
      </c>
      <c r="E851" s="573"/>
      <c r="F851" s="573"/>
      <c r="G851" s="573"/>
      <c r="H851" s="573"/>
      <c r="I851" s="573"/>
      <c r="J851" s="573"/>
      <c r="K851" s="573"/>
      <c r="L851" s="573"/>
      <c r="M851" s="573"/>
      <c r="N851" s="574"/>
      <c r="O851" s="112" t="str">
        <f>IF(CNGE_2024_M4_Secc5!O601="","",CNGE_2024_M4_Secc5!O601)</f>
        <v/>
      </c>
      <c r="P851" s="112" t="str">
        <f>IF(CNGE_2024_M4_Secc5!S601="","",CNGE_2024_M4_Secc5!S601)</f>
        <v/>
      </c>
      <c r="Q851" s="112" t="str">
        <f>IF(CNGE_2024_M4_Secc5!W601="","",CNGE_2024_M4_Secc5!W601)</f>
        <v/>
      </c>
      <c r="R851" s="112" t="str">
        <f>IF(CNGE_2024_M4_Secc5!AA601="","",CNGE_2024_M4_Secc5!AA601)</f>
        <v/>
      </c>
      <c r="S851" s="483"/>
      <c r="T851" s="483"/>
      <c r="U851" s="483"/>
      <c r="V851" s="483"/>
      <c r="W851" s="483"/>
      <c r="X851" s="483"/>
      <c r="Y851" s="483"/>
      <c r="Z851" s="483"/>
      <c r="AA851" s="483"/>
      <c r="AB851" s="483"/>
      <c r="AC851" s="483"/>
      <c r="AD851" s="483"/>
      <c r="AG851" s="1">
        <f>IF(AND(CNGE_2024_M4_Secc1!$O71&lt;&gt;"",CNGE_2024_M4_Secc1!$O71=2,COUNTBLANK(D851)=0,COUNTA(O851:AD851)=4),0,IF(AND(COUNTBLANK(D851)=1,COUNTA(O851:AD851)=4),0,IF(AND(CNGE_2024_M4_Secc1!$O71&lt;&gt;"",CNGE_2024_M4_Secc1!$O71&lt;&gt;2,COUNTBLANK(D851)=0,SUM($O601)=0,COUNTA(O851:AD851)=4),0,IF(AND(CNGE_2024_M4_Secc1!$O71&lt;&gt;"",CNGE_2024_M4_Secc1!$O71&lt;&gt;2,COUNTBLANK(D851)=0,SUM($O601)&gt;0,COUNTA(O851:AD851)=16),0,1))))</f>
        <v>0</v>
      </c>
      <c r="AH851" s="1">
        <f t="shared" si="143"/>
        <v>0</v>
      </c>
      <c r="AI851" s="1">
        <f t="shared" si="144"/>
        <v>0</v>
      </c>
      <c r="AJ851" s="1">
        <f t="shared" si="145"/>
        <v>0</v>
      </c>
      <c r="AK851" s="1">
        <f t="shared" si="146"/>
        <v>0</v>
      </c>
      <c r="AL851" s="1">
        <f t="shared" si="147"/>
        <v>0</v>
      </c>
      <c r="AM851" s="1">
        <f t="shared" si="148"/>
        <v>0</v>
      </c>
      <c r="AN851" s="1">
        <f t="shared" si="149"/>
        <v>0</v>
      </c>
      <c r="AO851" s="1">
        <f t="shared" si="150"/>
        <v>0</v>
      </c>
      <c r="AP851" s="1">
        <f t="shared" si="151"/>
        <v>0</v>
      </c>
      <c r="AQ851" s="1">
        <f t="shared" si="152"/>
        <v>0</v>
      </c>
      <c r="AR851" s="1">
        <f t="shared" si="153"/>
        <v>0</v>
      </c>
      <c r="AS851" s="1">
        <f t="shared" si="154"/>
        <v>0</v>
      </c>
      <c r="AT851" s="1">
        <f t="shared" si="155"/>
        <v>0</v>
      </c>
      <c r="AU851">
        <f t="shared" si="156"/>
        <v>0</v>
      </c>
      <c r="AV851">
        <f t="shared" si="157"/>
        <v>0</v>
      </c>
      <c r="AW851">
        <f t="shared" si="158"/>
        <v>0</v>
      </c>
      <c r="AX851">
        <f t="shared" si="159"/>
        <v>0</v>
      </c>
      <c r="AY851" s="1">
        <f>IF(AND(CNGE_2024_M4_Secc1!$O71&lt;&gt;"",CNGE_2024_M4_Secc1!$O71=2,COUNTA(O851:AD851)&gt;4),1,0)</f>
        <v>0</v>
      </c>
    </row>
    <row r="852" spans="1:51" ht="15" customHeight="1">
      <c r="A852" s="40"/>
      <c r="B852" s="91"/>
      <c r="C852" s="94" t="s">
        <v>5053</v>
      </c>
      <c r="D852" s="572" t="str">
        <f>IF(CNGE_2024_M4_Secc1!D72="","",CNGE_2024_M4_Secc1!D72)</f>
        <v/>
      </c>
      <c r="E852" s="573"/>
      <c r="F852" s="573"/>
      <c r="G852" s="573"/>
      <c r="H852" s="573"/>
      <c r="I852" s="573"/>
      <c r="J852" s="573"/>
      <c r="K852" s="573"/>
      <c r="L852" s="573"/>
      <c r="M852" s="573"/>
      <c r="N852" s="574"/>
      <c r="O852" s="112" t="str">
        <f>IF(CNGE_2024_M4_Secc5!O602="","",CNGE_2024_M4_Secc5!O602)</f>
        <v/>
      </c>
      <c r="P852" s="112" t="str">
        <f>IF(CNGE_2024_M4_Secc5!S602="","",CNGE_2024_M4_Secc5!S602)</f>
        <v/>
      </c>
      <c r="Q852" s="112" t="str">
        <f>IF(CNGE_2024_M4_Secc5!W602="","",CNGE_2024_M4_Secc5!W602)</f>
        <v/>
      </c>
      <c r="R852" s="112" t="str">
        <f>IF(CNGE_2024_M4_Secc5!AA602="","",CNGE_2024_M4_Secc5!AA602)</f>
        <v/>
      </c>
      <c r="S852" s="483"/>
      <c r="T852" s="483"/>
      <c r="U852" s="483"/>
      <c r="V852" s="483"/>
      <c r="W852" s="483"/>
      <c r="X852" s="483"/>
      <c r="Y852" s="483"/>
      <c r="Z852" s="483"/>
      <c r="AA852" s="483"/>
      <c r="AB852" s="483"/>
      <c r="AC852" s="483"/>
      <c r="AD852" s="483"/>
      <c r="AG852" s="1">
        <f>IF(AND(CNGE_2024_M4_Secc1!$O72&lt;&gt;"",CNGE_2024_M4_Secc1!$O72=2,COUNTBLANK(D852)=0,COUNTA(O852:AD852)=4),0,IF(AND(COUNTBLANK(D852)=1,COUNTA(O852:AD852)=4),0,IF(AND(CNGE_2024_M4_Secc1!$O72&lt;&gt;"",CNGE_2024_M4_Secc1!$O72&lt;&gt;2,COUNTBLANK(D852)=0,SUM($O602)=0,COUNTA(O852:AD852)=4),0,IF(AND(CNGE_2024_M4_Secc1!$O72&lt;&gt;"",CNGE_2024_M4_Secc1!$O72&lt;&gt;2,COUNTBLANK(D852)=0,SUM($O602)&gt;0,COUNTA(O852:AD852)=16),0,1))))</f>
        <v>0</v>
      </c>
      <c r="AH852" s="1">
        <f t="shared" si="143"/>
        <v>0</v>
      </c>
      <c r="AI852" s="1">
        <f t="shared" si="144"/>
        <v>0</v>
      </c>
      <c r="AJ852" s="1">
        <f t="shared" si="145"/>
        <v>0</v>
      </c>
      <c r="AK852" s="1">
        <f t="shared" si="146"/>
        <v>0</v>
      </c>
      <c r="AL852" s="1">
        <f t="shared" si="147"/>
        <v>0</v>
      </c>
      <c r="AM852" s="1">
        <f t="shared" si="148"/>
        <v>0</v>
      </c>
      <c r="AN852" s="1">
        <f t="shared" si="149"/>
        <v>0</v>
      </c>
      <c r="AO852" s="1">
        <f t="shared" si="150"/>
        <v>0</v>
      </c>
      <c r="AP852" s="1">
        <f t="shared" si="151"/>
        <v>0</v>
      </c>
      <c r="AQ852" s="1">
        <f t="shared" si="152"/>
        <v>0</v>
      </c>
      <c r="AR852" s="1">
        <f t="shared" si="153"/>
        <v>0</v>
      </c>
      <c r="AS852" s="1">
        <f t="shared" si="154"/>
        <v>0</v>
      </c>
      <c r="AT852" s="1">
        <f t="shared" si="155"/>
        <v>0</v>
      </c>
      <c r="AU852">
        <f t="shared" si="156"/>
        <v>0</v>
      </c>
      <c r="AV852">
        <f t="shared" si="157"/>
        <v>0</v>
      </c>
      <c r="AW852">
        <f t="shared" si="158"/>
        <v>0</v>
      </c>
      <c r="AX852">
        <f t="shared" si="159"/>
        <v>0</v>
      </c>
      <c r="AY852" s="1">
        <f>IF(AND(CNGE_2024_M4_Secc1!$O72&lt;&gt;"",CNGE_2024_M4_Secc1!$O72=2,COUNTA(O852:AD852)&gt;4),1,0)</f>
        <v>0</v>
      </c>
    </row>
    <row r="853" spans="1:51" ht="15" customHeight="1">
      <c r="A853" s="40"/>
      <c r="B853" s="91"/>
      <c r="C853" s="94" t="s">
        <v>5054</v>
      </c>
      <c r="D853" s="572" t="str">
        <f>IF(CNGE_2024_M4_Secc1!D73="","",CNGE_2024_M4_Secc1!D73)</f>
        <v/>
      </c>
      <c r="E853" s="573"/>
      <c r="F853" s="573"/>
      <c r="G853" s="573"/>
      <c r="H853" s="573"/>
      <c r="I853" s="573"/>
      <c r="J853" s="573"/>
      <c r="K853" s="573"/>
      <c r="L853" s="573"/>
      <c r="M853" s="573"/>
      <c r="N853" s="574"/>
      <c r="O853" s="112" t="str">
        <f>IF(CNGE_2024_M4_Secc5!O603="","",CNGE_2024_M4_Secc5!O603)</f>
        <v/>
      </c>
      <c r="P853" s="112" t="str">
        <f>IF(CNGE_2024_M4_Secc5!S603="","",CNGE_2024_M4_Secc5!S603)</f>
        <v/>
      </c>
      <c r="Q853" s="112" t="str">
        <f>IF(CNGE_2024_M4_Secc5!W603="","",CNGE_2024_M4_Secc5!W603)</f>
        <v/>
      </c>
      <c r="R853" s="112" t="str">
        <f>IF(CNGE_2024_M4_Secc5!AA603="","",CNGE_2024_M4_Secc5!AA603)</f>
        <v/>
      </c>
      <c r="S853" s="483"/>
      <c r="T853" s="483"/>
      <c r="U853" s="483"/>
      <c r="V853" s="483"/>
      <c r="W853" s="483"/>
      <c r="X853" s="483"/>
      <c r="Y853" s="483"/>
      <c r="Z853" s="483"/>
      <c r="AA853" s="483"/>
      <c r="AB853" s="483"/>
      <c r="AC853" s="483"/>
      <c r="AD853" s="483"/>
      <c r="AG853" s="1">
        <f>IF(AND(CNGE_2024_M4_Secc1!$O73&lt;&gt;"",CNGE_2024_M4_Secc1!$O73=2,COUNTBLANK(D853)=0,COUNTA(O853:AD853)=4),0,IF(AND(COUNTBLANK(D853)=1,COUNTA(O853:AD853)=4),0,IF(AND(CNGE_2024_M4_Secc1!$O73&lt;&gt;"",CNGE_2024_M4_Secc1!$O73&lt;&gt;2,COUNTBLANK(D853)=0,SUM($O603)=0,COUNTA(O853:AD853)=4),0,IF(AND(CNGE_2024_M4_Secc1!$O73&lt;&gt;"",CNGE_2024_M4_Secc1!$O73&lt;&gt;2,COUNTBLANK(D853)=0,SUM($O603)&gt;0,COUNTA(O853:AD853)=16),0,1))))</f>
        <v>0</v>
      </c>
      <c r="AH853" s="1">
        <f t="shared" si="143"/>
        <v>0</v>
      </c>
      <c r="AI853" s="1">
        <f t="shared" si="144"/>
        <v>0</v>
      </c>
      <c r="AJ853" s="1">
        <f t="shared" si="145"/>
        <v>0</v>
      </c>
      <c r="AK853" s="1">
        <f t="shared" si="146"/>
        <v>0</v>
      </c>
      <c r="AL853" s="1">
        <f t="shared" si="147"/>
        <v>0</v>
      </c>
      <c r="AM853" s="1">
        <f t="shared" si="148"/>
        <v>0</v>
      </c>
      <c r="AN853" s="1">
        <f t="shared" si="149"/>
        <v>0</v>
      </c>
      <c r="AO853" s="1">
        <f t="shared" si="150"/>
        <v>0</v>
      </c>
      <c r="AP853" s="1">
        <f t="shared" si="151"/>
        <v>0</v>
      </c>
      <c r="AQ853" s="1">
        <f t="shared" si="152"/>
        <v>0</v>
      </c>
      <c r="AR853" s="1">
        <f t="shared" si="153"/>
        <v>0</v>
      </c>
      <c r="AS853" s="1">
        <f t="shared" si="154"/>
        <v>0</v>
      </c>
      <c r="AT853" s="1">
        <f t="shared" si="155"/>
        <v>0</v>
      </c>
      <c r="AU853">
        <f t="shared" si="156"/>
        <v>0</v>
      </c>
      <c r="AV853">
        <f t="shared" si="157"/>
        <v>0</v>
      </c>
      <c r="AW853">
        <f t="shared" si="158"/>
        <v>0</v>
      </c>
      <c r="AX853">
        <f t="shared" si="159"/>
        <v>0</v>
      </c>
      <c r="AY853" s="1">
        <f>IF(AND(CNGE_2024_M4_Secc1!$O73&lt;&gt;"",CNGE_2024_M4_Secc1!$O73=2,COUNTA(O853:AD853)&gt;4),1,0)</f>
        <v>0</v>
      </c>
    </row>
    <row r="854" spans="1:51" ht="15" customHeight="1">
      <c r="A854" s="40"/>
      <c r="B854" s="91"/>
      <c r="C854" s="94" t="s">
        <v>5055</v>
      </c>
      <c r="D854" s="572" t="str">
        <f>IF(CNGE_2024_M4_Secc1!D74="","",CNGE_2024_M4_Secc1!D74)</f>
        <v/>
      </c>
      <c r="E854" s="573"/>
      <c r="F854" s="573"/>
      <c r="G854" s="573"/>
      <c r="H854" s="573"/>
      <c r="I854" s="573"/>
      <c r="J854" s="573"/>
      <c r="K854" s="573"/>
      <c r="L854" s="573"/>
      <c r="M854" s="573"/>
      <c r="N854" s="574"/>
      <c r="O854" s="112" t="str">
        <f>IF(CNGE_2024_M4_Secc5!O604="","",CNGE_2024_M4_Secc5!O604)</f>
        <v/>
      </c>
      <c r="P854" s="112" t="str">
        <f>IF(CNGE_2024_M4_Secc5!S604="","",CNGE_2024_M4_Secc5!S604)</f>
        <v/>
      </c>
      <c r="Q854" s="112" t="str">
        <f>IF(CNGE_2024_M4_Secc5!W604="","",CNGE_2024_M4_Secc5!W604)</f>
        <v/>
      </c>
      <c r="R854" s="112" t="str">
        <f>IF(CNGE_2024_M4_Secc5!AA604="","",CNGE_2024_M4_Secc5!AA604)</f>
        <v/>
      </c>
      <c r="S854" s="483"/>
      <c r="T854" s="483"/>
      <c r="U854" s="483"/>
      <c r="V854" s="483"/>
      <c r="W854" s="483"/>
      <c r="X854" s="483"/>
      <c r="Y854" s="483"/>
      <c r="Z854" s="483"/>
      <c r="AA854" s="483"/>
      <c r="AB854" s="483"/>
      <c r="AC854" s="483"/>
      <c r="AD854" s="483"/>
      <c r="AG854" s="1">
        <f>IF(AND(CNGE_2024_M4_Secc1!$O74&lt;&gt;"",CNGE_2024_M4_Secc1!$O74=2,COUNTBLANK(D854)=0,COUNTA(O854:AD854)=4),0,IF(AND(COUNTBLANK(D854)=1,COUNTA(O854:AD854)=4),0,IF(AND(CNGE_2024_M4_Secc1!$O74&lt;&gt;"",CNGE_2024_M4_Secc1!$O74&lt;&gt;2,COUNTBLANK(D854)=0,SUM($O604)=0,COUNTA(O854:AD854)=4),0,IF(AND(CNGE_2024_M4_Secc1!$O74&lt;&gt;"",CNGE_2024_M4_Secc1!$O74&lt;&gt;2,COUNTBLANK(D854)=0,SUM($O604)&gt;0,COUNTA(O854:AD854)=16),0,1))))</f>
        <v>0</v>
      </c>
      <c r="AH854" s="1">
        <f t="shared" si="143"/>
        <v>0</v>
      </c>
      <c r="AI854" s="1">
        <f t="shared" si="144"/>
        <v>0</v>
      </c>
      <c r="AJ854" s="1">
        <f t="shared" si="145"/>
        <v>0</v>
      </c>
      <c r="AK854" s="1">
        <f t="shared" si="146"/>
        <v>0</v>
      </c>
      <c r="AL854" s="1">
        <f t="shared" si="147"/>
        <v>0</v>
      </c>
      <c r="AM854" s="1">
        <f t="shared" si="148"/>
        <v>0</v>
      </c>
      <c r="AN854" s="1">
        <f t="shared" si="149"/>
        <v>0</v>
      </c>
      <c r="AO854" s="1">
        <f t="shared" si="150"/>
        <v>0</v>
      </c>
      <c r="AP854" s="1">
        <f t="shared" si="151"/>
        <v>0</v>
      </c>
      <c r="AQ854" s="1">
        <f t="shared" si="152"/>
        <v>0</v>
      </c>
      <c r="AR854" s="1">
        <f t="shared" si="153"/>
        <v>0</v>
      </c>
      <c r="AS854" s="1">
        <f t="shared" si="154"/>
        <v>0</v>
      </c>
      <c r="AT854" s="1">
        <f t="shared" si="155"/>
        <v>0</v>
      </c>
      <c r="AU854">
        <f t="shared" si="156"/>
        <v>0</v>
      </c>
      <c r="AV854">
        <f t="shared" si="157"/>
        <v>0</v>
      </c>
      <c r="AW854">
        <f t="shared" si="158"/>
        <v>0</v>
      </c>
      <c r="AX854">
        <f t="shared" si="159"/>
        <v>0</v>
      </c>
      <c r="AY854" s="1">
        <f>IF(AND(CNGE_2024_M4_Secc1!$O74&lt;&gt;"",CNGE_2024_M4_Secc1!$O74=2,COUNTA(O854:AD854)&gt;4),1,0)</f>
        <v>0</v>
      </c>
    </row>
    <row r="855" spans="1:51" ht="15" customHeight="1">
      <c r="A855" s="40"/>
      <c r="B855" s="91"/>
      <c r="C855" s="94" t="s">
        <v>5056</v>
      </c>
      <c r="D855" s="572" t="str">
        <f>IF(CNGE_2024_M4_Secc1!D75="","",CNGE_2024_M4_Secc1!D75)</f>
        <v/>
      </c>
      <c r="E855" s="573"/>
      <c r="F855" s="573"/>
      <c r="G855" s="573"/>
      <c r="H855" s="573"/>
      <c r="I855" s="573"/>
      <c r="J855" s="573"/>
      <c r="K855" s="573"/>
      <c r="L855" s="573"/>
      <c r="M855" s="573"/>
      <c r="N855" s="574"/>
      <c r="O855" s="112" t="str">
        <f>IF(CNGE_2024_M4_Secc5!O605="","",CNGE_2024_M4_Secc5!O605)</f>
        <v/>
      </c>
      <c r="P855" s="112" t="str">
        <f>IF(CNGE_2024_M4_Secc5!S605="","",CNGE_2024_M4_Secc5!S605)</f>
        <v/>
      </c>
      <c r="Q855" s="112" t="str">
        <f>IF(CNGE_2024_M4_Secc5!W605="","",CNGE_2024_M4_Secc5!W605)</f>
        <v/>
      </c>
      <c r="R855" s="112" t="str">
        <f>IF(CNGE_2024_M4_Secc5!AA605="","",CNGE_2024_M4_Secc5!AA605)</f>
        <v/>
      </c>
      <c r="S855" s="483"/>
      <c r="T855" s="483"/>
      <c r="U855" s="483"/>
      <c r="V855" s="483"/>
      <c r="W855" s="483"/>
      <c r="X855" s="483"/>
      <c r="Y855" s="483"/>
      <c r="Z855" s="483"/>
      <c r="AA855" s="483"/>
      <c r="AB855" s="483"/>
      <c r="AC855" s="483"/>
      <c r="AD855" s="483"/>
      <c r="AG855" s="1">
        <f>IF(AND(CNGE_2024_M4_Secc1!$O75&lt;&gt;"",CNGE_2024_M4_Secc1!$O75=2,COUNTBLANK(D855)=0,COUNTA(O855:AD855)=4),0,IF(AND(COUNTBLANK(D855)=1,COUNTA(O855:AD855)=4),0,IF(AND(CNGE_2024_M4_Secc1!$O75&lt;&gt;"",CNGE_2024_M4_Secc1!$O75&lt;&gt;2,COUNTBLANK(D855)=0,SUM($O605)=0,COUNTA(O855:AD855)=4),0,IF(AND(CNGE_2024_M4_Secc1!$O75&lt;&gt;"",CNGE_2024_M4_Secc1!$O75&lt;&gt;2,COUNTBLANK(D855)=0,SUM($O605)&gt;0,COUNTA(O855:AD855)=16),0,1))))</f>
        <v>0</v>
      </c>
      <c r="AH855" s="1">
        <f t="shared" si="143"/>
        <v>0</v>
      </c>
      <c r="AI855" s="1">
        <f t="shared" si="144"/>
        <v>0</v>
      </c>
      <c r="AJ855" s="1">
        <f t="shared" si="145"/>
        <v>0</v>
      </c>
      <c r="AK855" s="1">
        <f t="shared" si="146"/>
        <v>0</v>
      </c>
      <c r="AL855" s="1">
        <f t="shared" si="147"/>
        <v>0</v>
      </c>
      <c r="AM855" s="1">
        <f t="shared" si="148"/>
        <v>0</v>
      </c>
      <c r="AN855" s="1">
        <f t="shared" si="149"/>
        <v>0</v>
      </c>
      <c r="AO855" s="1">
        <f t="shared" si="150"/>
        <v>0</v>
      </c>
      <c r="AP855" s="1">
        <f t="shared" si="151"/>
        <v>0</v>
      </c>
      <c r="AQ855" s="1">
        <f t="shared" si="152"/>
        <v>0</v>
      </c>
      <c r="AR855" s="1">
        <f t="shared" si="153"/>
        <v>0</v>
      </c>
      <c r="AS855" s="1">
        <f t="shared" si="154"/>
        <v>0</v>
      </c>
      <c r="AT855" s="1">
        <f t="shared" si="155"/>
        <v>0</v>
      </c>
      <c r="AU855">
        <f t="shared" si="156"/>
        <v>0</v>
      </c>
      <c r="AV855">
        <f t="shared" si="157"/>
        <v>0</v>
      </c>
      <c r="AW855">
        <f t="shared" si="158"/>
        <v>0</v>
      </c>
      <c r="AX855">
        <f t="shared" si="159"/>
        <v>0</v>
      </c>
      <c r="AY855" s="1">
        <f>IF(AND(CNGE_2024_M4_Secc1!$O75&lt;&gt;"",CNGE_2024_M4_Secc1!$O75=2,COUNTA(O855:AD855)&gt;4),1,0)</f>
        <v>0</v>
      </c>
    </row>
    <row r="856" spans="1:51" ht="15" customHeight="1">
      <c r="A856" s="40"/>
      <c r="B856" s="91"/>
      <c r="C856" s="94" t="s">
        <v>5057</v>
      </c>
      <c r="D856" s="572" t="str">
        <f>IF(CNGE_2024_M4_Secc1!D76="","",CNGE_2024_M4_Secc1!D76)</f>
        <v/>
      </c>
      <c r="E856" s="573"/>
      <c r="F856" s="573"/>
      <c r="G856" s="573"/>
      <c r="H856" s="573"/>
      <c r="I856" s="573"/>
      <c r="J856" s="573"/>
      <c r="K856" s="573"/>
      <c r="L856" s="573"/>
      <c r="M856" s="573"/>
      <c r="N856" s="574"/>
      <c r="O856" s="112" t="str">
        <f>IF(CNGE_2024_M4_Secc5!O606="","",CNGE_2024_M4_Secc5!O606)</f>
        <v/>
      </c>
      <c r="P856" s="112" t="str">
        <f>IF(CNGE_2024_M4_Secc5!S606="","",CNGE_2024_M4_Secc5!S606)</f>
        <v/>
      </c>
      <c r="Q856" s="112" t="str">
        <f>IF(CNGE_2024_M4_Secc5!W606="","",CNGE_2024_M4_Secc5!W606)</f>
        <v/>
      </c>
      <c r="R856" s="112" t="str">
        <f>IF(CNGE_2024_M4_Secc5!AA606="","",CNGE_2024_M4_Secc5!AA606)</f>
        <v/>
      </c>
      <c r="S856" s="483"/>
      <c r="T856" s="483"/>
      <c r="U856" s="483"/>
      <c r="V856" s="483"/>
      <c r="W856" s="483"/>
      <c r="X856" s="483"/>
      <c r="Y856" s="483"/>
      <c r="Z856" s="483"/>
      <c r="AA856" s="483"/>
      <c r="AB856" s="483"/>
      <c r="AC856" s="483"/>
      <c r="AD856" s="483"/>
      <c r="AG856" s="1">
        <f>IF(AND(CNGE_2024_M4_Secc1!$O76&lt;&gt;"",CNGE_2024_M4_Secc1!$O76=2,COUNTBLANK(D856)=0,COUNTA(O856:AD856)=4),0,IF(AND(COUNTBLANK(D856)=1,COUNTA(O856:AD856)=4),0,IF(AND(CNGE_2024_M4_Secc1!$O76&lt;&gt;"",CNGE_2024_M4_Secc1!$O76&lt;&gt;2,COUNTBLANK(D856)=0,SUM($O606)=0,COUNTA(O856:AD856)=4),0,IF(AND(CNGE_2024_M4_Secc1!$O76&lt;&gt;"",CNGE_2024_M4_Secc1!$O76&lt;&gt;2,COUNTBLANK(D856)=0,SUM($O606)&gt;0,COUNTA(O856:AD856)=16),0,1))))</f>
        <v>0</v>
      </c>
      <c r="AH856" s="1">
        <f t="shared" si="143"/>
        <v>0</v>
      </c>
      <c r="AI856" s="1">
        <f t="shared" si="144"/>
        <v>0</v>
      </c>
      <c r="AJ856" s="1">
        <f t="shared" si="145"/>
        <v>0</v>
      </c>
      <c r="AK856" s="1">
        <f t="shared" si="146"/>
        <v>0</v>
      </c>
      <c r="AL856" s="1">
        <f t="shared" si="147"/>
        <v>0</v>
      </c>
      <c r="AM856" s="1">
        <f t="shared" si="148"/>
        <v>0</v>
      </c>
      <c r="AN856" s="1">
        <f t="shared" si="149"/>
        <v>0</v>
      </c>
      <c r="AO856" s="1">
        <f t="shared" si="150"/>
        <v>0</v>
      </c>
      <c r="AP856" s="1">
        <f t="shared" si="151"/>
        <v>0</v>
      </c>
      <c r="AQ856" s="1">
        <f t="shared" si="152"/>
        <v>0</v>
      </c>
      <c r="AR856" s="1">
        <f t="shared" si="153"/>
        <v>0</v>
      </c>
      <c r="AS856" s="1">
        <f t="shared" si="154"/>
        <v>0</v>
      </c>
      <c r="AT856" s="1">
        <f t="shared" si="155"/>
        <v>0</v>
      </c>
      <c r="AU856">
        <f t="shared" si="156"/>
        <v>0</v>
      </c>
      <c r="AV856">
        <f t="shared" si="157"/>
        <v>0</v>
      </c>
      <c r="AW856">
        <f t="shared" si="158"/>
        <v>0</v>
      </c>
      <c r="AX856">
        <f t="shared" si="159"/>
        <v>0</v>
      </c>
      <c r="AY856" s="1">
        <f>IF(AND(CNGE_2024_M4_Secc1!$O76&lt;&gt;"",CNGE_2024_M4_Secc1!$O76=2,COUNTA(O856:AD856)&gt;4),1,0)</f>
        <v>0</v>
      </c>
    </row>
    <row r="857" spans="1:51" ht="15" customHeight="1">
      <c r="A857" s="40"/>
      <c r="B857" s="91"/>
      <c r="C857" s="94" t="s">
        <v>5120</v>
      </c>
      <c r="D857" s="572" t="str">
        <f>IF(CNGE_2024_M4_Secc1!D77="","",CNGE_2024_M4_Secc1!D77)</f>
        <v/>
      </c>
      <c r="E857" s="573"/>
      <c r="F857" s="573"/>
      <c r="G857" s="573"/>
      <c r="H857" s="573"/>
      <c r="I857" s="573"/>
      <c r="J857" s="573"/>
      <c r="K857" s="573"/>
      <c r="L857" s="573"/>
      <c r="M857" s="573"/>
      <c r="N857" s="574"/>
      <c r="O857" s="112" t="str">
        <f>IF(CNGE_2024_M4_Secc5!O607="","",CNGE_2024_M4_Secc5!O607)</f>
        <v/>
      </c>
      <c r="P857" s="112" t="str">
        <f>IF(CNGE_2024_M4_Secc5!S607="","",CNGE_2024_M4_Secc5!S607)</f>
        <v/>
      </c>
      <c r="Q857" s="112" t="str">
        <f>IF(CNGE_2024_M4_Secc5!W607="","",CNGE_2024_M4_Secc5!W607)</f>
        <v/>
      </c>
      <c r="R857" s="112" t="str">
        <f>IF(CNGE_2024_M4_Secc5!AA607="","",CNGE_2024_M4_Secc5!AA607)</f>
        <v/>
      </c>
      <c r="S857" s="483"/>
      <c r="T857" s="483"/>
      <c r="U857" s="483"/>
      <c r="V857" s="483"/>
      <c r="W857" s="483"/>
      <c r="X857" s="483"/>
      <c r="Y857" s="483"/>
      <c r="Z857" s="483"/>
      <c r="AA857" s="483"/>
      <c r="AB857" s="483"/>
      <c r="AC857" s="483"/>
      <c r="AD857" s="483"/>
      <c r="AG857" s="1">
        <f>IF(AND(CNGE_2024_M4_Secc1!$O77&lt;&gt;"",CNGE_2024_M4_Secc1!$O77=2,COUNTBLANK(D857)=0,COUNTA(O857:AD857)=4),0,IF(AND(COUNTBLANK(D857)=1,COUNTA(O857:AD857)=4),0,IF(AND(CNGE_2024_M4_Secc1!$O77&lt;&gt;"",CNGE_2024_M4_Secc1!$O77&lt;&gt;2,COUNTBLANK(D857)=0,SUM($O607)=0,COUNTA(O857:AD857)=4),0,IF(AND(CNGE_2024_M4_Secc1!$O77&lt;&gt;"",CNGE_2024_M4_Secc1!$O77&lt;&gt;2,COUNTBLANK(D857)=0,SUM($O607)&gt;0,COUNTA(O857:AD857)=16),0,1))))</f>
        <v>0</v>
      </c>
      <c r="AH857" s="1">
        <f t="shared" si="143"/>
        <v>0</v>
      </c>
      <c r="AI857" s="1">
        <f t="shared" si="144"/>
        <v>0</v>
      </c>
      <c r="AJ857" s="1">
        <f t="shared" si="145"/>
        <v>0</v>
      </c>
      <c r="AK857" s="1">
        <f t="shared" si="146"/>
        <v>0</v>
      </c>
      <c r="AL857" s="1">
        <f t="shared" si="147"/>
        <v>0</v>
      </c>
      <c r="AM857" s="1">
        <f t="shared" si="148"/>
        <v>0</v>
      </c>
      <c r="AN857" s="1">
        <f t="shared" si="149"/>
        <v>0</v>
      </c>
      <c r="AO857" s="1">
        <f t="shared" si="150"/>
        <v>0</v>
      </c>
      <c r="AP857" s="1">
        <f t="shared" si="151"/>
        <v>0</v>
      </c>
      <c r="AQ857" s="1">
        <f t="shared" si="152"/>
        <v>0</v>
      </c>
      <c r="AR857" s="1">
        <f t="shared" si="153"/>
        <v>0</v>
      </c>
      <c r="AS857" s="1">
        <f t="shared" si="154"/>
        <v>0</v>
      </c>
      <c r="AT857" s="1">
        <f t="shared" si="155"/>
        <v>0</v>
      </c>
      <c r="AU857">
        <f t="shared" si="156"/>
        <v>0</v>
      </c>
      <c r="AV857">
        <f t="shared" si="157"/>
        <v>0</v>
      </c>
      <c r="AW857">
        <f t="shared" si="158"/>
        <v>0</v>
      </c>
      <c r="AX857">
        <f t="shared" si="159"/>
        <v>0</v>
      </c>
      <c r="AY857" s="1">
        <f>IF(AND(CNGE_2024_M4_Secc1!$O77&lt;&gt;"",CNGE_2024_M4_Secc1!$O77=2,COUNTA(O857:AD857)&gt;4),1,0)</f>
        <v>0</v>
      </c>
    </row>
    <row r="858" spans="1:51" ht="15" customHeight="1">
      <c r="A858" s="40"/>
      <c r="B858" s="91"/>
      <c r="C858" s="94" t="s">
        <v>5121</v>
      </c>
      <c r="D858" s="572" t="str">
        <f>IF(CNGE_2024_M4_Secc1!D78="","",CNGE_2024_M4_Secc1!D78)</f>
        <v/>
      </c>
      <c r="E858" s="573"/>
      <c r="F858" s="573"/>
      <c r="G858" s="573"/>
      <c r="H858" s="573"/>
      <c r="I858" s="573"/>
      <c r="J858" s="573"/>
      <c r="K858" s="573"/>
      <c r="L858" s="573"/>
      <c r="M858" s="573"/>
      <c r="N858" s="574"/>
      <c r="O858" s="112" t="str">
        <f>IF(CNGE_2024_M4_Secc5!O608="","",CNGE_2024_M4_Secc5!O608)</f>
        <v/>
      </c>
      <c r="P858" s="112" t="str">
        <f>IF(CNGE_2024_M4_Secc5!S608="","",CNGE_2024_M4_Secc5!S608)</f>
        <v/>
      </c>
      <c r="Q858" s="112" t="str">
        <f>IF(CNGE_2024_M4_Secc5!W608="","",CNGE_2024_M4_Secc5!W608)</f>
        <v/>
      </c>
      <c r="R858" s="112" t="str">
        <f>IF(CNGE_2024_M4_Secc5!AA608="","",CNGE_2024_M4_Secc5!AA608)</f>
        <v/>
      </c>
      <c r="S858" s="483"/>
      <c r="T858" s="483"/>
      <c r="U858" s="483"/>
      <c r="V858" s="483"/>
      <c r="W858" s="483"/>
      <c r="X858" s="483"/>
      <c r="Y858" s="483"/>
      <c r="Z858" s="483"/>
      <c r="AA858" s="483"/>
      <c r="AB858" s="483"/>
      <c r="AC858" s="483"/>
      <c r="AD858" s="483"/>
      <c r="AG858" s="1">
        <f>IF(AND(CNGE_2024_M4_Secc1!$O78&lt;&gt;"",CNGE_2024_M4_Secc1!$O78=2,COUNTBLANK(D858)=0,COUNTA(O858:AD858)=4),0,IF(AND(COUNTBLANK(D858)=1,COUNTA(O858:AD858)=4),0,IF(AND(CNGE_2024_M4_Secc1!$O78&lt;&gt;"",CNGE_2024_M4_Secc1!$O78&lt;&gt;2,COUNTBLANK(D858)=0,SUM($O608)=0,COUNTA(O858:AD858)=4),0,IF(AND(CNGE_2024_M4_Secc1!$O78&lt;&gt;"",CNGE_2024_M4_Secc1!$O78&lt;&gt;2,COUNTBLANK(D858)=0,SUM($O608)&gt;0,COUNTA(O858:AD858)=16),0,1))))</f>
        <v>0</v>
      </c>
      <c r="AH858" s="1">
        <f t="shared" si="143"/>
        <v>0</v>
      </c>
      <c r="AI858" s="1">
        <f t="shared" si="144"/>
        <v>0</v>
      </c>
      <c r="AJ858" s="1">
        <f t="shared" si="145"/>
        <v>0</v>
      </c>
      <c r="AK858" s="1">
        <f t="shared" si="146"/>
        <v>0</v>
      </c>
      <c r="AL858" s="1">
        <f t="shared" si="147"/>
        <v>0</v>
      </c>
      <c r="AM858" s="1">
        <f t="shared" si="148"/>
        <v>0</v>
      </c>
      <c r="AN858" s="1">
        <f t="shared" si="149"/>
        <v>0</v>
      </c>
      <c r="AO858" s="1">
        <f t="shared" si="150"/>
        <v>0</v>
      </c>
      <c r="AP858" s="1">
        <f t="shared" si="151"/>
        <v>0</v>
      </c>
      <c r="AQ858" s="1">
        <f t="shared" si="152"/>
        <v>0</v>
      </c>
      <c r="AR858" s="1">
        <f t="shared" si="153"/>
        <v>0</v>
      </c>
      <c r="AS858" s="1">
        <f t="shared" si="154"/>
        <v>0</v>
      </c>
      <c r="AT858" s="1">
        <f t="shared" si="155"/>
        <v>0</v>
      </c>
      <c r="AU858">
        <f t="shared" si="156"/>
        <v>0</v>
      </c>
      <c r="AV858">
        <f t="shared" si="157"/>
        <v>0</v>
      </c>
      <c r="AW858">
        <f t="shared" si="158"/>
        <v>0</v>
      </c>
      <c r="AX858">
        <f t="shared" si="159"/>
        <v>0</v>
      </c>
      <c r="AY858" s="1">
        <f>IF(AND(CNGE_2024_M4_Secc1!$O78&lt;&gt;"",CNGE_2024_M4_Secc1!$O78=2,COUNTA(O858:AD858)&gt;4),1,0)</f>
        <v>0</v>
      </c>
    </row>
    <row r="859" spans="1:51" ht="15" customHeight="1">
      <c r="A859" s="40"/>
      <c r="B859" s="91"/>
      <c r="C859" s="94" t="s">
        <v>5122</v>
      </c>
      <c r="D859" s="572" t="str">
        <f>IF(CNGE_2024_M4_Secc1!D79="","",CNGE_2024_M4_Secc1!D79)</f>
        <v/>
      </c>
      <c r="E859" s="573"/>
      <c r="F859" s="573"/>
      <c r="G859" s="573"/>
      <c r="H859" s="573"/>
      <c r="I859" s="573"/>
      <c r="J859" s="573"/>
      <c r="K859" s="573"/>
      <c r="L859" s="573"/>
      <c r="M859" s="573"/>
      <c r="N859" s="574"/>
      <c r="O859" s="112" t="str">
        <f>IF(CNGE_2024_M4_Secc5!O609="","",CNGE_2024_M4_Secc5!O609)</f>
        <v/>
      </c>
      <c r="P859" s="112" t="str">
        <f>IF(CNGE_2024_M4_Secc5!S609="","",CNGE_2024_M4_Secc5!S609)</f>
        <v/>
      </c>
      <c r="Q859" s="112" t="str">
        <f>IF(CNGE_2024_M4_Secc5!W609="","",CNGE_2024_M4_Secc5!W609)</f>
        <v/>
      </c>
      <c r="R859" s="112" t="str">
        <f>IF(CNGE_2024_M4_Secc5!AA609="","",CNGE_2024_M4_Secc5!AA609)</f>
        <v/>
      </c>
      <c r="S859" s="483"/>
      <c r="T859" s="483"/>
      <c r="U859" s="483"/>
      <c r="V859" s="483"/>
      <c r="W859" s="483"/>
      <c r="X859" s="483"/>
      <c r="Y859" s="483"/>
      <c r="Z859" s="483"/>
      <c r="AA859" s="483"/>
      <c r="AB859" s="483"/>
      <c r="AC859" s="483"/>
      <c r="AD859" s="483"/>
      <c r="AG859" s="1">
        <f>IF(AND(CNGE_2024_M4_Secc1!$O79&lt;&gt;"",CNGE_2024_M4_Secc1!$O79=2,COUNTBLANK(D859)=0,COUNTA(O859:AD859)=4),0,IF(AND(COUNTBLANK(D859)=1,COUNTA(O859:AD859)=4),0,IF(AND(CNGE_2024_M4_Secc1!$O79&lt;&gt;"",CNGE_2024_M4_Secc1!$O79&lt;&gt;2,COUNTBLANK(D859)=0,SUM($O609)=0,COUNTA(O859:AD859)=4),0,IF(AND(CNGE_2024_M4_Secc1!$O79&lt;&gt;"",CNGE_2024_M4_Secc1!$O79&lt;&gt;2,COUNTBLANK(D859)=0,SUM($O609)&gt;0,COUNTA(O859:AD859)=16),0,1))))</f>
        <v>0</v>
      </c>
      <c r="AH859" s="1">
        <f t="shared" si="143"/>
        <v>0</v>
      </c>
      <c r="AI859" s="1">
        <f t="shared" si="144"/>
        <v>0</v>
      </c>
      <c r="AJ859" s="1">
        <f t="shared" si="145"/>
        <v>0</v>
      </c>
      <c r="AK859" s="1">
        <f t="shared" si="146"/>
        <v>0</v>
      </c>
      <c r="AL859" s="1">
        <f t="shared" si="147"/>
        <v>0</v>
      </c>
      <c r="AM859" s="1">
        <f t="shared" si="148"/>
        <v>0</v>
      </c>
      <c r="AN859" s="1">
        <f t="shared" si="149"/>
        <v>0</v>
      </c>
      <c r="AO859" s="1">
        <f t="shared" si="150"/>
        <v>0</v>
      </c>
      <c r="AP859" s="1">
        <f t="shared" si="151"/>
        <v>0</v>
      </c>
      <c r="AQ859" s="1">
        <f t="shared" si="152"/>
        <v>0</v>
      </c>
      <c r="AR859" s="1">
        <f t="shared" si="153"/>
        <v>0</v>
      </c>
      <c r="AS859" s="1">
        <f t="shared" si="154"/>
        <v>0</v>
      </c>
      <c r="AT859" s="1">
        <f t="shared" si="155"/>
        <v>0</v>
      </c>
      <c r="AU859">
        <f t="shared" si="156"/>
        <v>0</v>
      </c>
      <c r="AV859">
        <f t="shared" si="157"/>
        <v>0</v>
      </c>
      <c r="AW859">
        <f t="shared" si="158"/>
        <v>0</v>
      </c>
      <c r="AX859">
        <f t="shared" si="159"/>
        <v>0</v>
      </c>
      <c r="AY859" s="1">
        <f>IF(AND(CNGE_2024_M4_Secc1!$O79&lt;&gt;"",CNGE_2024_M4_Secc1!$O79=2,COUNTA(O859:AD859)&gt;4),1,0)</f>
        <v>0</v>
      </c>
    </row>
    <row r="860" spans="1:51" ht="15" customHeight="1">
      <c r="A860" s="40"/>
      <c r="B860" s="91"/>
      <c r="C860" s="94" t="s">
        <v>5123</v>
      </c>
      <c r="D860" s="572" t="str">
        <f>IF(CNGE_2024_M4_Secc1!D80="","",CNGE_2024_M4_Secc1!D80)</f>
        <v/>
      </c>
      <c r="E860" s="573"/>
      <c r="F860" s="573"/>
      <c r="G860" s="573"/>
      <c r="H860" s="573"/>
      <c r="I860" s="573"/>
      <c r="J860" s="573"/>
      <c r="K860" s="573"/>
      <c r="L860" s="573"/>
      <c r="M860" s="573"/>
      <c r="N860" s="574"/>
      <c r="O860" s="112" t="str">
        <f>IF(CNGE_2024_M4_Secc5!O610="","",CNGE_2024_M4_Secc5!O610)</f>
        <v/>
      </c>
      <c r="P860" s="112" t="str">
        <f>IF(CNGE_2024_M4_Secc5!S610="","",CNGE_2024_M4_Secc5!S610)</f>
        <v/>
      </c>
      <c r="Q860" s="112" t="str">
        <f>IF(CNGE_2024_M4_Secc5!W610="","",CNGE_2024_M4_Secc5!W610)</f>
        <v/>
      </c>
      <c r="R860" s="112" t="str">
        <f>IF(CNGE_2024_M4_Secc5!AA610="","",CNGE_2024_M4_Secc5!AA610)</f>
        <v/>
      </c>
      <c r="S860" s="483"/>
      <c r="T860" s="483"/>
      <c r="U860" s="483"/>
      <c r="V860" s="483"/>
      <c r="W860" s="483"/>
      <c r="X860" s="483"/>
      <c r="Y860" s="483"/>
      <c r="Z860" s="483"/>
      <c r="AA860" s="483"/>
      <c r="AB860" s="483"/>
      <c r="AC860" s="483"/>
      <c r="AD860" s="483"/>
      <c r="AG860" s="1">
        <f>IF(AND(CNGE_2024_M4_Secc1!$O80&lt;&gt;"",CNGE_2024_M4_Secc1!$O80=2,COUNTBLANK(D860)=0,COUNTA(O860:AD860)=4),0,IF(AND(COUNTBLANK(D860)=1,COUNTA(O860:AD860)=4),0,IF(AND(CNGE_2024_M4_Secc1!$O80&lt;&gt;"",CNGE_2024_M4_Secc1!$O80&lt;&gt;2,COUNTBLANK(D860)=0,SUM($O610)=0,COUNTA(O860:AD860)=4),0,IF(AND(CNGE_2024_M4_Secc1!$O80&lt;&gt;"",CNGE_2024_M4_Secc1!$O80&lt;&gt;2,COUNTBLANK(D860)=0,SUM($O610)&gt;0,COUNTA(O860:AD860)=16),0,1))))</f>
        <v>0</v>
      </c>
      <c r="AH860" s="1">
        <f t="shared" si="143"/>
        <v>0</v>
      </c>
      <c r="AI860" s="1">
        <f t="shared" si="144"/>
        <v>0</v>
      </c>
      <c r="AJ860" s="1">
        <f t="shared" si="145"/>
        <v>0</v>
      </c>
      <c r="AK860" s="1">
        <f t="shared" si="146"/>
        <v>0</v>
      </c>
      <c r="AL860" s="1">
        <f t="shared" si="147"/>
        <v>0</v>
      </c>
      <c r="AM860" s="1">
        <f t="shared" si="148"/>
        <v>0</v>
      </c>
      <c r="AN860" s="1">
        <f t="shared" si="149"/>
        <v>0</v>
      </c>
      <c r="AO860" s="1">
        <f t="shared" si="150"/>
        <v>0</v>
      </c>
      <c r="AP860" s="1">
        <f t="shared" si="151"/>
        <v>0</v>
      </c>
      <c r="AQ860" s="1">
        <f t="shared" si="152"/>
        <v>0</v>
      </c>
      <c r="AR860" s="1">
        <f t="shared" si="153"/>
        <v>0</v>
      </c>
      <c r="AS860" s="1">
        <f t="shared" si="154"/>
        <v>0</v>
      </c>
      <c r="AT860" s="1">
        <f t="shared" si="155"/>
        <v>0</v>
      </c>
      <c r="AU860">
        <f t="shared" si="156"/>
        <v>0</v>
      </c>
      <c r="AV860">
        <f t="shared" si="157"/>
        <v>0</v>
      </c>
      <c r="AW860">
        <f t="shared" si="158"/>
        <v>0</v>
      </c>
      <c r="AX860">
        <f t="shared" si="159"/>
        <v>0</v>
      </c>
      <c r="AY860" s="1">
        <f>IF(AND(CNGE_2024_M4_Secc1!$O80&lt;&gt;"",CNGE_2024_M4_Secc1!$O80=2,COUNTA(O860:AD860)&gt;4),1,0)</f>
        <v>0</v>
      </c>
    </row>
    <row r="861" spans="1:51" ht="15" customHeight="1">
      <c r="A861" s="40"/>
      <c r="B861" s="91"/>
      <c r="C861" s="94" t="s">
        <v>5124</v>
      </c>
      <c r="D861" s="572" t="str">
        <f>IF(CNGE_2024_M4_Secc1!D81="","",CNGE_2024_M4_Secc1!D81)</f>
        <v/>
      </c>
      <c r="E861" s="573"/>
      <c r="F861" s="573"/>
      <c r="G861" s="573"/>
      <c r="H861" s="573"/>
      <c r="I861" s="573"/>
      <c r="J861" s="573"/>
      <c r="K861" s="573"/>
      <c r="L861" s="573"/>
      <c r="M861" s="573"/>
      <c r="N861" s="574"/>
      <c r="O861" s="112" t="str">
        <f>IF(CNGE_2024_M4_Secc5!O611="","",CNGE_2024_M4_Secc5!O611)</f>
        <v/>
      </c>
      <c r="P861" s="112" t="str">
        <f>IF(CNGE_2024_M4_Secc5!S611="","",CNGE_2024_M4_Secc5!S611)</f>
        <v/>
      </c>
      <c r="Q861" s="112" t="str">
        <f>IF(CNGE_2024_M4_Secc5!W611="","",CNGE_2024_M4_Secc5!W611)</f>
        <v/>
      </c>
      <c r="R861" s="112" t="str">
        <f>IF(CNGE_2024_M4_Secc5!AA611="","",CNGE_2024_M4_Secc5!AA611)</f>
        <v/>
      </c>
      <c r="S861" s="483"/>
      <c r="T861" s="483"/>
      <c r="U861" s="483"/>
      <c r="V861" s="483"/>
      <c r="W861" s="483"/>
      <c r="X861" s="483"/>
      <c r="Y861" s="483"/>
      <c r="Z861" s="483"/>
      <c r="AA861" s="483"/>
      <c r="AB861" s="483"/>
      <c r="AC861" s="483"/>
      <c r="AD861" s="483"/>
      <c r="AG861" s="1">
        <f>IF(AND(CNGE_2024_M4_Secc1!$O81&lt;&gt;"",CNGE_2024_M4_Secc1!$O81=2,COUNTBLANK(D861)=0,COUNTA(O861:AD861)=4),0,IF(AND(COUNTBLANK(D861)=1,COUNTA(O861:AD861)=4),0,IF(AND(CNGE_2024_M4_Secc1!$O81&lt;&gt;"",CNGE_2024_M4_Secc1!$O81&lt;&gt;2,COUNTBLANK(D861)=0,SUM($O611)=0,COUNTA(O861:AD861)=4),0,IF(AND(CNGE_2024_M4_Secc1!$O81&lt;&gt;"",CNGE_2024_M4_Secc1!$O81&lt;&gt;2,COUNTBLANK(D861)=0,SUM($O611)&gt;0,COUNTA(O861:AD861)=16),0,1))))</f>
        <v>0</v>
      </c>
      <c r="AH861" s="1">
        <f t="shared" si="143"/>
        <v>0</v>
      </c>
      <c r="AI861" s="1">
        <f t="shared" si="144"/>
        <v>0</v>
      </c>
      <c r="AJ861" s="1">
        <f t="shared" si="145"/>
        <v>0</v>
      </c>
      <c r="AK861" s="1">
        <f t="shared" si="146"/>
        <v>0</v>
      </c>
      <c r="AL861" s="1">
        <f t="shared" si="147"/>
        <v>0</v>
      </c>
      <c r="AM861" s="1">
        <f t="shared" si="148"/>
        <v>0</v>
      </c>
      <c r="AN861" s="1">
        <f t="shared" si="149"/>
        <v>0</v>
      </c>
      <c r="AO861" s="1">
        <f t="shared" si="150"/>
        <v>0</v>
      </c>
      <c r="AP861" s="1">
        <f t="shared" si="151"/>
        <v>0</v>
      </c>
      <c r="AQ861" s="1">
        <f t="shared" si="152"/>
        <v>0</v>
      </c>
      <c r="AR861" s="1">
        <f t="shared" si="153"/>
        <v>0</v>
      </c>
      <c r="AS861" s="1">
        <f t="shared" si="154"/>
        <v>0</v>
      </c>
      <c r="AT861" s="1">
        <f t="shared" si="155"/>
        <v>0</v>
      </c>
      <c r="AU861">
        <f t="shared" si="156"/>
        <v>0</v>
      </c>
      <c r="AV861">
        <f t="shared" si="157"/>
        <v>0</v>
      </c>
      <c r="AW861">
        <f t="shared" si="158"/>
        <v>0</v>
      </c>
      <c r="AX861">
        <f t="shared" si="159"/>
        <v>0</v>
      </c>
      <c r="AY861" s="1">
        <f>IF(AND(CNGE_2024_M4_Secc1!$O81&lt;&gt;"",CNGE_2024_M4_Secc1!$O81=2,COUNTA(O861:AD861)&gt;4),1,0)</f>
        <v>0</v>
      </c>
    </row>
    <row r="862" spans="1:51" ht="15" customHeight="1">
      <c r="A862" s="40"/>
      <c r="B862" s="91"/>
      <c r="C862" s="94" t="s">
        <v>5125</v>
      </c>
      <c r="D862" s="572" t="str">
        <f>IF(CNGE_2024_M4_Secc1!D82="","",CNGE_2024_M4_Secc1!D82)</f>
        <v/>
      </c>
      <c r="E862" s="573"/>
      <c r="F862" s="573"/>
      <c r="G862" s="573"/>
      <c r="H862" s="573"/>
      <c r="I862" s="573"/>
      <c r="J862" s="573"/>
      <c r="K862" s="573"/>
      <c r="L862" s="573"/>
      <c r="M862" s="573"/>
      <c r="N862" s="574"/>
      <c r="O862" s="112" t="str">
        <f>IF(CNGE_2024_M4_Secc5!O612="","",CNGE_2024_M4_Secc5!O612)</f>
        <v/>
      </c>
      <c r="P862" s="112" t="str">
        <f>IF(CNGE_2024_M4_Secc5!S612="","",CNGE_2024_M4_Secc5!S612)</f>
        <v/>
      </c>
      <c r="Q862" s="112" t="str">
        <f>IF(CNGE_2024_M4_Secc5!W612="","",CNGE_2024_M4_Secc5!W612)</f>
        <v/>
      </c>
      <c r="R862" s="112" t="str">
        <f>IF(CNGE_2024_M4_Secc5!AA612="","",CNGE_2024_M4_Secc5!AA612)</f>
        <v/>
      </c>
      <c r="S862" s="483"/>
      <c r="T862" s="483"/>
      <c r="U862" s="483"/>
      <c r="V862" s="483"/>
      <c r="W862" s="483"/>
      <c r="X862" s="483"/>
      <c r="Y862" s="483"/>
      <c r="Z862" s="483"/>
      <c r="AA862" s="483"/>
      <c r="AB862" s="483"/>
      <c r="AC862" s="483"/>
      <c r="AD862" s="483"/>
      <c r="AG862" s="1">
        <f>IF(AND(CNGE_2024_M4_Secc1!$O82&lt;&gt;"",CNGE_2024_M4_Secc1!$O82=2,COUNTBLANK(D862)=0,COUNTA(O862:AD862)=4),0,IF(AND(COUNTBLANK(D862)=1,COUNTA(O862:AD862)=4),0,IF(AND(CNGE_2024_M4_Secc1!$O82&lt;&gt;"",CNGE_2024_M4_Secc1!$O82&lt;&gt;2,COUNTBLANK(D862)=0,SUM($O612)=0,COUNTA(O862:AD862)=4),0,IF(AND(CNGE_2024_M4_Secc1!$O82&lt;&gt;"",CNGE_2024_M4_Secc1!$O82&lt;&gt;2,COUNTBLANK(D862)=0,SUM($O612)&gt;0,COUNTA(O862:AD862)=16),0,1))))</f>
        <v>0</v>
      </c>
      <c r="AH862" s="1">
        <f t="shared" si="143"/>
        <v>0</v>
      </c>
      <c r="AI862" s="1">
        <f t="shared" si="144"/>
        <v>0</v>
      </c>
      <c r="AJ862" s="1">
        <f t="shared" si="145"/>
        <v>0</v>
      </c>
      <c r="AK862" s="1">
        <f t="shared" si="146"/>
        <v>0</v>
      </c>
      <c r="AL862" s="1">
        <f t="shared" si="147"/>
        <v>0</v>
      </c>
      <c r="AM862" s="1">
        <f t="shared" si="148"/>
        <v>0</v>
      </c>
      <c r="AN862" s="1">
        <f t="shared" si="149"/>
        <v>0</v>
      </c>
      <c r="AO862" s="1">
        <f t="shared" si="150"/>
        <v>0</v>
      </c>
      <c r="AP862" s="1">
        <f t="shared" si="151"/>
        <v>0</v>
      </c>
      <c r="AQ862" s="1">
        <f t="shared" si="152"/>
        <v>0</v>
      </c>
      <c r="AR862" s="1">
        <f t="shared" si="153"/>
        <v>0</v>
      </c>
      <c r="AS862" s="1">
        <f t="shared" si="154"/>
        <v>0</v>
      </c>
      <c r="AT862" s="1">
        <f t="shared" si="155"/>
        <v>0</v>
      </c>
      <c r="AU862">
        <f t="shared" si="156"/>
        <v>0</v>
      </c>
      <c r="AV862">
        <f t="shared" si="157"/>
        <v>0</v>
      </c>
      <c r="AW862">
        <f t="shared" si="158"/>
        <v>0</v>
      </c>
      <c r="AX862">
        <f t="shared" si="159"/>
        <v>0</v>
      </c>
      <c r="AY862" s="1">
        <f>IF(AND(CNGE_2024_M4_Secc1!$O82&lt;&gt;"",CNGE_2024_M4_Secc1!$O82=2,COUNTA(O862:AD862)&gt;4),1,0)</f>
        <v>0</v>
      </c>
    </row>
    <row r="863" spans="1:51" ht="15" customHeight="1">
      <c r="A863" s="40"/>
      <c r="B863" s="91"/>
      <c r="C863" s="94" t="s">
        <v>5126</v>
      </c>
      <c r="D863" s="572" t="str">
        <f>IF(CNGE_2024_M4_Secc1!D83="","",CNGE_2024_M4_Secc1!D83)</f>
        <v/>
      </c>
      <c r="E863" s="573"/>
      <c r="F863" s="573"/>
      <c r="G863" s="573"/>
      <c r="H863" s="573"/>
      <c r="I863" s="573"/>
      <c r="J863" s="573"/>
      <c r="K863" s="573"/>
      <c r="L863" s="573"/>
      <c r="M863" s="573"/>
      <c r="N863" s="574"/>
      <c r="O863" s="112" t="str">
        <f>IF(CNGE_2024_M4_Secc5!O613="","",CNGE_2024_M4_Secc5!O613)</f>
        <v/>
      </c>
      <c r="P863" s="112" t="str">
        <f>IF(CNGE_2024_M4_Secc5!S613="","",CNGE_2024_M4_Secc5!S613)</f>
        <v/>
      </c>
      <c r="Q863" s="112" t="str">
        <f>IF(CNGE_2024_M4_Secc5!W613="","",CNGE_2024_M4_Secc5!W613)</f>
        <v/>
      </c>
      <c r="R863" s="112" t="str">
        <f>IF(CNGE_2024_M4_Secc5!AA613="","",CNGE_2024_M4_Secc5!AA613)</f>
        <v/>
      </c>
      <c r="S863" s="483"/>
      <c r="T863" s="483"/>
      <c r="U863" s="483"/>
      <c r="V863" s="483"/>
      <c r="W863" s="483"/>
      <c r="X863" s="483"/>
      <c r="Y863" s="483"/>
      <c r="Z863" s="483"/>
      <c r="AA863" s="483"/>
      <c r="AB863" s="483"/>
      <c r="AC863" s="483"/>
      <c r="AD863" s="483"/>
      <c r="AG863" s="1">
        <f>IF(AND(CNGE_2024_M4_Secc1!$O83&lt;&gt;"",CNGE_2024_M4_Secc1!$O83=2,COUNTBLANK(D863)=0,COUNTA(O863:AD863)=4),0,IF(AND(COUNTBLANK(D863)=1,COUNTA(O863:AD863)=4),0,IF(AND(CNGE_2024_M4_Secc1!$O83&lt;&gt;"",CNGE_2024_M4_Secc1!$O83&lt;&gt;2,COUNTBLANK(D863)=0,SUM($O613)=0,COUNTA(O863:AD863)=4),0,IF(AND(CNGE_2024_M4_Secc1!$O83&lt;&gt;"",CNGE_2024_M4_Secc1!$O83&lt;&gt;2,COUNTBLANK(D863)=0,SUM($O613)&gt;0,COUNTA(O863:AD863)=16),0,1))))</f>
        <v>0</v>
      </c>
      <c r="AH863" s="1">
        <f t="shared" si="143"/>
        <v>0</v>
      </c>
      <c r="AI863" s="1">
        <f t="shared" si="144"/>
        <v>0</v>
      </c>
      <c r="AJ863" s="1">
        <f t="shared" si="145"/>
        <v>0</v>
      </c>
      <c r="AK863" s="1">
        <f t="shared" si="146"/>
        <v>0</v>
      </c>
      <c r="AL863" s="1">
        <f t="shared" si="147"/>
        <v>0</v>
      </c>
      <c r="AM863" s="1">
        <f t="shared" si="148"/>
        <v>0</v>
      </c>
      <c r="AN863" s="1">
        <f t="shared" si="149"/>
        <v>0</v>
      </c>
      <c r="AO863" s="1">
        <f t="shared" si="150"/>
        <v>0</v>
      </c>
      <c r="AP863" s="1">
        <f t="shared" si="151"/>
        <v>0</v>
      </c>
      <c r="AQ863" s="1">
        <f t="shared" si="152"/>
        <v>0</v>
      </c>
      <c r="AR863" s="1">
        <f t="shared" si="153"/>
        <v>0</v>
      </c>
      <c r="AS863" s="1">
        <f t="shared" si="154"/>
        <v>0</v>
      </c>
      <c r="AT863" s="1">
        <f t="shared" si="155"/>
        <v>0</v>
      </c>
      <c r="AU863">
        <f t="shared" si="156"/>
        <v>0</v>
      </c>
      <c r="AV863">
        <f t="shared" si="157"/>
        <v>0</v>
      </c>
      <c r="AW863">
        <f t="shared" si="158"/>
        <v>0</v>
      </c>
      <c r="AX863">
        <f t="shared" si="159"/>
        <v>0</v>
      </c>
      <c r="AY863" s="1">
        <f>IF(AND(CNGE_2024_M4_Secc1!$O83&lt;&gt;"",CNGE_2024_M4_Secc1!$O83=2,COUNTA(O863:AD863)&gt;4),1,0)</f>
        <v>0</v>
      </c>
    </row>
    <row r="864" spans="1:51" ht="15" customHeight="1">
      <c r="A864" s="40"/>
      <c r="B864" s="91"/>
      <c r="C864" s="94" t="s">
        <v>5127</v>
      </c>
      <c r="D864" s="572" t="str">
        <f>IF(CNGE_2024_M4_Secc1!D84="","",CNGE_2024_M4_Secc1!D84)</f>
        <v/>
      </c>
      <c r="E864" s="573"/>
      <c r="F864" s="573"/>
      <c r="G864" s="573"/>
      <c r="H864" s="573"/>
      <c r="I864" s="573"/>
      <c r="J864" s="573"/>
      <c r="K864" s="573"/>
      <c r="L864" s="573"/>
      <c r="M864" s="573"/>
      <c r="N864" s="574"/>
      <c r="O864" s="112" t="str">
        <f>IF(CNGE_2024_M4_Secc5!O614="","",CNGE_2024_M4_Secc5!O614)</f>
        <v/>
      </c>
      <c r="P864" s="112" t="str">
        <f>IF(CNGE_2024_M4_Secc5!S614="","",CNGE_2024_M4_Secc5!S614)</f>
        <v/>
      </c>
      <c r="Q864" s="112" t="str">
        <f>IF(CNGE_2024_M4_Secc5!W614="","",CNGE_2024_M4_Secc5!W614)</f>
        <v/>
      </c>
      <c r="R864" s="112" t="str">
        <f>IF(CNGE_2024_M4_Secc5!AA614="","",CNGE_2024_M4_Secc5!AA614)</f>
        <v/>
      </c>
      <c r="S864" s="483"/>
      <c r="T864" s="483"/>
      <c r="U864" s="483"/>
      <c r="V864" s="483"/>
      <c r="W864" s="483"/>
      <c r="X864" s="483"/>
      <c r="Y864" s="483"/>
      <c r="Z864" s="483"/>
      <c r="AA864" s="483"/>
      <c r="AB864" s="483"/>
      <c r="AC864" s="483"/>
      <c r="AD864" s="483"/>
      <c r="AG864" s="1">
        <f>IF(AND(CNGE_2024_M4_Secc1!$O84&lt;&gt;"",CNGE_2024_M4_Secc1!$O84=2,COUNTBLANK(D864)=0,COUNTA(O864:AD864)=4),0,IF(AND(COUNTBLANK(D864)=1,COUNTA(O864:AD864)=4),0,IF(AND(CNGE_2024_M4_Secc1!$O84&lt;&gt;"",CNGE_2024_M4_Secc1!$O84&lt;&gt;2,COUNTBLANK(D864)=0,SUM($O614)=0,COUNTA(O864:AD864)=4),0,IF(AND(CNGE_2024_M4_Secc1!$O84&lt;&gt;"",CNGE_2024_M4_Secc1!$O84&lt;&gt;2,COUNTBLANK(D864)=0,SUM($O614)&gt;0,COUNTA(O864:AD864)=16),0,1))))</f>
        <v>0</v>
      </c>
      <c r="AH864" s="1">
        <f t="shared" si="143"/>
        <v>0</v>
      </c>
      <c r="AI864" s="1">
        <f t="shared" si="144"/>
        <v>0</v>
      </c>
      <c r="AJ864" s="1">
        <f t="shared" si="145"/>
        <v>0</v>
      </c>
      <c r="AK864" s="1">
        <f t="shared" si="146"/>
        <v>0</v>
      </c>
      <c r="AL864" s="1">
        <f t="shared" si="147"/>
        <v>0</v>
      </c>
      <c r="AM864" s="1">
        <f t="shared" si="148"/>
        <v>0</v>
      </c>
      <c r="AN864" s="1">
        <f t="shared" si="149"/>
        <v>0</v>
      </c>
      <c r="AO864" s="1">
        <f t="shared" si="150"/>
        <v>0</v>
      </c>
      <c r="AP864" s="1">
        <f t="shared" si="151"/>
        <v>0</v>
      </c>
      <c r="AQ864" s="1">
        <f t="shared" si="152"/>
        <v>0</v>
      </c>
      <c r="AR864" s="1">
        <f t="shared" si="153"/>
        <v>0</v>
      </c>
      <c r="AS864" s="1">
        <f t="shared" si="154"/>
        <v>0</v>
      </c>
      <c r="AT864" s="1">
        <f t="shared" si="155"/>
        <v>0</v>
      </c>
      <c r="AU864">
        <f t="shared" si="156"/>
        <v>0</v>
      </c>
      <c r="AV864">
        <f t="shared" si="157"/>
        <v>0</v>
      </c>
      <c r="AW864">
        <f t="shared" si="158"/>
        <v>0</v>
      </c>
      <c r="AX864">
        <f t="shared" si="159"/>
        <v>0</v>
      </c>
      <c r="AY864" s="1">
        <f>IF(AND(CNGE_2024_M4_Secc1!$O84&lt;&gt;"",CNGE_2024_M4_Secc1!$O84=2,COUNTA(O864:AD864)&gt;4),1,0)</f>
        <v>0</v>
      </c>
    </row>
    <row r="865" spans="1:51" ht="15" customHeight="1">
      <c r="A865" s="40"/>
      <c r="B865" s="91"/>
      <c r="C865" s="94" t="s">
        <v>5128</v>
      </c>
      <c r="D865" s="572" t="str">
        <f>IF(CNGE_2024_M4_Secc1!D85="","",CNGE_2024_M4_Secc1!D85)</f>
        <v/>
      </c>
      <c r="E865" s="573"/>
      <c r="F865" s="573"/>
      <c r="G865" s="573"/>
      <c r="H865" s="573"/>
      <c r="I865" s="573"/>
      <c r="J865" s="573"/>
      <c r="K865" s="573"/>
      <c r="L865" s="573"/>
      <c r="M865" s="573"/>
      <c r="N865" s="574"/>
      <c r="O865" s="112" t="str">
        <f>IF(CNGE_2024_M4_Secc5!O615="","",CNGE_2024_M4_Secc5!O615)</f>
        <v/>
      </c>
      <c r="P865" s="112" t="str">
        <f>IF(CNGE_2024_M4_Secc5!S615="","",CNGE_2024_M4_Secc5!S615)</f>
        <v/>
      </c>
      <c r="Q865" s="112" t="str">
        <f>IF(CNGE_2024_M4_Secc5!W615="","",CNGE_2024_M4_Secc5!W615)</f>
        <v/>
      </c>
      <c r="R865" s="112" t="str">
        <f>IF(CNGE_2024_M4_Secc5!AA615="","",CNGE_2024_M4_Secc5!AA615)</f>
        <v/>
      </c>
      <c r="S865" s="483"/>
      <c r="T865" s="483"/>
      <c r="U865" s="483"/>
      <c r="V865" s="483"/>
      <c r="W865" s="483"/>
      <c r="X865" s="483"/>
      <c r="Y865" s="483"/>
      <c r="Z865" s="483"/>
      <c r="AA865" s="483"/>
      <c r="AB865" s="483"/>
      <c r="AC865" s="483"/>
      <c r="AD865" s="483"/>
      <c r="AG865" s="1">
        <f>IF(AND(CNGE_2024_M4_Secc1!$O85&lt;&gt;"",CNGE_2024_M4_Secc1!$O85=2,COUNTBLANK(D865)=0,COUNTA(O865:AD865)=4),0,IF(AND(COUNTBLANK(D865)=1,COUNTA(O865:AD865)=4),0,IF(AND(CNGE_2024_M4_Secc1!$O85&lt;&gt;"",CNGE_2024_M4_Secc1!$O85&lt;&gt;2,COUNTBLANK(D865)=0,SUM($O615)=0,COUNTA(O865:AD865)=4),0,IF(AND(CNGE_2024_M4_Secc1!$O85&lt;&gt;"",CNGE_2024_M4_Secc1!$O85&lt;&gt;2,COUNTBLANK(D865)=0,SUM($O615)&gt;0,COUNTA(O865:AD865)=16),0,1))))</f>
        <v>0</v>
      </c>
      <c r="AH865" s="1">
        <f t="shared" si="143"/>
        <v>0</v>
      </c>
      <c r="AI865" s="1">
        <f t="shared" si="144"/>
        <v>0</v>
      </c>
      <c r="AJ865" s="1">
        <f t="shared" si="145"/>
        <v>0</v>
      </c>
      <c r="AK865" s="1">
        <f t="shared" si="146"/>
        <v>0</v>
      </c>
      <c r="AL865" s="1">
        <f t="shared" si="147"/>
        <v>0</v>
      </c>
      <c r="AM865" s="1">
        <f t="shared" si="148"/>
        <v>0</v>
      </c>
      <c r="AN865" s="1">
        <f t="shared" si="149"/>
        <v>0</v>
      </c>
      <c r="AO865" s="1">
        <f t="shared" si="150"/>
        <v>0</v>
      </c>
      <c r="AP865" s="1">
        <f t="shared" si="151"/>
        <v>0</v>
      </c>
      <c r="AQ865" s="1">
        <f t="shared" si="152"/>
        <v>0</v>
      </c>
      <c r="AR865" s="1">
        <f t="shared" si="153"/>
        <v>0</v>
      </c>
      <c r="AS865" s="1">
        <f t="shared" si="154"/>
        <v>0</v>
      </c>
      <c r="AT865" s="1">
        <f t="shared" si="155"/>
        <v>0</v>
      </c>
      <c r="AU865">
        <f t="shared" si="156"/>
        <v>0</v>
      </c>
      <c r="AV865">
        <f t="shared" si="157"/>
        <v>0</v>
      </c>
      <c r="AW865">
        <f t="shared" si="158"/>
        <v>0</v>
      </c>
      <c r="AX865">
        <f t="shared" si="159"/>
        <v>0</v>
      </c>
      <c r="AY865" s="1">
        <f>IF(AND(CNGE_2024_M4_Secc1!$O85&lt;&gt;"",CNGE_2024_M4_Secc1!$O85=2,COUNTA(O865:AD865)&gt;4),1,0)</f>
        <v>0</v>
      </c>
    </row>
    <row r="866" spans="1:51" ht="15" customHeight="1">
      <c r="A866" s="40"/>
      <c r="B866" s="91"/>
      <c r="C866" s="94" t="s">
        <v>5129</v>
      </c>
      <c r="D866" s="572" t="str">
        <f>IF(CNGE_2024_M4_Secc1!D86="","",CNGE_2024_M4_Secc1!D86)</f>
        <v/>
      </c>
      <c r="E866" s="573"/>
      <c r="F866" s="573"/>
      <c r="G866" s="573"/>
      <c r="H866" s="573"/>
      <c r="I866" s="573"/>
      <c r="J866" s="573"/>
      <c r="K866" s="573"/>
      <c r="L866" s="573"/>
      <c r="M866" s="573"/>
      <c r="N866" s="574"/>
      <c r="O866" s="112" t="str">
        <f>IF(CNGE_2024_M4_Secc5!O616="","",CNGE_2024_M4_Secc5!O616)</f>
        <v/>
      </c>
      <c r="P866" s="112" t="str">
        <f>IF(CNGE_2024_M4_Secc5!S616="","",CNGE_2024_M4_Secc5!S616)</f>
        <v/>
      </c>
      <c r="Q866" s="112" t="str">
        <f>IF(CNGE_2024_M4_Secc5!W616="","",CNGE_2024_M4_Secc5!W616)</f>
        <v/>
      </c>
      <c r="R866" s="112" t="str">
        <f>IF(CNGE_2024_M4_Secc5!AA616="","",CNGE_2024_M4_Secc5!AA616)</f>
        <v/>
      </c>
      <c r="S866" s="483"/>
      <c r="T866" s="483"/>
      <c r="U866" s="483"/>
      <c r="V866" s="483"/>
      <c r="W866" s="483"/>
      <c r="X866" s="483"/>
      <c r="Y866" s="483"/>
      <c r="Z866" s="483"/>
      <c r="AA866" s="483"/>
      <c r="AB866" s="483"/>
      <c r="AC866" s="483"/>
      <c r="AD866" s="483"/>
      <c r="AG866" s="1">
        <f>IF(AND(CNGE_2024_M4_Secc1!$O86&lt;&gt;"",CNGE_2024_M4_Secc1!$O86=2,COUNTBLANK(D866)=0,COUNTA(O866:AD866)=4),0,IF(AND(COUNTBLANK(D866)=1,COUNTA(O866:AD866)=4),0,IF(AND(CNGE_2024_M4_Secc1!$O86&lt;&gt;"",CNGE_2024_M4_Secc1!$O86&lt;&gt;2,COUNTBLANK(D866)=0,SUM($O616)=0,COUNTA(O866:AD866)=4),0,IF(AND(CNGE_2024_M4_Secc1!$O86&lt;&gt;"",CNGE_2024_M4_Secc1!$O86&lt;&gt;2,COUNTBLANK(D866)=0,SUM($O616)&gt;0,COUNTA(O866:AD866)=16),0,1))))</f>
        <v>0</v>
      </c>
      <c r="AH866" s="1">
        <f t="shared" si="143"/>
        <v>0</v>
      </c>
      <c r="AI866" s="1">
        <f t="shared" si="144"/>
        <v>0</v>
      </c>
      <c r="AJ866" s="1">
        <f t="shared" si="145"/>
        <v>0</v>
      </c>
      <c r="AK866" s="1">
        <f t="shared" si="146"/>
        <v>0</v>
      </c>
      <c r="AL866" s="1">
        <f t="shared" si="147"/>
        <v>0</v>
      </c>
      <c r="AM866" s="1">
        <f t="shared" si="148"/>
        <v>0</v>
      </c>
      <c r="AN866" s="1">
        <f t="shared" si="149"/>
        <v>0</v>
      </c>
      <c r="AO866" s="1">
        <f t="shared" si="150"/>
        <v>0</v>
      </c>
      <c r="AP866" s="1">
        <f t="shared" si="151"/>
        <v>0</v>
      </c>
      <c r="AQ866" s="1">
        <f t="shared" si="152"/>
        <v>0</v>
      </c>
      <c r="AR866" s="1">
        <f t="shared" si="153"/>
        <v>0</v>
      </c>
      <c r="AS866" s="1">
        <f t="shared" si="154"/>
        <v>0</v>
      </c>
      <c r="AT866" s="1">
        <f t="shared" si="155"/>
        <v>0</v>
      </c>
      <c r="AU866">
        <f t="shared" si="156"/>
        <v>0</v>
      </c>
      <c r="AV866">
        <f t="shared" si="157"/>
        <v>0</v>
      </c>
      <c r="AW866">
        <f t="shared" si="158"/>
        <v>0</v>
      </c>
      <c r="AX866">
        <f t="shared" si="159"/>
        <v>0</v>
      </c>
      <c r="AY866" s="1">
        <f>IF(AND(CNGE_2024_M4_Secc1!$O86&lt;&gt;"",CNGE_2024_M4_Secc1!$O86=2,COUNTA(O866:AD866)&gt;4),1,0)</f>
        <v>0</v>
      </c>
    </row>
    <row r="867" spans="1:51" ht="15" customHeight="1">
      <c r="A867" s="40"/>
      <c r="B867" s="91"/>
      <c r="C867" s="94" t="s">
        <v>5130</v>
      </c>
      <c r="D867" s="572" t="str">
        <f>IF(CNGE_2024_M4_Secc1!D87="","",CNGE_2024_M4_Secc1!D87)</f>
        <v/>
      </c>
      <c r="E867" s="573"/>
      <c r="F867" s="573"/>
      <c r="G867" s="573"/>
      <c r="H867" s="573"/>
      <c r="I867" s="573"/>
      <c r="J867" s="573"/>
      <c r="K867" s="573"/>
      <c r="L867" s="573"/>
      <c r="M867" s="573"/>
      <c r="N867" s="574"/>
      <c r="O867" s="112" t="str">
        <f>IF(CNGE_2024_M4_Secc5!O617="","",CNGE_2024_M4_Secc5!O617)</f>
        <v/>
      </c>
      <c r="P867" s="112" t="str">
        <f>IF(CNGE_2024_M4_Secc5!S617="","",CNGE_2024_M4_Secc5!S617)</f>
        <v/>
      </c>
      <c r="Q867" s="112" t="str">
        <f>IF(CNGE_2024_M4_Secc5!W617="","",CNGE_2024_M4_Secc5!W617)</f>
        <v/>
      </c>
      <c r="R867" s="112" t="str">
        <f>IF(CNGE_2024_M4_Secc5!AA617="","",CNGE_2024_M4_Secc5!AA617)</f>
        <v/>
      </c>
      <c r="S867" s="483"/>
      <c r="T867" s="483"/>
      <c r="U867" s="483"/>
      <c r="V867" s="483"/>
      <c r="W867" s="483"/>
      <c r="X867" s="483"/>
      <c r="Y867" s="483"/>
      <c r="Z867" s="483"/>
      <c r="AA867" s="483"/>
      <c r="AB867" s="483"/>
      <c r="AC867" s="483"/>
      <c r="AD867" s="483"/>
      <c r="AG867" s="1">
        <f>IF(AND(CNGE_2024_M4_Secc1!$O87&lt;&gt;"",CNGE_2024_M4_Secc1!$O87=2,COUNTBLANK(D867)=0,COUNTA(O867:AD867)=4),0,IF(AND(COUNTBLANK(D867)=1,COUNTA(O867:AD867)=4),0,IF(AND(CNGE_2024_M4_Secc1!$O87&lt;&gt;"",CNGE_2024_M4_Secc1!$O87&lt;&gt;2,COUNTBLANK(D867)=0,SUM($O617)=0,COUNTA(O867:AD867)=4),0,IF(AND(CNGE_2024_M4_Secc1!$O87&lt;&gt;"",CNGE_2024_M4_Secc1!$O87&lt;&gt;2,COUNTBLANK(D867)=0,SUM($O617)&gt;0,COUNTA(O867:AD867)=16),0,1))))</f>
        <v>0</v>
      </c>
      <c r="AH867" s="1">
        <f t="shared" si="143"/>
        <v>0</v>
      </c>
      <c r="AI867" s="1">
        <f t="shared" si="144"/>
        <v>0</v>
      </c>
      <c r="AJ867" s="1">
        <f t="shared" si="145"/>
        <v>0</v>
      </c>
      <c r="AK867" s="1">
        <f t="shared" si="146"/>
        <v>0</v>
      </c>
      <c r="AL867" s="1">
        <f t="shared" si="147"/>
        <v>0</v>
      </c>
      <c r="AM867" s="1">
        <f t="shared" si="148"/>
        <v>0</v>
      </c>
      <c r="AN867" s="1">
        <f t="shared" si="149"/>
        <v>0</v>
      </c>
      <c r="AO867" s="1">
        <f t="shared" si="150"/>
        <v>0</v>
      </c>
      <c r="AP867" s="1">
        <f t="shared" si="151"/>
        <v>0</v>
      </c>
      <c r="AQ867" s="1">
        <f t="shared" si="152"/>
        <v>0</v>
      </c>
      <c r="AR867" s="1">
        <f t="shared" si="153"/>
        <v>0</v>
      </c>
      <c r="AS867" s="1">
        <f t="shared" si="154"/>
        <v>0</v>
      </c>
      <c r="AT867" s="1">
        <f t="shared" si="155"/>
        <v>0</v>
      </c>
      <c r="AU867">
        <f t="shared" si="156"/>
        <v>0</v>
      </c>
      <c r="AV867">
        <f t="shared" si="157"/>
        <v>0</v>
      </c>
      <c r="AW867">
        <f t="shared" si="158"/>
        <v>0</v>
      </c>
      <c r="AX867">
        <f t="shared" si="159"/>
        <v>0</v>
      </c>
      <c r="AY867" s="1">
        <f>IF(AND(CNGE_2024_M4_Secc1!$O87&lt;&gt;"",CNGE_2024_M4_Secc1!$O87=2,COUNTA(O867:AD867)&gt;4),1,0)</f>
        <v>0</v>
      </c>
    </row>
    <row r="868" spans="1:51" ht="15" customHeight="1">
      <c r="A868" s="40"/>
      <c r="B868" s="91"/>
      <c r="C868" s="94" t="s">
        <v>5131</v>
      </c>
      <c r="D868" s="572" t="str">
        <f>IF(CNGE_2024_M4_Secc1!D88="","",CNGE_2024_M4_Secc1!D88)</f>
        <v/>
      </c>
      <c r="E868" s="573"/>
      <c r="F868" s="573"/>
      <c r="G868" s="573"/>
      <c r="H868" s="573"/>
      <c r="I868" s="573"/>
      <c r="J868" s="573"/>
      <c r="K868" s="573"/>
      <c r="L868" s="573"/>
      <c r="M868" s="573"/>
      <c r="N868" s="574"/>
      <c r="O868" s="112" t="str">
        <f>IF(CNGE_2024_M4_Secc5!O618="","",CNGE_2024_M4_Secc5!O618)</f>
        <v/>
      </c>
      <c r="P868" s="112" t="str">
        <f>IF(CNGE_2024_M4_Secc5!S618="","",CNGE_2024_M4_Secc5!S618)</f>
        <v/>
      </c>
      <c r="Q868" s="112" t="str">
        <f>IF(CNGE_2024_M4_Secc5!W618="","",CNGE_2024_M4_Secc5!W618)</f>
        <v/>
      </c>
      <c r="R868" s="112" t="str">
        <f>IF(CNGE_2024_M4_Secc5!AA618="","",CNGE_2024_M4_Secc5!AA618)</f>
        <v/>
      </c>
      <c r="S868" s="483"/>
      <c r="T868" s="483"/>
      <c r="U868" s="483"/>
      <c r="V868" s="483"/>
      <c r="W868" s="483"/>
      <c r="X868" s="483"/>
      <c r="Y868" s="483"/>
      <c r="Z868" s="483"/>
      <c r="AA868" s="483"/>
      <c r="AB868" s="483"/>
      <c r="AC868" s="483"/>
      <c r="AD868" s="483"/>
      <c r="AG868" s="1">
        <f>IF(AND(CNGE_2024_M4_Secc1!$O88&lt;&gt;"",CNGE_2024_M4_Secc1!$O88=2,COUNTBLANK(D868)=0,COUNTA(O868:AD868)=4),0,IF(AND(COUNTBLANK(D868)=1,COUNTA(O868:AD868)=4),0,IF(AND(CNGE_2024_M4_Secc1!$O88&lt;&gt;"",CNGE_2024_M4_Secc1!$O88&lt;&gt;2,COUNTBLANK(D868)=0,SUM($O618)=0,COUNTA(O868:AD868)=4),0,IF(AND(CNGE_2024_M4_Secc1!$O88&lt;&gt;"",CNGE_2024_M4_Secc1!$O88&lt;&gt;2,COUNTBLANK(D868)=0,SUM($O618)&gt;0,COUNTA(O868:AD868)=16),0,1))))</f>
        <v>0</v>
      </c>
      <c r="AH868" s="1">
        <f t="shared" si="143"/>
        <v>0</v>
      </c>
      <c r="AI868" s="1">
        <f t="shared" si="144"/>
        <v>0</v>
      </c>
      <c r="AJ868" s="1">
        <f t="shared" si="145"/>
        <v>0</v>
      </c>
      <c r="AK868" s="1">
        <f t="shared" si="146"/>
        <v>0</v>
      </c>
      <c r="AL868" s="1">
        <f t="shared" si="147"/>
        <v>0</v>
      </c>
      <c r="AM868" s="1">
        <f t="shared" si="148"/>
        <v>0</v>
      </c>
      <c r="AN868" s="1">
        <f t="shared" si="149"/>
        <v>0</v>
      </c>
      <c r="AO868" s="1">
        <f t="shared" si="150"/>
        <v>0</v>
      </c>
      <c r="AP868" s="1">
        <f t="shared" si="151"/>
        <v>0</v>
      </c>
      <c r="AQ868" s="1">
        <f t="shared" si="152"/>
        <v>0</v>
      </c>
      <c r="AR868" s="1">
        <f t="shared" si="153"/>
        <v>0</v>
      </c>
      <c r="AS868" s="1">
        <f t="shared" si="154"/>
        <v>0</v>
      </c>
      <c r="AT868" s="1">
        <f t="shared" si="155"/>
        <v>0</v>
      </c>
      <c r="AU868">
        <f t="shared" si="156"/>
        <v>0</v>
      </c>
      <c r="AV868">
        <f t="shared" si="157"/>
        <v>0</v>
      </c>
      <c r="AW868">
        <f t="shared" si="158"/>
        <v>0</v>
      </c>
      <c r="AX868">
        <f t="shared" si="159"/>
        <v>0</v>
      </c>
      <c r="AY868" s="1">
        <f>IF(AND(CNGE_2024_M4_Secc1!$O88&lt;&gt;"",CNGE_2024_M4_Secc1!$O88=2,COUNTA(O868:AD868)&gt;4),1,0)</f>
        <v>0</v>
      </c>
    </row>
    <row r="869" spans="1:51" ht="15" customHeight="1">
      <c r="A869" s="40"/>
      <c r="B869" s="91"/>
      <c r="C869" s="94" t="s">
        <v>5132</v>
      </c>
      <c r="D869" s="572" t="str">
        <f>IF(CNGE_2024_M4_Secc1!D89="","",CNGE_2024_M4_Secc1!D89)</f>
        <v/>
      </c>
      <c r="E869" s="573"/>
      <c r="F869" s="573"/>
      <c r="G869" s="573"/>
      <c r="H869" s="573"/>
      <c r="I869" s="573"/>
      <c r="J869" s="573"/>
      <c r="K869" s="573"/>
      <c r="L869" s="573"/>
      <c r="M869" s="573"/>
      <c r="N869" s="574"/>
      <c r="O869" s="112" t="str">
        <f>IF(CNGE_2024_M4_Secc5!O619="","",CNGE_2024_M4_Secc5!O619)</f>
        <v/>
      </c>
      <c r="P869" s="112" t="str">
        <f>IF(CNGE_2024_M4_Secc5!S619="","",CNGE_2024_M4_Secc5!S619)</f>
        <v/>
      </c>
      <c r="Q869" s="112" t="str">
        <f>IF(CNGE_2024_M4_Secc5!W619="","",CNGE_2024_M4_Secc5!W619)</f>
        <v/>
      </c>
      <c r="R869" s="112" t="str">
        <f>IF(CNGE_2024_M4_Secc5!AA619="","",CNGE_2024_M4_Secc5!AA619)</f>
        <v/>
      </c>
      <c r="S869" s="483"/>
      <c r="T869" s="483"/>
      <c r="U869" s="483"/>
      <c r="V869" s="483"/>
      <c r="W869" s="483"/>
      <c r="X869" s="483"/>
      <c r="Y869" s="483"/>
      <c r="Z869" s="483"/>
      <c r="AA869" s="483"/>
      <c r="AB869" s="483"/>
      <c r="AC869" s="483"/>
      <c r="AD869" s="483"/>
      <c r="AG869" s="1">
        <f>IF(AND(CNGE_2024_M4_Secc1!$O89&lt;&gt;"",CNGE_2024_M4_Secc1!$O89=2,COUNTBLANK(D869)=0,COUNTA(O869:AD869)=4),0,IF(AND(COUNTBLANK(D869)=1,COUNTA(O869:AD869)=4),0,IF(AND(CNGE_2024_M4_Secc1!$O89&lt;&gt;"",CNGE_2024_M4_Secc1!$O89&lt;&gt;2,COUNTBLANK(D869)=0,SUM($O619)=0,COUNTA(O869:AD869)=4),0,IF(AND(CNGE_2024_M4_Secc1!$O89&lt;&gt;"",CNGE_2024_M4_Secc1!$O89&lt;&gt;2,COUNTBLANK(D869)=0,SUM($O619)&gt;0,COUNTA(O869:AD869)=16),0,1))))</f>
        <v>0</v>
      </c>
      <c r="AH869" s="1">
        <f t="shared" si="143"/>
        <v>0</v>
      </c>
      <c r="AI869" s="1">
        <f t="shared" si="144"/>
        <v>0</v>
      </c>
      <c r="AJ869" s="1">
        <f t="shared" si="145"/>
        <v>0</v>
      </c>
      <c r="AK869" s="1">
        <f t="shared" si="146"/>
        <v>0</v>
      </c>
      <c r="AL869" s="1">
        <f t="shared" si="147"/>
        <v>0</v>
      </c>
      <c r="AM869" s="1">
        <f t="shared" si="148"/>
        <v>0</v>
      </c>
      <c r="AN869" s="1">
        <f t="shared" si="149"/>
        <v>0</v>
      </c>
      <c r="AO869" s="1">
        <f t="shared" si="150"/>
        <v>0</v>
      </c>
      <c r="AP869" s="1">
        <f t="shared" si="151"/>
        <v>0</v>
      </c>
      <c r="AQ869" s="1">
        <f t="shared" si="152"/>
        <v>0</v>
      </c>
      <c r="AR869" s="1">
        <f t="shared" si="153"/>
        <v>0</v>
      </c>
      <c r="AS869" s="1">
        <f t="shared" si="154"/>
        <v>0</v>
      </c>
      <c r="AT869" s="1">
        <f t="shared" si="155"/>
        <v>0</v>
      </c>
      <c r="AU869">
        <f t="shared" si="156"/>
        <v>0</v>
      </c>
      <c r="AV869">
        <f t="shared" si="157"/>
        <v>0</v>
      </c>
      <c r="AW869">
        <f t="shared" si="158"/>
        <v>0</v>
      </c>
      <c r="AX869">
        <f t="shared" si="159"/>
        <v>0</v>
      </c>
      <c r="AY869" s="1">
        <f>IF(AND(CNGE_2024_M4_Secc1!$O89&lt;&gt;"",CNGE_2024_M4_Secc1!$O89=2,COUNTA(O869:AD869)&gt;4),1,0)</f>
        <v>0</v>
      </c>
    </row>
    <row r="870" spans="1:51" ht="15" customHeight="1">
      <c r="A870" s="40"/>
      <c r="B870" s="91"/>
      <c r="C870" s="94" t="s">
        <v>5133</v>
      </c>
      <c r="D870" s="572" t="str">
        <f>IF(CNGE_2024_M4_Secc1!D90="","",CNGE_2024_M4_Secc1!D90)</f>
        <v/>
      </c>
      <c r="E870" s="573"/>
      <c r="F870" s="573"/>
      <c r="G870" s="573"/>
      <c r="H870" s="573"/>
      <c r="I870" s="573"/>
      <c r="J870" s="573"/>
      <c r="K870" s="573"/>
      <c r="L870" s="573"/>
      <c r="M870" s="573"/>
      <c r="N870" s="574"/>
      <c r="O870" s="112" t="str">
        <f>IF(CNGE_2024_M4_Secc5!O620="","",CNGE_2024_M4_Secc5!O620)</f>
        <v/>
      </c>
      <c r="P870" s="112" t="str">
        <f>IF(CNGE_2024_M4_Secc5!S620="","",CNGE_2024_M4_Secc5!S620)</f>
        <v/>
      </c>
      <c r="Q870" s="112" t="str">
        <f>IF(CNGE_2024_M4_Secc5!W620="","",CNGE_2024_M4_Secc5!W620)</f>
        <v/>
      </c>
      <c r="R870" s="112" t="str">
        <f>IF(CNGE_2024_M4_Secc5!AA620="","",CNGE_2024_M4_Secc5!AA620)</f>
        <v/>
      </c>
      <c r="S870" s="483"/>
      <c r="T870" s="483"/>
      <c r="U870" s="483"/>
      <c r="V870" s="483"/>
      <c r="W870" s="483"/>
      <c r="X870" s="483"/>
      <c r="Y870" s="483"/>
      <c r="Z870" s="483"/>
      <c r="AA870" s="483"/>
      <c r="AB870" s="483"/>
      <c r="AC870" s="483"/>
      <c r="AD870" s="483"/>
      <c r="AG870" s="1">
        <f>IF(AND(CNGE_2024_M4_Secc1!$O90&lt;&gt;"",CNGE_2024_M4_Secc1!$O90=2,COUNTBLANK(D870)=0,COUNTA(O870:AD870)=4),0,IF(AND(COUNTBLANK(D870)=1,COUNTA(O870:AD870)=4),0,IF(AND(CNGE_2024_M4_Secc1!$O90&lt;&gt;"",CNGE_2024_M4_Secc1!$O90&lt;&gt;2,COUNTBLANK(D870)=0,SUM($O620)=0,COUNTA(O870:AD870)=4),0,IF(AND(CNGE_2024_M4_Secc1!$O90&lt;&gt;"",CNGE_2024_M4_Secc1!$O90&lt;&gt;2,COUNTBLANK(D870)=0,SUM($O620)&gt;0,COUNTA(O870:AD870)=16),0,1))))</f>
        <v>0</v>
      </c>
      <c r="AH870" s="1">
        <f t="shared" si="143"/>
        <v>0</v>
      </c>
      <c r="AI870" s="1">
        <f t="shared" si="144"/>
        <v>0</v>
      </c>
      <c r="AJ870" s="1">
        <f t="shared" si="145"/>
        <v>0</v>
      </c>
      <c r="AK870" s="1">
        <f t="shared" si="146"/>
        <v>0</v>
      </c>
      <c r="AL870" s="1">
        <f t="shared" si="147"/>
        <v>0</v>
      </c>
      <c r="AM870" s="1">
        <f t="shared" si="148"/>
        <v>0</v>
      </c>
      <c r="AN870" s="1">
        <f t="shared" si="149"/>
        <v>0</v>
      </c>
      <c r="AO870" s="1">
        <f t="shared" si="150"/>
        <v>0</v>
      </c>
      <c r="AP870" s="1">
        <f t="shared" si="151"/>
        <v>0</v>
      </c>
      <c r="AQ870" s="1">
        <f t="shared" si="152"/>
        <v>0</v>
      </c>
      <c r="AR870" s="1">
        <f t="shared" si="153"/>
        <v>0</v>
      </c>
      <c r="AS870" s="1">
        <f t="shared" si="154"/>
        <v>0</v>
      </c>
      <c r="AT870" s="1">
        <f t="shared" si="155"/>
        <v>0</v>
      </c>
      <c r="AU870">
        <f t="shared" si="156"/>
        <v>0</v>
      </c>
      <c r="AV870">
        <f t="shared" si="157"/>
        <v>0</v>
      </c>
      <c r="AW870">
        <f t="shared" si="158"/>
        <v>0</v>
      </c>
      <c r="AX870">
        <f t="shared" si="159"/>
        <v>0</v>
      </c>
      <c r="AY870" s="1">
        <f>IF(AND(CNGE_2024_M4_Secc1!$O90&lt;&gt;"",CNGE_2024_M4_Secc1!$O90=2,COUNTA(O870:AD870)&gt;4),1,0)</f>
        <v>0</v>
      </c>
    </row>
    <row r="871" spans="1:51" ht="15" customHeight="1">
      <c r="A871" s="40"/>
      <c r="B871" s="91"/>
      <c r="C871" s="94" t="s">
        <v>5134</v>
      </c>
      <c r="D871" s="572" t="str">
        <f>IF(CNGE_2024_M4_Secc1!D91="","",CNGE_2024_M4_Secc1!D91)</f>
        <v/>
      </c>
      <c r="E871" s="573"/>
      <c r="F871" s="573"/>
      <c r="G871" s="573"/>
      <c r="H871" s="573"/>
      <c r="I871" s="573"/>
      <c r="J871" s="573"/>
      <c r="K871" s="573"/>
      <c r="L871" s="573"/>
      <c r="M871" s="573"/>
      <c r="N871" s="574"/>
      <c r="O871" s="112" t="str">
        <f>IF(CNGE_2024_M4_Secc5!O621="","",CNGE_2024_M4_Secc5!O621)</f>
        <v/>
      </c>
      <c r="P871" s="112" t="str">
        <f>IF(CNGE_2024_M4_Secc5!S621="","",CNGE_2024_M4_Secc5!S621)</f>
        <v/>
      </c>
      <c r="Q871" s="112" t="str">
        <f>IF(CNGE_2024_M4_Secc5!W621="","",CNGE_2024_M4_Secc5!W621)</f>
        <v/>
      </c>
      <c r="R871" s="112" t="str">
        <f>IF(CNGE_2024_M4_Secc5!AA621="","",CNGE_2024_M4_Secc5!AA621)</f>
        <v/>
      </c>
      <c r="S871" s="483"/>
      <c r="T871" s="483"/>
      <c r="U871" s="483"/>
      <c r="V871" s="483"/>
      <c r="W871" s="483"/>
      <c r="X871" s="483"/>
      <c r="Y871" s="483"/>
      <c r="Z871" s="483"/>
      <c r="AA871" s="483"/>
      <c r="AB871" s="483"/>
      <c r="AC871" s="483"/>
      <c r="AD871" s="483"/>
      <c r="AG871" s="1">
        <f>IF(AND(CNGE_2024_M4_Secc1!$O91&lt;&gt;"",CNGE_2024_M4_Secc1!$O91=2,COUNTBLANK(D871)=0,COUNTA(O871:AD871)=4),0,IF(AND(COUNTBLANK(D871)=1,COUNTA(O871:AD871)=4),0,IF(AND(CNGE_2024_M4_Secc1!$O91&lt;&gt;"",CNGE_2024_M4_Secc1!$O91&lt;&gt;2,COUNTBLANK(D871)=0,SUM($O621)=0,COUNTA(O871:AD871)=4),0,IF(AND(CNGE_2024_M4_Secc1!$O91&lt;&gt;"",CNGE_2024_M4_Secc1!$O91&lt;&gt;2,COUNTBLANK(D871)=0,SUM($O621)&gt;0,COUNTA(O871:AD871)=16),0,1))))</f>
        <v>0</v>
      </c>
      <c r="AH871" s="1">
        <f t="shared" si="143"/>
        <v>0</v>
      </c>
      <c r="AI871" s="1">
        <f t="shared" si="144"/>
        <v>0</v>
      </c>
      <c r="AJ871" s="1">
        <f t="shared" si="145"/>
        <v>0</v>
      </c>
      <c r="AK871" s="1">
        <f t="shared" si="146"/>
        <v>0</v>
      </c>
      <c r="AL871" s="1">
        <f t="shared" si="147"/>
        <v>0</v>
      </c>
      <c r="AM871" s="1">
        <f t="shared" si="148"/>
        <v>0</v>
      </c>
      <c r="AN871" s="1">
        <f t="shared" si="149"/>
        <v>0</v>
      </c>
      <c r="AO871" s="1">
        <f t="shared" si="150"/>
        <v>0</v>
      </c>
      <c r="AP871" s="1">
        <f t="shared" si="151"/>
        <v>0</v>
      </c>
      <c r="AQ871" s="1">
        <f t="shared" si="152"/>
        <v>0</v>
      </c>
      <c r="AR871" s="1">
        <f t="shared" si="153"/>
        <v>0</v>
      </c>
      <c r="AS871" s="1">
        <f t="shared" si="154"/>
        <v>0</v>
      </c>
      <c r="AT871" s="1">
        <f t="shared" si="155"/>
        <v>0</v>
      </c>
      <c r="AU871">
        <f t="shared" si="156"/>
        <v>0</v>
      </c>
      <c r="AV871">
        <f t="shared" si="157"/>
        <v>0</v>
      </c>
      <c r="AW871">
        <f t="shared" si="158"/>
        <v>0</v>
      </c>
      <c r="AX871">
        <f t="shared" si="159"/>
        <v>0</v>
      </c>
      <c r="AY871" s="1">
        <f>IF(AND(CNGE_2024_M4_Secc1!$O91&lt;&gt;"",CNGE_2024_M4_Secc1!$O91=2,COUNTA(O871:AD871)&gt;4),1,0)</f>
        <v>0</v>
      </c>
    </row>
    <row r="872" spans="1:51" ht="15" customHeight="1">
      <c r="A872" s="40"/>
      <c r="B872" s="91"/>
      <c r="C872" s="94" t="s">
        <v>5135</v>
      </c>
      <c r="D872" s="572" t="str">
        <f>IF(CNGE_2024_M4_Secc1!D92="","",CNGE_2024_M4_Secc1!D92)</f>
        <v/>
      </c>
      <c r="E872" s="573"/>
      <c r="F872" s="573"/>
      <c r="G872" s="573"/>
      <c r="H872" s="573"/>
      <c r="I872" s="573"/>
      <c r="J872" s="573"/>
      <c r="K872" s="573"/>
      <c r="L872" s="573"/>
      <c r="M872" s="573"/>
      <c r="N872" s="574"/>
      <c r="O872" s="112" t="str">
        <f>IF(CNGE_2024_M4_Secc5!O622="","",CNGE_2024_M4_Secc5!O622)</f>
        <v/>
      </c>
      <c r="P872" s="112" t="str">
        <f>IF(CNGE_2024_M4_Secc5!S622="","",CNGE_2024_M4_Secc5!S622)</f>
        <v/>
      </c>
      <c r="Q872" s="112" t="str">
        <f>IF(CNGE_2024_M4_Secc5!W622="","",CNGE_2024_M4_Secc5!W622)</f>
        <v/>
      </c>
      <c r="R872" s="112" t="str">
        <f>IF(CNGE_2024_M4_Secc5!AA622="","",CNGE_2024_M4_Secc5!AA622)</f>
        <v/>
      </c>
      <c r="S872" s="483"/>
      <c r="T872" s="483"/>
      <c r="U872" s="483"/>
      <c r="V872" s="483"/>
      <c r="W872" s="483"/>
      <c r="X872" s="483"/>
      <c r="Y872" s="483"/>
      <c r="Z872" s="483"/>
      <c r="AA872" s="483"/>
      <c r="AB872" s="483"/>
      <c r="AC872" s="483"/>
      <c r="AD872" s="483"/>
      <c r="AG872" s="1">
        <f>IF(AND(CNGE_2024_M4_Secc1!$O92&lt;&gt;"",CNGE_2024_M4_Secc1!$O92=2,COUNTBLANK(D872)=0,COUNTA(O872:AD872)=4),0,IF(AND(COUNTBLANK(D872)=1,COUNTA(O872:AD872)=4),0,IF(AND(CNGE_2024_M4_Secc1!$O92&lt;&gt;"",CNGE_2024_M4_Secc1!$O92&lt;&gt;2,COUNTBLANK(D872)=0,SUM($O622)=0,COUNTA(O872:AD872)=4),0,IF(AND(CNGE_2024_M4_Secc1!$O92&lt;&gt;"",CNGE_2024_M4_Secc1!$O92&lt;&gt;2,COUNTBLANK(D872)=0,SUM($O622)&gt;0,COUNTA(O872:AD872)=16),0,1))))</f>
        <v>0</v>
      </c>
      <c r="AH872" s="1">
        <f t="shared" si="143"/>
        <v>0</v>
      </c>
      <c r="AI872" s="1">
        <f t="shared" si="144"/>
        <v>0</v>
      </c>
      <c r="AJ872" s="1">
        <f t="shared" si="145"/>
        <v>0</v>
      </c>
      <c r="AK872" s="1">
        <f t="shared" si="146"/>
        <v>0</v>
      </c>
      <c r="AL872" s="1">
        <f t="shared" si="147"/>
        <v>0</v>
      </c>
      <c r="AM872" s="1">
        <f t="shared" si="148"/>
        <v>0</v>
      </c>
      <c r="AN872" s="1">
        <f t="shared" si="149"/>
        <v>0</v>
      </c>
      <c r="AO872" s="1">
        <f t="shared" si="150"/>
        <v>0</v>
      </c>
      <c r="AP872" s="1">
        <f t="shared" si="151"/>
        <v>0</v>
      </c>
      <c r="AQ872" s="1">
        <f t="shared" si="152"/>
        <v>0</v>
      </c>
      <c r="AR872" s="1">
        <f t="shared" si="153"/>
        <v>0</v>
      </c>
      <c r="AS872" s="1">
        <f t="shared" si="154"/>
        <v>0</v>
      </c>
      <c r="AT872" s="1">
        <f t="shared" si="155"/>
        <v>0</v>
      </c>
      <c r="AU872">
        <f t="shared" si="156"/>
        <v>0</v>
      </c>
      <c r="AV872">
        <f t="shared" si="157"/>
        <v>0</v>
      </c>
      <c r="AW872">
        <f t="shared" si="158"/>
        <v>0</v>
      </c>
      <c r="AX872">
        <f t="shared" si="159"/>
        <v>0</v>
      </c>
      <c r="AY872" s="1">
        <f>IF(AND(CNGE_2024_M4_Secc1!$O92&lt;&gt;"",CNGE_2024_M4_Secc1!$O92=2,COUNTA(O872:AD872)&gt;4),1,0)</f>
        <v>0</v>
      </c>
    </row>
    <row r="873" spans="1:51" ht="15" customHeight="1">
      <c r="A873" s="40"/>
      <c r="B873" s="91"/>
      <c r="C873" s="94" t="s">
        <v>5136</v>
      </c>
      <c r="D873" s="572" t="str">
        <f>IF(CNGE_2024_M4_Secc1!D93="","",CNGE_2024_M4_Secc1!D93)</f>
        <v/>
      </c>
      <c r="E873" s="573"/>
      <c r="F873" s="573"/>
      <c r="G873" s="573"/>
      <c r="H873" s="573"/>
      <c r="I873" s="573"/>
      <c r="J873" s="573"/>
      <c r="K873" s="573"/>
      <c r="L873" s="573"/>
      <c r="M873" s="573"/>
      <c r="N873" s="574"/>
      <c r="O873" s="112" t="str">
        <f>IF(CNGE_2024_M4_Secc5!O623="","",CNGE_2024_M4_Secc5!O623)</f>
        <v/>
      </c>
      <c r="P873" s="112" t="str">
        <f>IF(CNGE_2024_M4_Secc5!S623="","",CNGE_2024_M4_Secc5!S623)</f>
        <v/>
      </c>
      <c r="Q873" s="112" t="str">
        <f>IF(CNGE_2024_M4_Secc5!W623="","",CNGE_2024_M4_Secc5!W623)</f>
        <v/>
      </c>
      <c r="R873" s="112" t="str">
        <f>IF(CNGE_2024_M4_Secc5!AA623="","",CNGE_2024_M4_Secc5!AA623)</f>
        <v/>
      </c>
      <c r="S873" s="483"/>
      <c r="T873" s="483"/>
      <c r="U873" s="483"/>
      <c r="V873" s="483"/>
      <c r="W873" s="483"/>
      <c r="X873" s="483"/>
      <c r="Y873" s="483"/>
      <c r="Z873" s="483"/>
      <c r="AA873" s="483"/>
      <c r="AB873" s="483"/>
      <c r="AC873" s="483"/>
      <c r="AD873" s="483"/>
      <c r="AG873" s="1">
        <f>IF(AND(CNGE_2024_M4_Secc1!$O93&lt;&gt;"",CNGE_2024_M4_Secc1!$O93=2,COUNTBLANK(D873)=0,COUNTA(O873:AD873)=4),0,IF(AND(COUNTBLANK(D873)=1,COUNTA(O873:AD873)=4),0,IF(AND(CNGE_2024_M4_Secc1!$O93&lt;&gt;"",CNGE_2024_M4_Secc1!$O93&lt;&gt;2,COUNTBLANK(D873)=0,SUM($O623)=0,COUNTA(O873:AD873)=4),0,IF(AND(CNGE_2024_M4_Secc1!$O93&lt;&gt;"",CNGE_2024_M4_Secc1!$O93&lt;&gt;2,COUNTBLANK(D873)=0,SUM($O623)&gt;0,COUNTA(O873:AD873)=16),0,1))))</f>
        <v>0</v>
      </c>
      <c r="AH873" s="1">
        <f t="shared" si="143"/>
        <v>0</v>
      </c>
      <c r="AI873" s="1">
        <f t="shared" si="144"/>
        <v>0</v>
      </c>
      <c r="AJ873" s="1">
        <f t="shared" si="145"/>
        <v>0</v>
      </c>
      <c r="AK873" s="1">
        <f t="shared" si="146"/>
        <v>0</v>
      </c>
      <c r="AL873" s="1">
        <f t="shared" si="147"/>
        <v>0</v>
      </c>
      <c r="AM873" s="1">
        <f t="shared" si="148"/>
        <v>0</v>
      </c>
      <c r="AN873" s="1">
        <f t="shared" si="149"/>
        <v>0</v>
      </c>
      <c r="AO873" s="1">
        <f t="shared" si="150"/>
        <v>0</v>
      </c>
      <c r="AP873" s="1">
        <f t="shared" si="151"/>
        <v>0</v>
      </c>
      <c r="AQ873" s="1">
        <f t="shared" si="152"/>
        <v>0</v>
      </c>
      <c r="AR873" s="1">
        <f t="shared" si="153"/>
        <v>0</v>
      </c>
      <c r="AS873" s="1">
        <f t="shared" si="154"/>
        <v>0</v>
      </c>
      <c r="AT873" s="1">
        <f t="shared" si="155"/>
        <v>0</v>
      </c>
      <c r="AU873">
        <f t="shared" si="156"/>
        <v>0</v>
      </c>
      <c r="AV873">
        <f t="shared" si="157"/>
        <v>0</v>
      </c>
      <c r="AW873">
        <f t="shared" si="158"/>
        <v>0</v>
      </c>
      <c r="AX873">
        <f t="shared" si="159"/>
        <v>0</v>
      </c>
      <c r="AY873" s="1">
        <f>IF(AND(CNGE_2024_M4_Secc1!$O93&lt;&gt;"",CNGE_2024_M4_Secc1!$O93=2,COUNTA(O873:AD873)&gt;4),1,0)</f>
        <v>0</v>
      </c>
    </row>
    <row r="874" spans="1:51" ht="15" customHeight="1">
      <c r="A874" s="40"/>
      <c r="B874" s="91"/>
      <c r="C874" s="94" t="s">
        <v>5137</v>
      </c>
      <c r="D874" s="572" t="str">
        <f>IF(CNGE_2024_M4_Secc1!D94="","",CNGE_2024_M4_Secc1!D94)</f>
        <v/>
      </c>
      <c r="E874" s="573"/>
      <c r="F874" s="573"/>
      <c r="G874" s="573"/>
      <c r="H874" s="573"/>
      <c r="I874" s="573"/>
      <c r="J874" s="573"/>
      <c r="K874" s="573"/>
      <c r="L874" s="573"/>
      <c r="M874" s="573"/>
      <c r="N874" s="574"/>
      <c r="O874" s="112" t="str">
        <f>IF(CNGE_2024_M4_Secc5!O624="","",CNGE_2024_M4_Secc5!O624)</f>
        <v/>
      </c>
      <c r="P874" s="112" t="str">
        <f>IF(CNGE_2024_M4_Secc5!S624="","",CNGE_2024_M4_Secc5!S624)</f>
        <v/>
      </c>
      <c r="Q874" s="112" t="str">
        <f>IF(CNGE_2024_M4_Secc5!W624="","",CNGE_2024_M4_Secc5!W624)</f>
        <v/>
      </c>
      <c r="R874" s="112" t="str">
        <f>IF(CNGE_2024_M4_Secc5!AA624="","",CNGE_2024_M4_Secc5!AA624)</f>
        <v/>
      </c>
      <c r="S874" s="483"/>
      <c r="T874" s="483"/>
      <c r="U874" s="483"/>
      <c r="V874" s="483"/>
      <c r="W874" s="483"/>
      <c r="X874" s="483"/>
      <c r="Y874" s="483"/>
      <c r="Z874" s="483"/>
      <c r="AA874" s="483"/>
      <c r="AB874" s="483"/>
      <c r="AC874" s="483"/>
      <c r="AD874" s="483"/>
      <c r="AG874" s="1">
        <f>IF(AND(CNGE_2024_M4_Secc1!$O94&lt;&gt;"",CNGE_2024_M4_Secc1!$O94=2,COUNTBLANK(D874)=0,COUNTA(O874:AD874)=4),0,IF(AND(COUNTBLANK(D874)=1,COUNTA(O874:AD874)=4),0,IF(AND(CNGE_2024_M4_Secc1!$O94&lt;&gt;"",CNGE_2024_M4_Secc1!$O94&lt;&gt;2,COUNTBLANK(D874)=0,SUM($O624)=0,COUNTA(O874:AD874)=4),0,IF(AND(CNGE_2024_M4_Secc1!$O94&lt;&gt;"",CNGE_2024_M4_Secc1!$O94&lt;&gt;2,COUNTBLANK(D874)=0,SUM($O624)&gt;0,COUNTA(O874:AD874)=16),0,1))))</f>
        <v>0</v>
      </c>
      <c r="AH874" s="1">
        <f t="shared" si="143"/>
        <v>0</v>
      </c>
      <c r="AI874" s="1">
        <f t="shared" si="144"/>
        <v>0</v>
      </c>
      <c r="AJ874" s="1">
        <f t="shared" si="145"/>
        <v>0</v>
      </c>
      <c r="AK874" s="1">
        <f t="shared" si="146"/>
        <v>0</v>
      </c>
      <c r="AL874" s="1">
        <f t="shared" si="147"/>
        <v>0</v>
      </c>
      <c r="AM874" s="1">
        <f t="shared" si="148"/>
        <v>0</v>
      </c>
      <c r="AN874" s="1">
        <f t="shared" si="149"/>
        <v>0</v>
      </c>
      <c r="AO874" s="1">
        <f t="shared" si="150"/>
        <v>0</v>
      </c>
      <c r="AP874" s="1">
        <f t="shared" si="151"/>
        <v>0</v>
      </c>
      <c r="AQ874" s="1">
        <f t="shared" si="152"/>
        <v>0</v>
      </c>
      <c r="AR874" s="1">
        <f t="shared" si="153"/>
        <v>0</v>
      </c>
      <c r="AS874" s="1">
        <f t="shared" si="154"/>
        <v>0</v>
      </c>
      <c r="AT874" s="1">
        <f t="shared" si="155"/>
        <v>0</v>
      </c>
      <c r="AU874">
        <f t="shared" si="156"/>
        <v>0</v>
      </c>
      <c r="AV874">
        <f t="shared" si="157"/>
        <v>0</v>
      </c>
      <c r="AW874">
        <f t="shared" si="158"/>
        <v>0</v>
      </c>
      <c r="AX874">
        <f t="shared" si="159"/>
        <v>0</v>
      </c>
      <c r="AY874" s="1">
        <f>IF(AND(CNGE_2024_M4_Secc1!$O94&lt;&gt;"",CNGE_2024_M4_Secc1!$O94=2,COUNTA(O874:AD874)&gt;4),1,0)</f>
        <v>0</v>
      </c>
    </row>
    <row r="875" spans="1:51" ht="15" customHeight="1">
      <c r="A875" s="40"/>
      <c r="B875" s="91"/>
      <c r="C875" s="94" t="s">
        <v>5138</v>
      </c>
      <c r="D875" s="572" t="str">
        <f>IF(CNGE_2024_M4_Secc1!D95="","",CNGE_2024_M4_Secc1!D95)</f>
        <v/>
      </c>
      <c r="E875" s="573"/>
      <c r="F875" s="573"/>
      <c r="G875" s="573"/>
      <c r="H875" s="573"/>
      <c r="I875" s="573"/>
      <c r="J875" s="573"/>
      <c r="K875" s="573"/>
      <c r="L875" s="573"/>
      <c r="M875" s="573"/>
      <c r="N875" s="574"/>
      <c r="O875" s="112" t="str">
        <f>IF(CNGE_2024_M4_Secc5!O625="","",CNGE_2024_M4_Secc5!O625)</f>
        <v/>
      </c>
      <c r="P875" s="112" t="str">
        <f>IF(CNGE_2024_M4_Secc5!S625="","",CNGE_2024_M4_Secc5!S625)</f>
        <v/>
      </c>
      <c r="Q875" s="112" t="str">
        <f>IF(CNGE_2024_M4_Secc5!W625="","",CNGE_2024_M4_Secc5!W625)</f>
        <v/>
      </c>
      <c r="R875" s="112" t="str">
        <f>IF(CNGE_2024_M4_Secc5!AA625="","",CNGE_2024_M4_Secc5!AA625)</f>
        <v/>
      </c>
      <c r="S875" s="483"/>
      <c r="T875" s="483"/>
      <c r="U875" s="483"/>
      <c r="V875" s="483"/>
      <c r="W875" s="483"/>
      <c r="X875" s="483"/>
      <c r="Y875" s="483"/>
      <c r="Z875" s="483"/>
      <c r="AA875" s="483"/>
      <c r="AB875" s="483"/>
      <c r="AC875" s="483"/>
      <c r="AD875" s="483"/>
      <c r="AG875" s="1">
        <f>IF(AND(CNGE_2024_M4_Secc1!$O95&lt;&gt;"",CNGE_2024_M4_Secc1!$O95=2,COUNTBLANK(D875)=0,COUNTA(O875:AD875)=4),0,IF(AND(COUNTBLANK(D875)=1,COUNTA(O875:AD875)=4),0,IF(AND(CNGE_2024_M4_Secc1!$O95&lt;&gt;"",CNGE_2024_M4_Secc1!$O95&lt;&gt;2,COUNTBLANK(D875)=0,SUM($O625)=0,COUNTA(O875:AD875)=4),0,IF(AND(CNGE_2024_M4_Secc1!$O95&lt;&gt;"",CNGE_2024_M4_Secc1!$O95&lt;&gt;2,COUNTBLANK(D875)=0,SUM($O625)&gt;0,COUNTA(O875:AD875)=16),0,1))))</f>
        <v>0</v>
      </c>
      <c r="AH875" s="1">
        <f t="shared" si="143"/>
        <v>0</v>
      </c>
      <c r="AI875" s="1">
        <f t="shared" si="144"/>
        <v>0</v>
      </c>
      <c r="AJ875" s="1">
        <f t="shared" si="145"/>
        <v>0</v>
      </c>
      <c r="AK875" s="1">
        <f t="shared" si="146"/>
        <v>0</v>
      </c>
      <c r="AL875" s="1">
        <f t="shared" si="147"/>
        <v>0</v>
      </c>
      <c r="AM875" s="1">
        <f t="shared" si="148"/>
        <v>0</v>
      </c>
      <c r="AN875" s="1">
        <f t="shared" si="149"/>
        <v>0</v>
      </c>
      <c r="AO875" s="1">
        <f t="shared" si="150"/>
        <v>0</v>
      </c>
      <c r="AP875" s="1">
        <f t="shared" si="151"/>
        <v>0</v>
      </c>
      <c r="AQ875" s="1">
        <f t="shared" si="152"/>
        <v>0</v>
      </c>
      <c r="AR875" s="1">
        <f t="shared" si="153"/>
        <v>0</v>
      </c>
      <c r="AS875" s="1">
        <f t="shared" si="154"/>
        <v>0</v>
      </c>
      <c r="AT875" s="1">
        <f t="shared" si="155"/>
        <v>0</v>
      </c>
      <c r="AU875">
        <f t="shared" si="156"/>
        <v>0</v>
      </c>
      <c r="AV875">
        <f t="shared" si="157"/>
        <v>0</v>
      </c>
      <c r="AW875">
        <f t="shared" si="158"/>
        <v>0</v>
      </c>
      <c r="AX875">
        <f t="shared" si="159"/>
        <v>0</v>
      </c>
      <c r="AY875" s="1">
        <f>IF(AND(CNGE_2024_M4_Secc1!$O95&lt;&gt;"",CNGE_2024_M4_Secc1!$O95=2,COUNTA(O875:AD875)&gt;4),1,0)</f>
        <v>0</v>
      </c>
    </row>
    <row r="876" spans="1:51" ht="15" customHeight="1">
      <c r="A876" s="40"/>
      <c r="B876" s="91"/>
      <c r="C876" s="94" t="s">
        <v>5139</v>
      </c>
      <c r="D876" s="572" t="str">
        <f>IF(CNGE_2024_M4_Secc1!D96="","",CNGE_2024_M4_Secc1!D96)</f>
        <v/>
      </c>
      <c r="E876" s="573"/>
      <c r="F876" s="573"/>
      <c r="G876" s="573"/>
      <c r="H876" s="573"/>
      <c r="I876" s="573"/>
      <c r="J876" s="573"/>
      <c r="K876" s="573"/>
      <c r="L876" s="573"/>
      <c r="M876" s="573"/>
      <c r="N876" s="574"/>
      <c r="O876" s="112" t="str">
        <f>IF(CNGE_2024_M4_Secc5!O626="","",CNGE_2024_M4_Secc5!O626)</f>
        <v/>
      </c>
      <c r="P876" s="112" t="str">
        <f>IF(CNGE_2024_M4_Secc5!S626="","",CNGE_2024_M4_Secc5!S626)</f>
        <v/>
      </c>
      <c r="Q876" s="112" t="str">
        <f>IF(CNGE_2024_M4_Secc5!W626="","",CNGE_2024_M4_Secc5!W626)</f>
        <v/>
      </c>
      <c r="R876" s="112" t="str">
        <f>IF(CNGE_2024_M4_Secc5!AA626="","",CNGE_2024_M4_Secc5!AA626)</f>
        <v/>
      </c>
      <c r="S876" s="483"/>
      <c r="T876" s="483"/>
      <c r="U876" s="483"/>
      <c r="V876" s="483"/>
      <c r="W876" s="483"/>
      <c r="X876" s="483"/>
      <c r="Y876" s="483"/>
      <c r="Z876" s="483"/>
      <c r="AA876" s="483"/>
      <c r="AB876" s="483"/>
      <c r="AC876" s="483"/>
      <c r="AD876" s="483"/>
      <c r="AG876" s="1">
        <f>IF(AND(CNGE_2024_M4_Secc1!$O96&lt;&gt;"",CNGE_2024_M4_Secc1!$O96=2,COUNTBLANK(D876)=0,COUNTA(O876:AD876)=4),0,IF(AND(COUNTBLANK(D876)=1,COUNTA(O876:AD876)=4),0,IF(AND(CNGE_2024_M4_Secc1!$O96&lt;&gt;"",CNGE_2024_M4_Secc1!$O96&lt;&gt;2,COUNTBLANK(D876)=0,SUM($O626)=0,COUNTA(O876:AD876)=4),0,IF(AND(CNGE_2024_M4_Secc1!$O96&lt;&gt;"",CNGE_2024_M4_Secc1!$O96&lt;&gt;2,COUNTBLANK(D876)=0,SUM($O626)&gt;0,COUNTA(O876:AD876)=16),0,1))))</f>
        <v>0</v>
      </c>
      <c r="AH876" s="1">
        <f t="shared" si="143"/>
        <v>0</v>
      </c>
      <c r="AI876" s="1">
        <f t="shared" si="144"/>
        <v>0</v>
      </c>
      <c r="AJ876" s="1">
        <f t="shared" si="145"/>
        <v>0</v>
      </c>
      <c r="AK876" s="1">
        <f t="shared" si="146"/>
        <v>0</v>
      </c>
      <c r="AL876" s="1">
        <f t="shared" si="147"/>
        <v>0</v>
      </c>
      <c r="AM876" s="1">
        <f t="shared" si="148"/>
        <v>0</v>
      </c>
      <c r="AN876" s="1">
        <f t="shared" si="149"/>
        <v>0</v>
      </c>
      <c r="AO876" s="1">
        <f t="shared" si="150"/>
        <v>0</v>
      </c>
      <c r="AP876" s="1">
        <f t="shared" si="151"/>
        <v>0</v>
      </c>
      <c r="AQ876" s="1">
        <f t="shared" si="152"/>
        <v>0</v>
      </c>
      <c r="AR876" s="1">
        <f t="shared" si="153"/>
        <v>0</v>
      </c>
      <c r="AS876" s="1">
        <f t="shared" si="154"/>
        <v>0</v>
      </c>
      <c r="AT876" s="1">
        <f t="shared" si="155"/>
        <v>0</v>
      </c>
      <c r="AU876">
        <f t="shared" si="156"/>
        <v>0</v>
      </c>
      <c r="AV876">
        <f t="shared" si="157"/>
        <v>0</v>
      </c>
      <c r="AW876">
        <f t="shared" si="158"/>
        <v>0</v>
      </c>
      <c r="AX876">
        <f t="shared" si="159"/>
        <v>0</v>
      </c>
      <c r="AY876" s="1">
        <f>IF(AND(CNGE_2024_M4_Secc1!$O96&lt;&gt;"",CNGE_2024_M4_Secc1!$O96=2,COUNTA(O876:AD876)&gt;4),1,0)</f>
        <v>0</v>
      </c>
    </row>
    <row r="877" spans="1:51" ht="15" customHeight="1">
      <c r="A877" s="40"/>
      <c r="B877" s="91"/>
      <c r="C877" s="94" t="s">
        <v>5140</v>
      </c>
      <c r="D877" s="572" t="str">
        <f>IF(CNGE_2024_M4_Secc1!D97="","",CNGE_2024_M4_Secc1!D97)</f>
        <v/>
      </c>
      <c r="E877" s="573"/>
      <c r="F877" s="573"/>
      <c r="G877" s="573"/>
      <c r="H877" s="573"/>
      <c r="I877" s="573"/>
      <c r="J877" s="573"/>
      <c r="K877" s="573"/>
      <c r="L877" s="573"/>
      <c r="M877" s="573"/>
      <c r="N877" s="574"/>
      <c r="O877" s="112" t="str">
        <f>IF(CNGE_2024_M4_Secc5!O627="","",CNGE_2024_M4_Secc5!O627)</f>
        <v/>
      </c>
      <c r="P877" s="112" t="str">
        <f>IF(CNGE_2024_M4_Secc5!S627="","",CNGE_2024_M4_Secc5!S627)</f>
        <v/>
      </c>
      <c r="Q877" s="112" t="str">
        <f>IF(CNGE_2024_M4_Secc5!W627="","",CNGE_2024_M4_Secc5!W627)</f>
        <v/>
      </c>
      <c r="R877" s="112" t="str">
        <f>IF(CNGE_2024_M4_Secc5!AA627="","",CNGE_2024_M4_Secc5!AA627)</f>
        <v/>
      </c>
      <c r="S877" s="483"/>
      <c r="T877" s="483"/>
      <c r="U877" s="483"/>
      <c r="V877" s="483"/>
      <c r="W877" s="483"/>
      <c r="X877" s="483"/>
      <c r="Y877" s="483"/>
      <c r="Z877" s="483"/>
      <c r="AA877" s="483"/>
      <c r="AB877" s="483"/>
      <c r="AC877" s="483"/>
      <c r="AD877" s="483"/>
      <c r="AG877" s="1">
        <f>IF(AND(CNGE_2024_M4_Secc1!$O97&lt;&gt;"",CNGE_2024_M4_Secc1!$O97=2,COUNTBLANK(D877)=0,COUNTA(O877:AD877)=4),0,IF(AND(COUNTBLANK(D877)=1,COUNTA(O877:AD877)=4),0,IF(AND(CNGE_2024_M4_Secc1!$O97&lt;&gt;"",CNGE_2024_M4_Secc1!$O97&lt;&gt;2,COUNTBLANK(D877)=0,SUM($O627)=0,COUNTA(O877:AD877)=4),0,IF(AND(CNGE_2024_M4_Secc1!$O97&lt;&gt;"",CNGE_2024_M4_Secc1!$O97&lt;&gt;2,COUNTBLANK(D877)=0,SUM($O627)&gt;0,COUNTA(O877:AD877)=16),0,1))))</f>
        <v>0</v>
      </c>
      <c r="AH877" s="1">
        <f t="shared" si="143"/>
        <v>0</v>
      </c>
      <c r="AI877" s="1">
        <f t="shared" si="144"/>
        <v>0</v>
      </c>
      <c r="AJ877" s="1">
        <f t="shared" si="145"/>
        <v>0</v>
      </c>
      <c r="AK877" s="1">
        <f t="shared" si="146"/>
        <v>0</v>
      </c>
      <c r="AL877" s="1">
        <f t="shared" si="147"/>
        <v>0</v>
      </c>
      <c r="AM877" s="1">
        <f t="shared" si="148"/>
        <v>0</v>
      </c>
      <c r="AN877" s="1">
        <f t="shared" si="149"/>
        <v>0</v>
      </c>
      <c r="AO877" s="1">
        <f t="shared" si="150"/>
        <v>0</v>
      </c>
      <c r="AP877" s="1">
        <f t="shared" si="151"/>
        <v>0</v>
      </c>
      <c r="AQ877" s="1">
        <f t="shared" si="152"/>
        <v>0</v>
      </c>
      <c r="AR877" s="1">
        <f t="shared" si="153"/>
        <v>0</v>
      </c>
      <c r="AS877" s="1">
        <f t="shared" si="154"/>
        <v>0</v>
      </c>
      <c r="AT877" s="1">
        <f t="shared" si="155"/>
        <v>0</v>
      </c>
      <c r="AU877">
        <f t="shared" si="156"/>
        <v>0</v>
      </c>
      <c r="AV877">
        <f t="shared" si="157"/>
        <v>0</v>
      </c>
      <c r="AW877">
        <f t="shared" si="158"/>
        <v>0</v>
      </c>
      <c r="AX877">
        <f t="shared" si="159"/>
        <v>0</v>
      </c>
      <c r="AY877" s="1">
        <f>IF(AND(CNGE_2024_M4_Secc1!$O97&lt;&gt;"",CNGE_2024_M4_Secc1!$O97=2,COUNTA(O877:AD877)&gt;4),1,0)</f>
        <v>0</v>
      </c>
    </row>
    <row r="878" spans="1:51" ht="15" customHeight="1">
      <c r="A878" s="40"/>
      <c r="B878" s="91"/>
      <c r="C878" s="94" t="s">
        <v>5141</v>
      </c>
      <c r="D878" s="572" t="str">
        <f>IF(CNGE_2024_M4_Secc1!D98="","",CNGE_2024_M4_Secc1!D98)</f>
        <v/>
      </c>
      <c r="E878" s="573"/>
      <c r="F878" s="573"/>
      <c r="G878" s="573"/>
      <c r="H878" s="573"/>
      <c r="I878" s="573"/>
      <c r="J878" s="573"/>
      <c r="K878" s="573"/>
      <c r="L878" s="573"/>
      <c r="M878" s="573"/>
      <c r="N878" s="574"/>
      <c r="O878" s="112" t="str">
        <f>IF(CNGE_2024_M4_Secc5!O628="","",CNGE_2024_M4_Secc5!O628)</f>
        <v/>
      </c>
      <c r="P878" s="112" t="str">
        <f>IF(CNGE_2024_M4_Secc5!S628="","",CNGE_2024_M4_Secc5!S628)</f>
        <v/>
      </c>
      <c r="Q878" s="112" t="str">
        <f>IF(CNGE_2024_M4_Secc5!W628="","",CNGE_2024_M4_Secc5!W628)</f>
        <v/>
      </c>
      <c r="R878" s="112" t="str">
        <f>IF(CNGE_2024_M4_Secc5!AA628="","",CNGE_2024_M4_Secc5!AA628)</f>
        <v/>
      </c>
      <c r="S878" s="483"/>
      <c r="T878" s="483"/>
      <c r="U878" s="483"/>
      <c r="V878" s="483"/>
      <c r="W878" s="483"/>
      <c r="X878" s="483"/>
      <c r="Y878" s="483"/>
      <c r="Z878" s="483"/>
      <c r="AA878" s="483"/>
      <c r="AB878" s="483"/>
      <c r="AC878" s="483"/>
      <c r="AD878" s="483"/>
      <c r="AG878" s="1">
        <f>IF(AND(CNGE_2024_M4_Secc1!$O98&lt;&gt;"",CNGE_2024_M4_Secc1!$O98=2,COUNTBLANK(D878)=0,COUNTA(O878:AD878)=4),0,IF(AND(COUNTBLANK(D878)=1,COUNTA(O878:AD878)=4),0,IF(AND(CNGE_2024_M4_Secc1!$O98&lt;&gt;"",CNGE_2024_M4_Secc1!$O98&lt;&gt;2,COUNTBLANK(D878)=0,SUM($O628)=0,COUNTA(O878:AD878)=4),0,IF(AND(CNGE_2024_M4_Secc1!$O98&lt;&gt;"",CNGE_2024_M4_Secc1!$O98&lt;&gt;2,COUNTBLANK(D878)=0,SUM($O628)&gt;0,COUNTA(O878:AD878)=16),0,1))))</f>
        <v>0</v>
      </c>
      <c r="AH878" s="1">
        <f t="shared" si="143"/>
        <v>0</v>
      </c>
      <c r="AI878" s="1">
        <f t="shared" si="144"/>
        <v>0</v>
      </c>
      <c r="AJ878" s="1">
        <f t="shared" si="145"/>
        <v>0</v>
      </c>
      <c r="AK878" s="1">
        <f t="shared" si="146"/>
        <v>0</v>
      </c>
      <c r="AL878" s="1">
        <f t="shared" si="147"/>
        <v>0</v>
      </c>
      <c r="AM878" s="1">
        <f t="shared" si="148"/>
        <v>0</v>
      </c>
      <c r="AN878" s="1">
        <f t="shared" si="149"/>
        <v>0</v>
      </c>
      <c r="AO878" s="1">
        <f t="shared" si="150"/>
        <v>0</v>
      </c>
      <c r="AP878" s="1">
        <f t="shared" si="151"/>
        <v>0</v>
      </c>
      <c r="AQ878" s="1">
        <f t="shared" si="152"/>
        <v>0</v>
      </c>
      <c r="AR878" s="1">
        <f t="shared" si="153"/>
        <v>0</v>
      </c>
      <c r="AS878" s="1">
        <f t="shared" si="154"/>
        <v>0</v>
      </c>
      <c r="AT878" s="1">
        <f t="shared" si="155"/>
        <v>0</v>
      </c>
      <c r="AU878">
        <f t="shared" si="156"/>
        <v>0</v>
      </c>
      <c r="AV878">
        <f t="shared" si="157"/>
        <v>0</v>
      </c>
      <c r="AW878">
        <f t="shared" si="158"/>
        <v>0</v>
      </c>
      <c r="AX878">
        <f t="shared" si="159"/>
        <v>0</v>
      </c>
      <c r="AY878" s="1">
        <f>IF(AND(CNGE_2024_M4_Secc1!$O98&lt;&gt;"",CNGE_2024_M4_Secc1!$O98=2,COUNTA(O878:AD878)&gt;4),1,0)</f>
        <v>0</v>
      </c>
    </row>
    <row r="879" spans="1:51" ht="15" customHeight="1">
      <c r="A879" s="40"/>
      <c r="B879" s="91"/>
      <c r="C879" s="94" t="s">
        <v>5142</v>
      </c>
      <c r="D879" s="572" t="str">
        <f>IF(CNGE_2024_M4_Secc1!D99="","",CNGE_2024_M4_Secc1!D99)</f>
        <v/>
      </c>
      <c r="E879" s="573"/>
      <c r="F879" s="573"/>
      <c r="G879" s="573"/>
      <c r="H879" s="573"/>
      <c r="I879" s="573"/>
      <c r="J879" s="573"/>
      <c r="K879" s="573"/>
      <c r="L879" s="573"/>
      <c r="M879" s="573"/>
      <c r="N879" s="574"/>
      <c r="O879" s="112" t="str">
        <f>IF(CNGE_2024_M4_Secc5!O629="","",CNGE_2024_M4_Secc5!O629)</f>
        <v/>
      </c>
      <c r="P879" s="112" t="str">
        <f>IF(CNGE_2024_M4_Secc5!S629="","",CNGE_2024_M4_Secc5!S629)</f>
        <v/>
      </c>
      <c r="Q879" s="112" t="str">
        <f>IF(CNGE_2024_M4_Secc5!W629="","",CNGE_2024_M4_Secc5!W629)</f>
        <v/>
      </c>
      <c r="R879" s="112" t="str">
        <f>IF(CNGE_2024_M4_Secc5!AA629="","",CNGE_2024_M4_Secc5!AA629)</f>
        <v/>
      </c>
      <c r="S879" s="483"/>
      <c r="T879" s="483"/>
      <c r="U879" s="483"/>
      <c r="V879" s="483"/>
      <c r="W879" s="483"/>
      <c r="X879" s="483"/>
      <c r="Y879" s="483"/>
      <c r="Z879" s="483"/>
      <c r="AA879" s="483"/>
      <c r="AB879" s="483"/>
      <c r="AC879" s="483"/>
      <c r="AD879" s="483"/>
      <c r="AG879" s="1">
        <f>IF(AND(CNGE_2024_M4_Secc1!$O99&lt;&gt;"",CNGE_2024_M4_Secc1!$O99=2,COUNTBLANK(D879)=0,COUNTA(O879:AD879)=4),0,IF(AND(COUNTBLANK(D879)=1,COUNTA(O879:AD879)=4),0,IF(AND(CNGE_2024_M4_Secc1!$O99&lt;&gt;"",CNGE_2024_M4_Secc1!$O99&lt;&gt;2,COUNTBLANK(D879)=0,SUM($O629)=0,COUNTA(O879:AD879)=4),0,IF(AND(CNGE_2024_M4_Secc1!$O99&lt;&gt;"",CNGE_2024_M4_Secc1!$O99&lt;&gt;2,COUNTBLANK(D879)=0,SUM($O629)&gt;0,COUNTA(O879:AD879)=16),0,1))))</f>
        <v>0</v>
      </c>
      <c r="AH879" s="1">
        <f t="shared" si="143"/>
        <v>0</v>
      </c>
      <c r="AI879" s="1">
        <f t="shared" si="144"/>
        <v>0</v>
      </c>
      <c r="AJ879" s="1">
        <f t="shared" si="145"/>
        <v>0</v>
      </c>
      <c r="AK879" s="1">
        <f t="shared" si="146"/>
        <v>0</v>
      </c>
      <c r="AL879" s="1">
        <f t="shared" si="147"/>
        <v>0</v>
      </c>
      <c r="AM879" s="1">
        <f t="shared" si="148"/>
        <v>0</v>
      </c>
      <c r="AN879" s="1">
        <f t="shared" si="149"/>
        <v>0</v>
      </c>
      <c r="AO879" s="1">
        <f t="shared" si="150"/>
        <v>0</v>
      </c>
      <c r="AP879" s="1">
        <f t="shared" si="151"/>
        <v>0</v>
      </c>
      <c r="AQ879" s="1">
        <f t="shared" si="152"/>
        <v>0</v>
      </c>
      <c r="AR879" s="1">
        <f t="shared" si="153"/>
        <v>0</v>
      </c>
      <c r="AS879" s="1">
        <f t="shared" si="154"/>
        <v>0</v>
      </c>
      <c r="AT879" s="1">
        <f t="shared" si="155"/>
        <v>0</v>
      </c>
      <c r="AU879">
        <f t="shared" si="156"/>
        <v>0</v>
      </c>
      <c r="AV879">
        <f t="shared" si="157"/>
        <v>0</v>
      </c>
      <c r="AW879">
        <f t="shared" si="158"/>
        <v>0</v>
      </c>
      <c r="AX879">
        <f t="shared" si="159"/>
        <v>0</v>
      </c>
      <c r="AY879" s="1">
        <f>IF(AND(CNGE_2024_M4_Secc1!$O99&lt;&gt;"",CNGE_2024_M4_Secc1!$O99=2,COUNTA(O879:AD879)&gt;4),1,0)</f>
        <v>0</v>
      </c>
    </row>
    <row r="880" spans="1:51" ht="15" customHeight="1">
      <c r="A880" s="40"/>
      <c r="B880" s="91"/>
      <c r="C880" s="94" t="s">
        <v>5143</v>
      </c>
      <c r="D880" s="572" t="str">
        <f>IF(CNGE_2024_M4_Secc1!D100="","",CNGE_2024_M4_Secc1!D100)</f>
        <v/>
      </c>
      <c r="E880" s="573"/>
      <c r="F880" s="573"/>
      <c r="G880" s="573"/>
      <c r="H880" s="573"/>
      <c r="I880" s="573"/>
      <c r="J880" s="573"/>
      <c r="K880" s="573"/>
      <c r="L880" s="573"/>
      <c r="M880" s="573"/>
      <c r="N880" s="574"/>
      <c r="O880" s="112" t="str">
        <f>IF(CNGE_2024_M4_Secc5!O630="","",CNGE_2024_M4_Secc5!O630)</f>
        <v/>
      </c>
      <c r="P880" s="112" t="str">
        <f>IF(CNGE_2024_M4_Secc5!S630="","",CNGE_2024_M4_Secc5!S630)</f>
        <v/>
      </c>
      <c r="Q880" s="112" t="str">
        <f>IF(CNGE_2024_M4_Secc5!W630="","",CNGE_2024_M4_Secc5!W630)</f>
        <v/>
      </c>
      <c r="R880" s="112" t="str">
        <f>IF(CNGE_2024_M4_Secc5!AA630="","",CNGE_2024_M4_Secc5!AA630)</f>
        <v/>
      </c>
      <c r="S880" s="483"/>
      <c r="T880" s="483"/>
      <c r="U880" s="483"/>
      <c r="V880" s="483"/>
      <c r="W880" s="483"/>
      <c r="X880" s="483"/>
      <c r="Y880" s="483"/>
      <c r="Z880" s="483"/>
      <c r="AA880" s="483"/>
      <c r="AB880" s="483"/>
      <c r="AC880" s="483"/>
      <c r="AD880" s="483"/>
      <c r="AG880" s="1">
        <f>IF(AND(CNGE_2024_M4_Secc1!$O100&lt;&gt;"",CNGE_2024_M4_Secc1!$O100=2,COUNTBLANK(D880)=0,COUNTA(O880:AD880)=4),0,IF(AND(COUNTBLANK(D880)=1,COUNTA(O880:AD880)=4),0,IF(AND(CNGE_2024_M4_Secc1!$O100&lt;&gt;"",CNGE_2024_M4_Secc1!$O100&lt;&gt;2,COUNTBLANK(D880)=0,SUM($O630)=0,COUNTA(O880:AD880)=4),0,IF(AND(CNGE_2024_M4_Secc1!$O100&lt;&gt;"",CNGE_2024_M4_Secc1!$O100&lt;&gt;2,COUNTBLANK(D880)=0,SUM($O630)&gt;0,COUNTA(O880:AD880)=16),0,1))))</f>
        <v>0</v>
      </c>
      <c r="AH880" s="1">
        <f t="shared" si="143"/>
        <v>0</v>
      </c>
      <c r="AI880" s="1">
        <f t="shared" si="144"/>
        <v>0</v>
      </c>
      <c r="AJ880" s="1">
        <f t="shared" si="145"/>
        <v>0</v>
      </c>
      <c r="AK880" s="1">
        <f t="shared" si="146"/>
        <v>0</v>
      </c>
      <c r="AL880" s="1">
        <f t="shared" si="147"/>
        <v>0</v>
      </c>
      <c r="AM880" s="1">
        <f t="shared" si="148"/>
        <v>0</v>
      </c>
      <c r="AN880" s="1">
        <f t="shared" si="149"/>
        <v>0</v>
      </c>
      <c r="AO880" s="1">
        <f t="shared" si="150"/>
        <v>0</v>
      </c>
      <c r="AP880" s="1">
        <f t="shared" si="151"/>
        <v>0</v>
      </c>
      <c r="AQ880" s="1">
        <f t="shared" si="152"/>
        <v>0</v>
      </c>
      <c r="AR880" s="1">
        <f t="shared" si="153"/>
        <v>0</v>
      </c>
      <c r="AS880" s="1">
        <f t="shared" si="154"/>
        <v>0</v>
      </c>
      <c r="AT880" s="1">
        <f t="shared" si="155"/>
        <v>0</v>
      </c>
      <c r="AU880">
        <f t="shared" si="156"/>
        <v>0</v>
      </c>
      <c r="AV880">
        <f t="shared" si="157"/>
        <v>0</v>
      </c>
      <c r="AW880">
        <f t="shared" si="158"/>
        <v>0</v>
      </c>
      <c r="AX880">
        <f t="shared" si="159"/>
        <v>0</v>
      </c>
      <c r="AY880" s="1">
        <f>IF(AND(CNGE_2024_M4_Secc1!$O100&lt;&gt;"",CNGE_2024_M4_Secc1!$O100=2,COUNTA(O880:AD880)&gt;4),1,0)</f>
        <v>0</v>
      </c>
    </row>
    <row r="881" spans="1:51" ht="15" customHeight="1">
      <c r="A881" s="40"/>
      <c r="B881" s="91"/>
      <c r="C881" s="94" t="s">
        <v>5144</v>
      </c>
      <c r="D881" s="572" t="str">
        <f>IF(CNGE_2024_M4_Secc1!D101="","",CNGE_2024_M4_Secc1!D101)</f>
        <v/>
      </c>
      <c r="E881" s="573"/>
      <c r="F881" s="573"/>
      <c r="G881" s="573"/>
      <c r="H881" s="573"/>
      <c r="I881" s="573"/>
      <c r="J881" s="573"/>
      <c r="K881" s="573"/>
      <c r="L881" s="573"/>
      <c r="M881" s="573"/>
      <c r="N881" s="574"/>
      <c r="O881" s="112" t="str">
        <f>IF(CNGE_2024_M4_Secc5!O631="","",CNGE_2024_M4_Secc5!O631)</f>
        <v/>
      </c>
      <c r="P881" s="112" t="str">
        <f>IF(CNGE_2024_M4_Secc5!S631="","",CNGE_2024_M4_Secc5!S631)</f>
        <v/>
      </c>
      <c r="Q881" s="112" t="str">
        <f>IF(CNGE_2024_M4_Secc5!W631="","",CNGE_2024_M4_Secc5!W631)</f>
        <v/>
      </c>
      <c r="R881" s="112" t="str">
        <f>IF(CNGE_2024_M4_Secc5!AA631="","",CNGE_2024_M4_Secc5!AA631)</f>
        <v/>
      </c>
      <c r="S881" s="483"/>
      <c r="T881" s="483"/>
      <c r="U881" s="483"/>
      <c r="V881" s="483"/>
      <c r="W881" s="483"/>
      <c r="X881" s="483"/>
      <c r="Y881" s="483"/>
      <c r="Z881" s="483"/>
      <c r="AA881" s="483"/>
      <c r="AB881" s="483"/>
      <c r="AC881" s="483"/>
      <c r="AD881" s="483"/>
      <c r="AG881" s="1">
        <f>IF(AND(CNGE_2024_M4_Secc1!$O101&lt;&gt;"",CNGE_2024_M4_Secc1!$O101=2,COUNTBLANK(D881)=0,COUNTA(O881:AD881)=4),0,IF(AND(COUNTBLANK(D881)=1,COUNTA(O881:AD881)=4),0,IF(AND(CNGE_2024_M4_Secc1!$O101&lt;&gt;"",CNGE_2024_M4_Secc1!$O101&lt;&gt;2,COUNTBLANK(D881)=0,SUM($O631)=0,COUNTA(O881:AD881)=4),0,IF(AND(CNGE_2024_M4_Secc1!$O101&lt;&gt;"",CNGE_2024_M4_Secc1!$O101&lt;&gt;2,COUNTBLANK(D881)=0,SUM($O631)&gt;0,COUNTA(O881:AD881)=16),0,1))))</f>
        <v>0</v>
      </c>
      <c r="AH881" s="1">
        <f t="shared" si="143"/>
        <v>0</v>
      </c>
      <c r="AI881" s="1">
        <f t="shared" si="144"/>
        <v>0</v>
      </c>
      <c r="AJ881" s="1">
        <f t="shared" si="145"/>
        <v>0</v>
      </c>
      <c r="AK881" s="1">
        <f t="shared" si="146"/>
        <v>0</v>
      </c>
      <c r="AL881" s="1">
        <f t="shared" si="147"/>
        <v>0</v>
      </c>
      <c r="AM881" s="1">
        <f t="shared" si="148"/>
        <v>0</v>
      </c>
      <c r="AN881" s="1">
        <f t="shared" si="149"/>
        <v>0</v>
      </c>
      <c r="AO881" s="1">
        <f t="shared" si="150"/>
        <v>0</v>
      </c>
      <c r="AP881" s="1">
        <f t="shared" si="151"/>
        <v>0</v>
      </c>
      <c r="AQ881" s="1">
        <f t="shared" si="152"/>
        <v>0</v>
      </c>
      <c r="AR881" s="1">
        <f t="shared" si="153"/>
        <v>0</v>
      </c>
      <c r="AS881" s="1">
        <f t="shared" si="154"/>
        <v>0</v>
      </c>
      <c r="AT881" s="1">
        <f t="shared" si="155"/>
        <v>0</v>
      </c>
      <c r="AU881">
        <f t="shared" si="156"/>
        <v>0</v>
      </c>
      <c r="AV881">
        <f t="shared" si="157"/>
        <v>0</v>
      </c>
      <c r="AW881">
        <f t="shared" si="158"/>
        <v>0</v>
      </c>
      <c r="AX881">
        <f t="shared" si="159"/>
        <v>0</v>
      </c>
      <c r="AY881" s="1">
        <f>IF(AND(CNGE_2024_M4_Secc1!$O101&lt;&gt;"",CNGE_2024_M4_Secc1!$O101=2,COUNTA(O881:AD881)&gt;4),1,0)</f>
        <v>0</v>
      </c>
    </row>
    <row r="882" spans="1:51" ht="15" customHeight="1">
      <c r="A882" s="40"/>
      <c r="B882" s="91"/>
      <c r="C882" s="91"/>
      <c r="D882" s="91"/>
      <c r="E882" s="91"/>
      <c r="F882" s="140"/>
      <c r="G882" s="91"/>
      <c r="H882" s="91"/>
      <c r="I882" s="91"/>
      <c r="J882" s="91"/>
      <c r="K882" s="91"/>
      <c r="L882" s="91"/>
      <c r="M882" s="91"/>
      <c r="N882" s="108" t="s">
        <v>5189</v>
      </c>
      <c r="O882" s="112">
        <f>IF(AND(SUM(O821:O881)=0,COUNTIF(O821:O881,"NS")&gt;0),"NS",
IF(AND(SUM(O821:O881)=0,COUNTIF(O821:O881,0)&gt;0),0,
IF(AND(SUM(O821:O881)=0,COUNTIF(O821:O881,"NA")&gt;0),"NA",
SUM(O821:O881))))</f>
        <v>0</v>
      </c>
      <c r="P882" s="112">
        <f t="shared" ref="P882:AD882" si="160">IF(AND(SUM(P821:P881)=0,COUNTIF(P821:P881,"NS")&gt;0),"NS",
IF(AND(SUM(P821:P881)=0,COUNTIF(P821:P881,0)&gt;0),0,
IF(AND(SUM(P821:P881)=0,COUNTIF(P821:P881,"NA")&gt;0),"NA",
SUM(P821:P881))))</f>
        <v>0</v>
      </c>
      <c r="Q882" s="112">
        <f t="shared" si="160"/>
        <v>0</v>
      </c>
      <c r="R882" s="112">
        <f t="shared" si="160"/>
        <v>0</v>
      </c>
      <c r="S882" s="112">
        <f t="shared" si="160"/>
        <v>0</v>
      </c>
      <c r="T882" s="112">
        <f t="shared" si="160"/>
        <v>0</v>
      </c>
      <c r="U882" s="112">
        <f t="shared" si="160"/>
        <v>0</v>
      </c>
      <c r="V882" s="112">
        <f t="shared" si="160"/>
        <v>0</v>
      </c>
      <c r="W882" s="112">
        <f t="shared" si="160"/>
        <v>0</v>
      </c>
      <c r="X882" s="112">
        <f t="shared" si="160"/>
        <v>0</v>
      </c>
      <c r="Y882" s="112">
        <f t="shared" si="160"/>
        <v>0</v>
      </c>
      <c r="Z882" s="112">
        <f t="shared" si="160"/>
        <v>0</v>
      </c>
      <c r="AA882" s="112">
        <f t="shared" si="160"/>
        <v>0</v>
      </c>
      <c r="AB882" s="112">
        <f t="shared" si="160"/>
        <v>0</v>
      </c>
      <c r="AC882" s="112">
        <f t="shared" si="160"/>
        <v>0</v>
      </c>
      <c r="AD882" s="112">
        <f t="shared" si="160"/>
        <v>0</v>
      </c>
      <c r="AG882" s="216">
        <f>SUM(AG821:AG881)</f>
        <v>0</v>
      </c>
      <c r="AH882" s="222">
        <f>SUM(AH821:AH881)</f>
        <v>0</v>
      </c>
      <c r="AI882" s="89"/>
      <c r="AJ882" s="224">
        <f>SUM(AJ821:AJ881)</f>
        <v>0</v>
      </c>
      <c r="AK882" s="222">
        <f t="shared" ref="AK882" si="161">SUM(AK821:AK881)</f>
        <v>0</v>
      </c>
      <c r="AL882" s="89"/>
      <c r="AM882" s="224">
        <f t="shared" ref="AM882:AN882" si="162">SUM(AM821:AM881)</f>
        <v>0</v>
      </c>
      <c r="AN882" s="222">
        <f t="shared" si="162"/>
        <v>0</v>
      </c>
      <c r="AO882" s="89"/>
      <c r="AP882" s="224">
        <f t="shared" ref="AP882:AQ882" si="163">SUM(AP821:AP881)</f>
        <v>0</v>
      </c>
      <c r="AQ882" s="222">
        <f t="shared" si="163"/>
        <v>0</v>
      </c>
      <c r="AR882" s="89"/>
      <c r="AS882" s="224">
        <f>SUM(AS821:AS881)</f>
        <v>0</v>
      </c>
      <c r="AT882" s="418">
        <f>SUM(AT821:AT881)</f>
        <v>0</v>
      </c>
      <c r="AX882" s="417">
        <f>SUM(AU821:AX881)</f>
        <v>0</v>
      </c>
      <c r="AY882" s="418">
        <f>SUM(AY821:AY881)</f>
        <v>0</v>
      </c>
    </row>
    <row r="883" spans="1:51" ht="15" customHeight="1">
      <c r="A883" s="40"/>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row>
    <row r="884" spans="1:51" ht="24" customHeight="1">
      <c r="A884" s="40"/>
      <c r="B884" s="91"/>
      <c r="C884" s="531" t="s">
        <v>5147</v>
      </c>
      <c r="D884" s="531"/>
      <c r="E884" s="531"/>
      <c r="F884" s="531"/>
      <c r="G884" s="531"/>
      <c r="H884" s="531"/>
      <c r="I884" s="531"/>
      <c r="J884" s="531"/>
      <c r="K884" s="531"/>
      <c r="L884" s="531"/>
      <c r="M884" s="531"/>
      <c r="N884" s="531"/>
      <c r="O884" s="531"/>
      <c r="P884" s="531"/>
      <c r="Q884" s="531"/>
      <c r="R884" s="531"/>
      <c r="S884" s="531"/>
      <c r="T884" s="531"/>
      <c r="U884" s="531"/>
      <c r="V884" s="531"/>
      <c r="W884" s="531"/>
      <c r="X884" s="531"/>
      <c r="Y884" s="531"/>
      <c r="Z884" s="531"/>
      <c r="AA884" s="531"/>
      <c r="AB884" s="531"/>
      <c r="AC884" s="531"/>
      <c r="AD884" s="531"/>
      <c r="AK884" s="258" t="s">
        <v>5398</v>
      </c>
      <c r="AL884" s="1">
        <f>SUM(AJ882,AM882,AP882,AS882)</f>
        <v>0</v>
      </c>
      <c r="AM884" s="258" t="s">
        <v>5399</v>
      </c>
      <c r="AN884" s="1">
        <f>SUM(AH882,AK882,AN882,AQ882)</f>
        <v>0</v>
      </c>
    </row>
    <row r="885" spans="1:51" ht="60" customHeight="1">
      <c r="A885" s="40"/>
      <c r="B885" s="91"/>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K885" s="259" t="s">
        <v>5400</v>
      </c>
      <c r="AL885" s="260">
        <f>IF(AN884&gt;0,IF(SUM(O882)&gt;=SUM(S882,W882,AA882),0,1),IF(SUM(O882)&lt;&gt;SUM(S882,W882,AA882),1,0))</f>
        <v>0</v>
      </c>
      <c r="AM885" s="259" t="s">
        <v>5401</v>
      </c>
      <c r="AN885" s="260">
        <f>IF(AN884&gt;0,IF(SUM(P882)&gt;=SUM(T882,X882,AB882),0,1),IF(SUM(P882)&lt;&gt;SUM(T882,X882,AB882),1,0))</f>
        <v>0</v>
      </c>
      <c r="AO885" s="259" t="s">
        <v>5402</v>
      </c>
      <c r="AP885" s="260">
        <f>IF(AN884&gt;0,IF(SUM(Q882)&gt;=SUM(U882,Y882,AC882),0,1),IF(SUM(Q882)&lt;&gt;SUM(U882,Y882,AC882),1,0))</f>
        <v>0</v>
      </c>
      <c r="AQ885" s="259" t="s">
        <v>6179</v>
      </c>
      <c r="AR885" s="260">
        <f>IF(AN884&gt;0,IF(SUM(R882)&gt;=SUM(V882,Z882,AD882),0,1),IF(SUM(R882)&lt;&gt;SUM(V882,Z882,AD882),1,0))</f>
        <v>0</v>
      </c>
    </row>
    <row r="886" spans="1:51" ht="15" customHeight="1">
      <c r="A886" s="40"/>
      <c r="B886" s="583" t="str">
        <f>IF(AG882&gt;0,"Favor de ingresar toda la información requerida en la pregunta y/o verifique que no tenga información en celdas sombreadas","")</f>
        <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row>
    <row r="887" spans="1:51" ht="15" customHeight="1">
      <c r="A887" s="40"/>
      <c r="B887" s="568" t="str">
        <f>IF(AN884&gt;0,"Alerta: debido a que cuenta con registros NS, debe proporcionar una justificación en el area de comentarios al final de la pregunta","")</f>
        <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row>
    <row r="888" spans="1:51" ht="15" customHeight="1">
      <c r="A888" s="40"/>
      <c r="B888" s="571" t="str">
        <f>IF(OR(AL884&gt;0,AL885&gt;0,AN885&gt;0,AP885&gt;0,AR885&gt;0),"Favor de revisar la suma y consistencia de totales y/o subtotales por filas (numéricos y NS)","")</f>
        <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row>
    <row r="889" spans="1:51" ht="15" customHeight="1">
      <c r="A889" s="40"/>
      <c r="B889" s="571" t="str">
        <f>IF(AX882&gt;0,"Favor de revisar la instrucción 2 , debido a que no se cumplen con los criterios mencionados","")</f>
        <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row>
    <row r="890" spans="1:51" ht="15" customHeight="1">
      <c r="A890" s="40"/>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row>
    <row r="891" spans="1:51" ht="15" customHeight="1">
      <c r="A891" s="40"/>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row>
    <row r="892" spans="1:51" ht="36" customHeight="1">
      <c r="A892" s="40" t="s">
        <v>6180</v>
      </c>
      <c r="B892" s="585" t="s">
        <v>6181</v>
      </c>
      <c r="C892" s="585"/>
      <c r="D892" s="585"/>
      <c r="E892" s="585"/>
      <c r="F892" s="585"/>
      <c r="G892" s="585"/>
      <c r="H892" s="585"/>
      <c r="I892" s="585"/>
      <c r="J892" s="585"/>
      <c r="K892" s="585"/>
      <c r="L892" s="585"/>
      <c r="M892" s="585"/>
      <c r="N892" s="585"/>
      <c r="O892" s="585"/>
      <c r="P892" s="585"/>
      <c r="Q892" s="585"/>
      <c r="R892" s="585"/>
      <c r="S892" s="585"/>
      <c r="T892" s="585"/>
      <c r="U892" s="585"/>
      <c r="V892" s="585"/>
      <c r="W892" s="585"/>
      <c r="X892" s="585"/>
      <c r="Y892" s="585"/>
      <c r="Z892" s="585"/>
      <c r="AA892" s="585"/>
      <c r="AB892" s="585"/>
      <c r="AC892" s="585"/>
      <c r="AD892" s="585"/>
    </row>
    <row r="893" spans="1:51" ht="24" customHeight="1">
      <c r="A893" s="40"/>
      <c r="B893" s="42"/>
      <c r="C893" s="531" t="s">
        <v>6182</v>
      </c>
      <c r="D893" s="531"/>
      <c r="E893" s="531"/>
      <c r="F893" s="531"/>
      <c r="G893" s="531"/>
      <c r="H893" s="531"/>
      <c r="I893" s="531"/>
      <c r="J893" s="531"/>
      <c r="K893" s="531"/>
      <c r="L893" s="531"/>
      <c r="M893" s="531"/>
      <c r="N893" s="531"/>
      <c r="O893" s="531"/>
      <c r="P893" s="531"/>
      <c r="Q893" s="531"/>
      <c r="R893" s="531"/>
      <c r="S893" s="531"/>
      <c r="T893" s="531"/>
      <c r="U893" s="531"/>
      <c r="V893" s="531"/>
      <c r="W893" s="531"/>
      <c r="X893" s="531"/>
      <c r="Y893" s="531"/>
      <c r="Z893" s="531"/>
      <c r="AA893" s="531"/>
      <c r="AB893" s="531"/>
      <c r="AC893" s="531"/>
      <c r="AD893" s="531"/>
    </row>
    <row r="894" spans="1:51" ht="24" customHeight="1">
      <c r="A894" s="40"/>
      <c r="B894" s="42"/>
      <c r="C894" s="531" t="s">
        <v>6183</v>
      </c>
      <c r="D894" s="531"/>
      <c r="E894" s="531"/>
      <c r="F894" s="531"/>
      <c r="G894" s="531"/>
      <c r="H894" s="531"/>
      <c r="I894" s="531"/>
      <c r="J894" s="531"/>
      <c r="K894" s="531"/>
      <c r="L894" s="531"/>
      <c r="M894" s="531"/>
      <c r="N894" s="531"/>
      <c r="O894" s="531"/>
      <c r="P894" s="531"/>
      <c r="Q894" s="531"/>
      <c r="R894" s="531"/>
      <c r="S894" s="531"/>
      <c r="T894" s="531"/>
      <c r="U894" s="531"/>
      <c r="V894" s="531"/>
      <c r="W894" s="531"/>
      <c r="X894" s="531"/>
      <c r="Y894" s="531"/>
      <c r="Z894" s="531"/>
      <c r="AA894" s="531"/>
      <c r="AB894" s="531"/>
      <c r="AC894" s="531"/>
      <c r="AD894" s="531"/>
    </row>
    <row r="895" spans="1:51" ht="15" customHeight="1">
      <c r="A895" s="40"/>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row>
    <row r="896" spans="1:51" ht="24" customHeight="1">
      <c r="A896" s="40"/>
      <c r="B896" s="91"/>
      <c r="C896" s="514" t="s">
        <v>6184</v>
      </c>
      <c r="D896" s="514"/>
      <c r="E896" s="514"/>
      <c r="F896" s="514"/>
      <c r="G896" s="514"/>
      <c r="H896" s="514"/>
      <c r="I896" s="514"/>
      <c r="J896" s="514"/>
      <c r="K896" s="514"/>
      <c r="L896" s="514"/>
      <c r="M896" s="514"/>
      <c r="N896" s="514"/>
      <c r="O896" s="514" t="s">
        <v>6185</v>
      </c>
      <c r="P896" s="514"/>
      <c r="Q896" s="514"/>
      <c r="R896" s="514"/>
      <c r="S896" s="514"/>
      <c r="T896" s="514"/>
      <c r="U896" s="514"/>
      <c r="V896" s="514"/>
      <c r="W896" s="514"/>
      <c r="X896" s="514"/>
      <c r="Y896" s="514"/>
      <c r="Z896" s="514"/>
      <c r="AA896" s="514"/>
      <c r="AB896" s="514"/>
      <c r="AC896" s="514"/>
      <c r="AD896" s="514"/>
      <c r="AK896" s="775" t="s">
        <v>6186</v>
      </c>
      <c r="AL896" s="775"/>
      <c r="AM896" s="775"/>
      <c r="AN896" s="775"/>
    </row>
    <row r="897" spans="1:40" ht="15" customHeight="1">
      <c r="A897" s="40"/>
      <c r="B897" s="91"/>
      <c r="C897" s="514"/>
      <c r="D897" s="514"/>
      <c r="E897" s="514"/>
      <c r="F897" s="514"/>
      <c r="G897" s="514"/>
      <c r="H897" s="514"/>
      <c r="I897" s="514"/>
      <c r="J897" s="514"/>
      <c r="K897" s="514"/>
      <c r="L897" s="514"/>
      <c r="M897" s="514"/>
      <c r="N897" s="514"/>
      <c r="O897" s="514" t="s">
        <v>5161</v>
      </c>
      <c r="P897" s="514"/>
      <c r="Q897" s="514"/>
      <c r="R897" s="514"/>
      <c r="S897" s="518" t="s">
        <v>5338</v>
      </c>
      <c r="T897" s="518"/>
      <c r="U897" s="518"/>
      <c r="V897" s="518"/>
      <c r="W897" s="518" t="s">
        <v>5339</v>
      </c>
      <c r="X897" s="518"/>
      <c r="Y897" s="518"/>
      <c r="Z897" s="518"/>
      <c r="AA897" s="518" t="s">
        <v>403</v>
      </c>
      <c r="AB897" s="518"/>
      <c r="AC897" s="518"/>
      <c r="AD897" s="518"/>
      <c r="AG897" s="256" t="s">
        <v>5102</v>
      </c>
      <c r="AH897" s="222" t="s">
        <v>5107</v>
      </c>
      <c r="AI897" s="223" t="s">
        <v>5340</v>
      </c>
      <c r="AJ897" s="224" t="s">
        <v>5341</v>
      </c>
      <c r="AK897" s="269" t="s">
        <v>5382</v>
      </c>
      <c r="AL897" s="419" t="s">
        <v>5383</v>
      </c>
      <c r="AM897" s="420" t="s">
        <v>5384</v>
      </c>
      <c r="AN897" s="269" t="s">
        <v>6110</v>
      </c>
    </row>
    <row r="898" spans="1:40" ht="15" customHeight="1">
      <c r="A898" s="40"/>
      <c r="B898" s="91"/>
      <c r="C898" s="99" t="s">
        <v>5014</v>
      </c>
      <c r="D898" s="572" t="s">
        <v>5242</v>
      </c>
      <c r="E898" s="573"/>
      <c r="F898" s="573"/>
      <c r="G898" s="573"/>
      <c r="H898" s="573"/>
      <c r="I898" s="573"/>
      <c r="J898" s="573"/>
      <c r="K898" s="573"/>
      <c r="L898" s="573"/>
      <c r="M898" s="573"/>
      <c r="N898" s="574"/>
      <c r="O898" s="577"/>
      <c r="P898" s="578"/>
      <c r="Q898" s="578"/>
      <c r="R898" s="579"/>
      <c r="S898" s="577"/>
      <c r="T898" s="578"/>
      <c r="U898" s="578"/>
      <c r="V898" s="579"/>
      <c r="W898" s="577"/>
      <c r="X898" s="578"/>
      <c r="Y898" s="578"/>
      <c r="Z898" s="579"/>
      <c r="AA898" s="577"/>
      <c r="AB898" s="578"/>
      <c r="AC898" s="578"/>
      <c r="AD898" s="579"/>
      <c r="AG898" s="1">
        <f>IF(AND(SUM($O$632)=0,COUNTA(O898:AD922)=0),0,IF(AND(SUM($O$632)&gt;0,SUM($S$882)=0,COUNTA(O898:AD922)=0),0,IF(AND(SUM($O$632)&gt;0,SUM($S$882)&gt;0,COUNTA(O898:AD922)=100),0,1)))</f>
        <v>0</v>
      </c>
      <c r="AH898" s="23">
        <f>COUNTIF(S898:AD898,"NS")</f>
        <v>0</v>
      </c>
      <c r="AI898" s="23">
        <f>SUM(S898:AD898)</f>
        <v>0</v>
      </c>
      <c r="AJ898" s="23">
        <f>IF(COUNTIF(O898:AD898,"NA")=4,0,IF(OR(AND(O898=0,AH898&gt;0),AND(O898="ns",AI898&gt;0),AND(O898="ns",AH898=0,AI898=0)),1,IF(OR(AND(O898&gt;0,AH898=3),AND(O898="ns",AH898=3),AND(O898="ns",AI898=0,AH898&gt;0),O898=AI898),0,1)))</f>
        <v>0</v>
      </c>
      <c r="AK898">
        <f>IF(AND(O923="NS",S882="NS"),0,IF(AND(O923="NA",S882="NA"),0,IF(O923=S882,0,1)))</f>
        <v>0</v>
      </c>
      <c r="AL898">
        <f>IF(AND(S923="NS",T882="NS"),0,IF(AND(S923="NA",T882="NA"),0,IF(S923=T882,0,1)))</f>
        <v>0</v>
      </c>
      <c r="AM898">
        <f>IF(AND(W923="NS",U882="NS"),0,IF(AND(W923="NA",U882="NA"),0,IF(W923=U882,0,1)))</f>
        <v>0</v>
      </c>
      <c r="AN898">
        <f>IF(AND(AA923="NS",V882="NS"),0,IF(AND(AA923="NA",V882="NA"),0,IF(AA923=V882,0,1)))</f>
        <v>0</v>
      </c>
    </row>
    <row r="899" spans="1:40" ht="15" customHeight="1">
      <c r="A899" s="40"/>
      <c r="B899" s="91"/>
      <c r="C899" s="113" t="s">
        <v>5016</v>
      </c>
      <c r="D899" s="572" t="s">
        <v>5245</v>
      </c>
      <c r="E899" s="573"/>
      <c r="F899" s="573"/>
      <c r="G899" s="573"/>
      <c r="H899" s="573"/>
      <c r="I899" s="573"/>
      <c r="J899" s="573"/>
      <c r="K899" s="573"/>
      <c r="L899" s="573"/>
      <c r="M899" s="573"/>
      <c r="N899" s="574"/>
      <c r="O899" s="577"/>
      <c r="P899" s="578"/>
      <c r="Q899" s="578"/>
      <c r="R899" s="579"/>
      <c r="S899" s="577"/>
      <c r="T899" s="578"/>
      <c r="U899" s="578"/>
      <c r="V899" s="579"/>
      <c r="W899" s="577"/>
      <c r="X899" s="578"/>
      <c r="Y899" s="578"/>
      <c r="Z899" s="579"/>
      <c r="AA899" s="577"/>
      <c r="AB899" s="578"/>
      <c r="AC899" s="578"/>
      <c r="AD899" s="579"/>
      <c r="AH899" s="23">
        <f t="shared" ref="AH899:AH922" si="164">COUNTIF(S899:AD899,"NS")</f>
        <v>0</v>
      </c>
      <c r="AI899" s="23">
        <f t="shared" ref="AI899:AI922" si="165">SUM(S899:AD899)</f>
        <v>0</v>
      </c>
      <c r="AJ899" s="23">
        <f t="shared" ref="AJ899:AJ922" si="166">IF(COUNTIF(O899:AD899,"NA")=4,0,IF(OR(AND(O899=0,AH899&gt;0),AND(O899="ns",AI899&gt;0),AND(O899="ns",AH899=0,AI899=0)),1,IF(OR(AND(O899&gt;0,AH899=3),AND(O899="ns",AH899=3),AND(O899="ns",AI899=0,AH899&gt;0),O899=AI899),0,1)))</f>
        <v>0</v>
      </c>
      <c r="AK899" s="48"/>
      <c r="AL899" s="48"/>
      <c r="AM899" s="48"/>
      <c r="AN899" s="421">
        <f>SUM(AK898:AN898)</f>
        <v>0</v>
      </c>
    </row>
    <row r="900" spans="1:40" ht="15" customHeight="1">
      <c r="A900" s="40"/>
      <c r="B900" s="91"/>
      <c r="C900" s="113" t="s">
        <v>5018</v>
      </c>
      <c r="D900" s="572" t="s">
        <v>5248</v>
      </c>
      <c r="E900" s="573"/>
      <c r="F900" s="573"/>
      <c r="G900" s="573"/>
      <c r="H900" s="573"/>
      <c r="I900" s="573"/>
      <c r="J900" s="573"/>
      <c r="K900" s="573"/>
      <c r="L900" s="573"/>
      <c r="M900" s="573"/>
      <c r="N900" s="574"/>
      <c r="O900" s="577"/>
      <c r="P900" s="578"/>
      <c r="Q900" s="578"/>
      <c r="R900" s="579"/>
      <c r="S900" s="577"/>
      <c r="T900" s="578"/>
      <c r="U900" s="578"/>
      <c r="V900" s="579"/>
      <c r="W900" s="577"/>
      <c r="X900" s="578"/>
      <c r="Y900" s="578"/>
      <c r="Z900" s="579"/>
      <c r="AA900" s="577"/>
      <c r="AB900" s="578"/>
      <c r="AC900" s="578"/>
      <c r="AD900" s="579"/>
      <c r="AG900" s="774" t="s">
        <v>6114</v>
      </c>
      <c r="AH900" s="23">
        <f t="shared" si="164"/>
        <v>0</v>
      </c>
      <c r="AI900" s="23">
        <f t="shared" si="165"/>
        <v>0</v>
      </c>
      <c r="AJ900" s="23">
        <f t="shared" si="166"/>
        <v>0</v>
      </c>
    </row>
    <row r="901" spans="1:40" ht="15" customHeight="1">
      <c r="A901" s="40"/>
      <c r="B901" s="91"/>
      <c r="C901" s="113" t="s">
        <v>5020</v>
      </c>
      <c r="D901" s="572" t="s">
        <v>5250</v>
      </c>
      <c r="E901" s="573"/>
      <c r="F901" s="573"/>
      <c r="G901" s="573"/>
      <c r="H901" s="573"/>
      <c r="I901" s="573"/>
      <c r="J901" s="573"/>
      <c r="K901" s="573"/>
      <c r="L901" s="573"/>
      <c r="M901" s="573"/>
      <c r="N901" s="574"/>
      <c r="O901" s="577"/>
      <c r="P901" s="578"/>
      <c r="Q901" s="578"/>
      <c r="R901" s="579"/>
      <c r="S901" s="577"/>
      <c r="T901" s="578"/>
      <c r="U901" s="578"/>
      <c r="V901" s="579"/>
      <c r="W901" s="577"/>
      <c r="X901" s="578"/>
      <c r="Y901" s="578"/>
      <c r="Z901" s="579"/>
      <c r="AA901" s="577"/>
      <c r="AB901" s="578"/>
      <c r="AC901" s="578"/>
      <c r="AD901" s="579"/>
      <c r="AG901" s="774"/>
      <c r="AH901" s="23">
        <f t="shared" si="164"/>
        <v>0</v>
      </c>
      <c r="AI901" s="23">
        <f t="shared" si="165"/>
        <v>0</v>
      </c>
      <c r="AJ901" s="23">
        <f t="shared" si="166"/>
        <v>0</v>
      </c>
    </row>
    <row r="902" spans="1:40" ht="15" customHeight="1">
      <c r="A902" s="40"/>
      <c r="B902" s="91"/>
      <c r="C902" s="113" t="s">
        <v>5022</v>
      </c>
      <c r="D902" s="572" t="s">
        <v>5252</v>
      </c>
      <c r="E902" s="573"/>
      <c r="F902" s="573"/>
      <c r="G902" s="573"/>
      <c r="H902" s="573"/>
      <c r="I902" s="573"/>
      <c r="J902" s="573"/>
      <c r="K902" s="573"/>
      <c r="L902" s="573"/>
      <c r="M902" s="573"/>
      <c r="N902" s="574"/>
      <c r="O902" s="577"/>
      <c r="P902" s="578"/>
      <c r="Q902" s="578"/>
      <c r="R902" s="579"/>
      <c r="S902" s="577"/>
      <c r="T902" s="578"/>
      <c r="U902" s="578"/>
      <c r="V902" s="579"/>
      <c r="W902" s="577"/>
      <c r="X902" s="578"/>
      <c r="Y902" s="578"/>
      <c r="Z902" s="579"/>
      <c r="AA902" s="577"/>
      <c r="AB902" s="578"/>
      <c r="AC902" s="578"/>
      <c r="AD902" s="579"/>
      <c r="AG902" s="1">
        <f>IF(AND(SUM($O$632)=0,COUNTA(O898:AD922)&gt;0),1,0)</f>
        <v>0</v>
      </c>
      <c r="AH902" s="23">
        <f t="shared" si="164"/>
        <v>0</v>
      </c>
      <c r="AI902" s="23">
        <f t="shared" si="165"/>
        <v>0</v>
      </c>
      <c r="AJ902" s="23">
        <f t="shared" si="166"/>
        <v>0</v>
      </c>
    </row>
    <row r="903" spans="1:40" ht="15" customHeight="1">
      <c r="A903" s="40"/>
      <c r="B903" s="91"/>
      <c r="C903" s="113" t="s">
        <v>5024</v>
      </c>
      <c r="D903" s="572" t="s">
        <v>5255</v>
      </c>
      <c r="E903" s="573"/>
      <c r="F903" s="573"/>
      <c r="G903" s="573"/>
      <c r="H903" s="573"/>
      <c r="I903" s="573"/>
      <c r="J903" s="573"/>
      <c r="K903" s="573"/>
      <c r="L903" s="573"/>
      <c r="M903" s="573"/>
      <c r="N903" s="574"/>
      <c r="O903" s="577"/>
      <c r="P903" s="578"/>
      <c r="Q903" s="578"/>
      <c r="R903" s="579"/>
      <c r="S903" s="577"/>
      <c r="T903" s="578"/>
      <c r="U903" s="578"/>
      <c r="V903" s="579"/>
      <c r="W903" s="577"/>
      <c r="X903" s="578"/>
      <c r="Y903" s="578"/>
      <c r="Z903" s="579"/>
      <c r="AA903" s="577"/>
      <c r="AB903" s="578"/>
      <c r="AC903" s="578"/>
      <c r="AD903" s="579"/>
      <c r="AH903" s="23">
        <f t="shared" si="164"/>
        <v>0</v>
      </c>
      <c r="AI903" s="23">
        <f t="shared" si="165"/>
        <v>0</v>
      </c>
      <c r="AJ903" s="23">
        <f t="shared" si="166"/>
        <v>0</v>
      </c>
    </row>
    <row r="904" spans="1:40" ht="15" customHeight="1">
      <c r="A904" s="40"/>
      <c r="B904" s="91"/>
      <c r="C904" s="113" t="s">
        <v>5026</v>
      </c>
      <c r="D904" s="572" t="s">
        <v>5258</v>
      </c>
      <c r="E904" s="573"/>
      <c r="F904" s="573"/>
      <c r="G904" s="573"/>
      <c r="H904" s="573"/>
      <c r="I904" s="573"/>
      <c r="J904" s="573"/>
      <c r="K904" s="573"/>
      <c r="L904" s="573"/>
      <c r="M904" s="573"/>
      <c r="N904" s="574"/>
      <c r="O904" s="577"/>
      <c r="P904" s="578"/>
      <c r="Q904" s="578"/>
      <c r="R904" s="579"/>
      <c r="S904" s="577"/>
      <c r="T904" s="578"/>
      <c r="U904" s="578"/>
      <c r="V904" s="579"/>
      <c r="W904" s="577"/>
      <c r="X904" s="578"/>
      <c r="Y904" s="578"/>
      <c r="Z904" s="579"/>
      <c r="AA904" s="577"/>
      <c r="AB904" s="578"/>
      <c r="AC904" s="578"/>
      <c r="AD904" s="579"/>
      <c r="AG904" s="774" t="s">
        <v>6187</v>
      </c>
      <c r="AH904" s="23">
        <f t="shared" si="164"/>
        <v>0</v>
      </c>
      <c r="AI904" s="23">
        <f t="shared" si="165"/>
        <v>0</v>
      </c>
      <c r="AJ904" s="23">
        <f t="shared" si="166"/>
        <v>0</v>
      </c>
    </row>
    <row r="905" spans="1:40" ht="15" customHeight="1">
      <c r="A905" s="40"/>
      <c r="B905" s="91"/>
      <c r="C905" s="113" t="s">
        <v>5028</v>
      </c>
      <c r="D905" s="572" t="s">
        <v>5261</v>
      </c>
      <c r="E905" s="573"/>
      <c r="F905" s="573"/>
      <c r="G905" s="573"/>
      <c r="H905" s="573"/>
      <c r="I905" s="573"/>
      <c r="J905" s="573"/>
      <c r="K905" s="573"/>
      <c r="L905" s="573"/>
      <c r="M905" s="573"/>
      <c r="N905" s="574"/>
      <c r="O905" s="577"/>
      <c r="P905" s="578"/>
      <c r="Q905" s="578"/>
      <c r="R905" s="579"/>
      <c r="S905" s="577"/>
      <c r="T905" s="578"/>
      <c r="U905" s="578"/>
      <c r="V905" s="579"/>
      <c r="W905" s="577"/>
      <c r="X905" s="578"/>
      <c r="Y905" s="578"/>
      <c r="Z905" s="579"/>
      <c r="AA905" s="577"/>
      <c r="AB905" s="578"/>
      <c r="AC905" s="578"/>
      <c r="AD905" s="579"/>
      <c r="AG905" s="774"/>
      <c r="AH905" s="23">
        <f t="shared" si="164"/>
        <v>0</v>
      </c>
      <c r="AI905" s="23">
        <f t="shared" si="165"/>
        <v>0</v>
      </c>
      <c r="AJ905" s="23">
        <f t="shared" si="166"/>
        <v>0</v>
      </c>
    </row>
    <row r="906" spans="1:40" ht="15" customHeight="1">
      <c r="A906" s="40"/>
      <c r="B906" s="91"/>
      <c r="C906" s="113" t="s">
        <v>5030</v>
      </c>
      <c r="D906" s="572" t="s">
        <v>5264</v>
      </c>
      <c r="E906" s="573"/>
      <c r="F906" s="573"/>
      <c r="G906" s="573"/>
      <c r="H906" s="573"/>
      <c r="I906" s="573"/>
      <c r="J906" s="573"/>
      <c r="K906" s="573"/>
      <c r="L906" s="573"/>
      <c r="M906" s="573"/>
      <c r="N906" s="574"/>
      <c r="O906" s="577"/>
      <c r="P906" s="578"/>
      <c r="Q906" s="578"/>
      <c r="R906" s="579"/>
      <c r="S906" s="577"/>
      <c r="T906" s="578"/>
      <c r="U906" s="578"/>
      <c r="V906" s="579"/>
      <c r="W906" s="577"/>
      <c r="X906" s="578"/>
      <c r="Y906" s="578"/>
      <c r="Z906" s="579"/>
      <c r="AA906" s="577"/>
      <c r="AB906" s="578"/>
      <c r="AC906" s="578"/>
      <c r="AD906" s="579"/>
      <c r="AG906" s="1">
        <f>IF(AND(SUM($S$882)=0,COUNTA(O898:AD922)&gt;0),1,0)</f>
        <v>0</v>
      </c>
      <c r="AH906" s="23">
        <f t="shared" si="164"/>
        <v>0</v>
      </c>
      <c r="AI906" s="23">
        <f t="shared" si="165"/>
        <v>0</v>
      </c>
      <c r="AJ906" s="23">
        <f t="shared" si="166"/>
        <v>0</v>
      </c>
    </row>
    <row r="907" spans="1:40" ht="15" customHeight="1">
      <c r="A907" s="40"/>
      <c r="B907" s="91"/>
      <c r="C907" s="113" t="s">
        <v>5031</v>
      </c>
      <c r="D907" s="572" t="s">
        <v>5267</v>
      </c>
      <c r="E907" s="573"/>
      <c r="F907" s="573"/>
      <c r="G907" s="573"/>
      <c r="H907" s="573"/>
      <c r="I907" s="573"/>
      <c r="J907" s="573"/>
      <c r="K907" s="573"/>
      <c r="L907" s="573"/>
      <c r="M907" s="573"/>
      <c r="N907" s="574"/>
      <c r="O907" s="577"/>
      <c r="P907" s="578"/>
      <c r="Q907" s="578"/>
      <c r="R907" s="579"/>
      <c r="S907" s="577"/>
      <c r="T907" s="578"/>
      <c r="U907" s="578"/>
      <c r="V907" s="579"/>
      <c r="W907" s="577"/>
      <c r="X907" s="578"/>
      <c r="Y907" s="578"/>
      <c r="Z907" s="579"/>
      <c r="AA907" s="577"/>
      <c r="AB907" s="578"/>
      <c r="AC907" s="578"/>
      <c r="AD907" s="579"/>
      <c r="AH907" s="23">
        <f t="shared" si="164"/>
        <v>0</v>
      </c>
      <c r="AI907" s="23">
        <f t="shared" si="165"/>
        <v>0</v>
      </c>
      <c r="AJ907" s="23">
        <f t="shared" si="166"/>
        <v>0</v>
      </c>
    </row>
    <row r="908" spans="1:40" ht="15" customHeight="1">
      <c r="A908" s="40"/>
      <c r="B908" s="98"/>
      <c r="C908" s="113" t="s">
        <v>5033</v>
      </c>
      <c r="D908" s="572" t="s">
        <v>5270</v>
      </c>
      <c r="E908" s="573"/>
      <c r="F908" s="573"/>
      <c r="G908" s="573"/>
      <c r="H908" s="573"/>
      <c r="I908" s="573"/>
      <c r="J908" s="573"/>
      <c r="K908" s="573"/>
      <c r="L908" s="573"/>
      <c r="M908" s="573"/>
      <c r="N908" s="574"/>
      <c r="O908" s="577"/>
      <c r="P908" s="578"/>
      <c r="Q908" s="578"/>
      <c r="R908" s="579"/>
      <c r="S908" s="577"/>
      <c r="T908" s="578"/>
      <c r="U908" s="578"/>
      <c r="V908" s="579"/>
      <c r="W908" s="577"/>
      <c r="X908" s="578"/>
      <c r="Y908" s="578"/>
      <c r="Z908" s="579"/>
      <c r="AA908" s="577"/>
      <c r="AB908" s="578"/>
      <c r="AC908" s="578"/>
      <c r="AD908" s="579"/>
      <c r="AH908" s="23">
        <f t="shared" si="164"/>
        <v>0</v>
      </c>
      <c r="AI908" s="23">
        <f t="shared" si="165"/>
        <v>0</v>
      </c>
      <c r="AJ908" s="23">
        <f t="shared" si="166"/>
        <v>0</v>
      </c>
    </row>
    <row r="909" spans="1:40" ht="15" customHeight="1">
      <c r="A909" s="40"/>
      <c r="B909" s="98"/>
      <c r="C909" s="113" t="s">
        <v>5034</v>
      </c>
      <c r="D909" s="572" t="s">
        <v>5273</v>
      </c>
      <c r="E909" s="573"/>
      <c r="F909" s="573"/>
      <c r="G909" s="573"/>
      <c r="H909" s="573"/>
      <c r="I909" s="573"/>
      <c r="J909" s="573"/>
      <c r="K909" s="573"/>
      <c r="L909" s="573"/>
      <c r="M909" s="573"/>
      <c r="N909" s="574"/>
      <c r="O909" s="577"/>
      <c r="P909" s="578"/>
      <c r="Q909" s="578"/>
      <c r="R909" s="579"/>
      <c r="S909" s="577"/>
      <c r="T909" s="578"/>
      <c r="U909" s="578"/>
      <c r="V909" s="579"/>
      <c r="W909" s="577"/>
      <c r="X909" s="578"/>
      <c r="Y909" s="578"/>
      <c r="Z909" s="579"/>
      <c r="AA909" s="577"/>
      <c r="AB909" s="578"/>
      <c r="AC909" s="578"/>
      <c r="AD909" s="579"/>
      <c r="AH909" s="23">
        <f t="shared" si="164"/>
        <v>0</v>
      </c>
      <c r="AI909" s="23">
        <f t="shared" si="165"/>
        <v>0</v>
      </c>
      <c r="AJ909" s="23">
        <f t="shared" si="166"/>
        <v>0</v>
      </c>
    </row>
    <row r="910" spans="1:40" ht="15" customHeight="1">
      <c r="A910" s="40"/>
      <c r="B910" s="98"/>
      <c r="C910" s="113" t="s">
        <v>5035</v>
      </c>
      <c r="D910" s="572" t="s">
        <v>5276</v>
      </c>
      <c r="E910" s="573"/>
      <c r="F910" s="573"/>
      <c r="G910" s="573"/>
      <c r="H910" s="573"/>
      <c r="I910" s="573"/>
      <c r="J910" s="573"/>
      <c r="K910" s="573"/>
      <c r="L910" s="573"/>
      <c r="M910" s="573"/>
      <c r="N910" s="574"/>
      <c r="O910" s="577"/>
      <c r="P910" s="578"/>
      <c r="Q910" s="578"/>
      <c r="R910" s="579"/>
      <c r="S910" s="577"/>
      <c r="T910" s="578"/>
      <c r="U910" s="578"/>
      <c r="V910" s="579"/>
      <c r="W910" s="577"/>
      <c r="X910" s="578"/>
      <c r="Y910" s="578"/>
      <c r="Z910" s="579"/>
      <c r="AA910" s="577"/>
      <c r="AB910" s="578"/>
      <c r="AC910" s="578"/>
      <c r="AD910" s="579"/>
      <c r="AH910" s="23">
        <f t="shared" si="164"/>
        <v>0</v>
      </c>
      <c r="AI910" s="23">
        <f t="shared" si="165"/>
        <v>0</v>
      </c>
      <c r="AJ910" s="23">
        <f t="shared" si="166"/>
        <v>0</v>
      </c>
    </row>
    <row r="911" spans="1:40" ht="15" customHeight="1">
      <c r="A911" s="40"/>
      <c r="B911" s="98"/>
      <c r="C911" s="113" t="s">
        <v>5036</v>
      </c>
      <c r="D911" s="572" t="s">
        <v>5279</v>
      </c>
      <c r="E911" s="573"/>
      <c r="F911" s="573"/>
      <c r="G911" s="573"/>
      <c r="H911" s="573"/>
      <c r="I911" s="573"/>
      <c r="J911" s="573"/>
      <c r="K911" s="573"/>
      <c r="L911" s="573"/>
      <c r="M911" s="573"/>
      <c r="N911" s="574"/>
      <c r="O911" s="577"/>
      <c r="P911" s="578"/>
      <c r="Q911" s="578"/>
      <c r="R911" s="579"/>
      <c r="S911" s="577"/>
      <c r="T911" s="578"/>
      <c r="U911" s="578"/>
      <c r="V911" s="579"/>
      <c r="W911" s="577"/>
      <c r="X911" s="578"/>
      <c r="Y911" s="578"/>
      <c r="Z911" s="579"/>
      <c r="AA911" s="577"/>
      <c r="AB911" s="578"/>
      <c r="AC911" s="578"/>
      <c r="AD911" s="579"/>
      <c r="AH911" s="23">
        <f t="shared" si="164"/>
        <v>0</v>
      </c>
      <c r="AI911" s="23">
        <f t="shared" si="165"/>
        <v>0</v>
      </c>
      <c r="AJ911" s="23">
        <f t="shared" si="166"/>
        <v>0</v>
      </c>
    </row>
    <row r="912" spans="1:40" ht="15" customHeight="1">
      <c r="A912" s="40"/>
      <c r="B912" s="98"/>
      <c r="C912" s="113" t="s">
        <v>5037</v>
      </c>
      <c r="D912" s="572" t="s">
        <v>5281</v>
      </c>
      <c r="E912" s="573"/>
      <c r="F912" s="573"/>
      <c r="G912" s="573"/>
      <c r="H912" s="573"/>
      <c r="I912" s="573"/>
      <c r="J912" s="573"/>
      <c r="K912" s="573"/>
      <c r="L912" s="573"/>
      <c r="M912" s="573"/>
      <c r="N912" s="574"/>
      <c r="O912" s="577"/>
      <c r="P912" s="578"/>
      <c r="Q912" s="578"/>
      <c r="R912" s="579"/>
      <c r="S912" s="577"/>
      <c r="T912" s="578"/>
      <c r="U912" s="578"/>
      <c r="V912" s="579"/>
      <c r="W912" s="577"/>
      <c r="X912" s="578"/>
      <c r="Y912" s="578"/>
      <c r="Z912" s="579"/>
      <c r="AA912" s="577"/>
      <c r="AB912" s="578"/>
      <c r="AC912" s="578"/>
      <c r="AD912" s="579"/>
      <c r="AH912" s="23">
        <f t="shared" si="164"/>
        <v>0</v>
      </c>
      <c r="AI912" s="23">
        <f t="shared" si="165"/>
        <v>0</v>
      </c>
      <c r="AJ912" s="23">
        <f t="shared" si="166"/>
        <v>0</v>
      </c>
    </row>
    <row r="913" spans="1:36" ht="15" customHeight="1">
      <c r="A913" s="40"/>
      <c r="B913" s="98"/>
      <c r="C913" s="113" t="s">
        <v>5038</v>
      </c>
      <c r="D913" s="572" t="s">
        <v>5283</v>
      </c>
      <c r="E913" s="573"/>
      <c r="F913" s="573"/>
      <c r="G913" s="573"/>
      <c r="H913" s="573"/>
      <c r="I913" s="573"/>
      <c r="J913" s="573"/>
      <c r="K913" s="573"/>
      <c r="L913" s="573"/>
      <c r="M913" s="573"/>
      <c r="N913" s="574"/>
      <c r="O913" s="577"/>
      <c r="P913" s="578"/>
      <c r="Q913" s="578"/>
      <c r="R913" s="579"/>
      <c r="S913" s="577"/>
      <c r="T913" s="578"/>
      <c r="U913" s="578"/>
      <c r="V913" s="579"/>
      <c r="W913" s="577"/>
      <c r="X913" s="578"/>
      <c r="Y913" s="578"/>
      <c r="Z913" s="579"/>
      <c r="AA913" s="577"/>
      <c r="AB913" s="578"/>
      <c r="AC913" s="578"/>
      <c r="AD913" s="579"/>
      <c r="AH913" s="23">
        <f t="shared" si="164"/>
        <v>0</v>
      </c>
      <c r="AI913" s="23">
        <f t="shared" si="165"/>
        <v>0</v>
      </c>
      <c r="AJ913" s="23">
        <f t="shared" si="166"/>
        <v>0</v>
      </c>
    </row>
    <row r="914" spans="1:36" ht="15" customHeight="1">
      <c r="A914" s="40"/>
      <c r="B914" s="98"/>
      <c r="C914" s="113" t="s">
        <v>5039</v>
      </c>
      <c r="D914" s="572" t="s">
        <v>5286</v>
      </c>
      <c r="E914" s="573"/>
      <c r="F914" s="573"/>
      <c r="G914" s="573"/>
      <c r="H914" s="573"/>
      <c r="I914" s="573"/>
      <c r="J914" s="573"/>
      <c r="K914" s="573"/>
      <c r="L914" s="573"/>
      <c r="M914" s="573"/>
      <c r="N914" s="574"/>
      <c r="O914" s="577"/>
      <c r="P914" s="578"/>
      <c r="Q914" s="578"/>
      <c r="R914" s="579"/>
      <c r="S914" s="577"/>
      <c r="T914" s="578"/>
      <c r="U914" s="578"/>
      <c r="V914" s="579"/>
      <c r="W914" s="577"/>
      <c r="X914" s="578"/>
      <c r="Y914" s="578"/>
      <c r="Z914" s="579"/>
      <c r="AA914" s="577"/>
      <c r="AB914" s="578"/>
      <c r="AC914" s="578"/>
      <c r="AD914" s="579"/>
      <c r="AH914" s="23">
        <f t="shared" si="164"/>
        <v>0</v>
      </c>
      <c r="AI914" s="23">
        <f t="shared" si="165"/>
        <v>0</v>
      </c>
      <c r="AJ914" s="23">
        <f t="shared" si="166"/>
        <v>0</v>
      </c>
    </row>
    <row r="915" spans="1:36" ht="15" customHeight="1">
      <c r="A915" s="40"/>
      <c r="B915" s="98"/>
      <c r="C915" s="113" t="s">
        <v>5040</v>
      </c>
      <c r="D915" s="572" t="s">
        <v>5288</v>
      </c>
      <c r="E915" s="573"/>
      <c r="F915" s="573"/>
      <c r="G915" s="573"/>
      <c r="H915" s="573"/>
      <c r="I915" s="573"/>
      <c r="J915" s="573"/>
      <c r="K915" s="573"/>
      <c r="L915" s="573"/>
      <c r="M915" s="573"/>
      <c r="N915" s="574"/>
      <c r="O915" s="577"/>
      <c r="P915" s="578"/>
      <c r="Q915" s="578"/>
      <c r="R915" s="579"/>
      <c r="S915" s="577"/>
      <c r="T915" s="578"/>
      <c r="U915" s="578"/>
      <c r="V915" s="579"/>
      <c r="W915" s="577"/>
      <c r="X915" s="578"/>
      <c r="Y915" s="578"/>
      <c r="Z915" s="579"/>
      <c r="AA915" s="577"/>
      <c r="AB915" s="578"/>
      <c r="AC915" s="578"/>
      <c r="AD915" s="579"/>
      <c r="AH915" s="23">
        <f t="shared" si="164"/>
        <v>0</v>
      </c>
      <c r="AI915" s="23">
        <f t="shared" si="165"/>
        <v>0</v>
      </c>
      <c r="AJ915" s="23">
        <f t="shared" si="166"/>
        <v>0</v>
      </c>
    </row>
    <row r="916" spans="1:36" ht="15" customHeight="1">
      <c r="A916" s="40"/>
      <c r="B916" s="98"/>
      <c r="C916" s="113" t="s">
        <v>5041</v>
      </c>
      <c r="D916" s="572" t="s">
        <v>5291</v>
      </c>
      <c r="E916" s="573"/>
      <c r="F916" s="573"/>
      <c r="G916" s="573"/>
      <c r="H916" s="573"/>
      <c r="I916" s="573"/>
      <c r="J916" s="573"/>
      <c r="K916" s="573"/>
      <c r="L916" s="573"/>
      <c r="M916" s="573"/>
      <c r="N916" s="574"/>
      <c r="O916" s="577"/>
      <c r="P916" s="578"/>
      <c r="Q916" s="578"/>
      <c r="R916" s="579"/>
      <c r="S916" s="577"/>
      <c r="T916" s="578"/>
      <c r="U916" s="578"/>
      <c r="V916" s="579"/>
      <c r="W916" s="577"/>
      <c r="X916" s="578"/>
      <c r="Y916" s="578"/>
      <c r="Z916" s="579"/>
      <c r="AA916" s="577"/>
      <c r="AB916" s="578"/>
      <c r="AC916" s="578"/>
      <c r="AD916" s="579"/>
      <c r="AH916" s="23">
        <f t="shared" si="164"/>
        <v>0</v>
      </c>
      <c r="AI916" s="23">
        <f t="shared" si="165"/>
        <v>0</v>
      </c>
      <c r="AJ916" s="23">
        <f t="shared" si="166"/>
        <v>0</v>
      </c>
    </row>
    <row r="917" spans="1:36" ht="15" customHeight="1">
      <c r="A917" s="40"/>
      <c r="B917" s="98"/>
      <c r="C917" s="113" t="s">
        <v>5042</v>
      </c>
      <c r="D917" s="572" t="s">
        <v>5294</v>
      </c>
      <c r="E917" s="573"/>
      <c r="F917" s="573"/>
      <c r="G917" s="573"/>
      <c r="H917" s="573"/>
      <c r="I917" s="573"/>
      <c r="J917" s="573"/>
      <c r="K917" s="573"/>
      <c r="L917" s="573"/>
      <c r="M917" s="573"/>
      <c r="N917" s="574"/>
      <c r="O917" s="577"/>
      <c r="P917" s="578"/>
      <c r="Q917" s="578"/>
      <c r="R917" s="579"/>
      <c r="S917" s="577"/>
      <c r="T917" s="578"/>
      <c r="U917" s="578"/>
      <c r="V917" s="579"/>
      <c r="W917" s="577"/>
      <c r="X917" s="578"/>
      <c r="Y917" s="578"/>
      <c r="Z917" s="579"/>
      <c r="AA917" s="577"/>
      <c r="AB917" s="578"/>
      <c r="AC917" s="578"/>
      <c r="AD917" s="579"/>
      <c r="AH917" s="23">
        <f t="shared" si="164"/>
        <v>0</v>
      </c>
      <c r="AI917" s="23">
        <f t="shared" si="165"/>
        <v>0</v>
      </c>
      <c r="AJ917" s="23">
        <f t="shared" si="166"/>
        <v>0</v>
      </c>
    </row>
    <row r="918" spans="1:36" ht="15" customHeight="1">
      <c r="A918" s="40"/>
      <c r="B918" s="98"/>
      <c r="C918" s="113" t="s">
        <v>5043</v>
      </c>
      <c r="D918" s="572" t="s">
        <v>5297</v>
      </c>
      <c r="E918" s="573"/>
      <c r="F918" s="573"/>
      <c r="G918" s="573"/>
      <c r="H918" s="573"/>
      <c r="I918" s="573"/>
      <c r="J918" s="573"/>
      <c r="K918" s="573"/>
      <c r="L918" s="573"/>
      <c r="M918" s="573"/>
      <c r="N918" s="574"/>
      <c r="O918" s="577"/>
      <c r="P918" s="578"/>
      <c r="Q918" s="578"/>
      <c r="R918" s="579"/>
      <c r="S918" s="577"/>
      <c r="T918" s="578"/>
      <c r="U918" s="578"/>
      <c r="V918" s="579"/>
      <c r="W918" s="577"/>
      <c r="X918" s="578"/>
      <c r="Y918" s="578"/>
      <c r="Z918" s="579"/>
      <c r="AA918" s="577"/>
      <c r="AB918" s="578"/>
      <c r="AC918" s="578"/>
      <c r="AD918" s="579"/>
      <c r="AH918" s="23">
        <f t="shared" si="164"/>
        <v>0</v>
      </c>
      <c r="AI918" s="23">
        <f t="shared" si="165"/>
        <v>0</v>
      </c>
      <c r="AJ918" s="23">
        <f t="shared" si="166"/>
        <v>0</v>
      </c>
    </row>
    <row r="919" spans="1:36" ht="15" customHeight="1">
      <c r="A919" s="40"/>
      <c r="B919" s="98"/>
      <c r="C919" s="113" t="s">
        <v>5044</v>
      </c>
      <c r="D919" s="572" t="s">
        <v>5300</v>
      </c>
      <c r="E919" s="573"/>
      <c r="F919" s="573"/>
      <c r="G919" s="573"/>
      <c r="H919" s="573"/>
      <c r="I919" s="573"/>
      <c r="J919" s="573"/>
      <c r="K919" s="573"/>
      <c r="L919" s="573"/>
      <c r="M919" s="573"/>
      <c r="N919" s="574"/>
      <c r="O919" s="577"/>
      <c r="P919" s="578"/>
      <c r="Q919" s="578"/>
      <c r="R919" s="579"/>
      <c r="S919" s="577"/>
      <c r="T919" s="578"/>
      <c r="U919" s="578"/>
      <c r="V919" s="579"/>
      <c r="W919" s="577"/>
      <c r="X919" s="578"/>
      <c r="Y919" s="578"/>
      <c r="Z919" s="579"/>
      <c r="AA919" s="577"/>
      <c r="AB919" s="578"/>
      <c r="AC919" s="578"/>
      <c r="AD919" s="579"/>
      <c r="AH919" s="23">
        <f t="shared" si="164"/>
        <v>0</v>
      </c>
      <c r="AI919" s="23">
        <f t="shared" si="165"/>
        <v>0</v>
      </c>
      <c r="AJ919" s="23">
        <f t="shared" si="166"/>
        <v>0</v>
      </c>
    </row>
    <row r="920" spans="1:36" ht="15" customHeight="1">
      <c r="A920" s="40"/>
      <c r="B920" s="98"/>
      <c r="C920" s="113" t="s">
        <v>5045</v>
      </c>
      <c r="D920" s="572" t="s">
        <v>5302</v>
      </c>
      <c r="E920" s="573"/>
      <c r="F920" s="573"/>
      <c r="G920" s="573"/>
      <c r="H920" s="573"/>
      <c r="I920" s="573"/>
      <c r="J920" s="573"/>
      <c r="K920" s="573"/>
      <c r="L920" s="573"/>
      <c r="M920" s="573"/>
      <c r="N920" s="574"/>
      <c r="O920" s="577"/>
      <c r="P920" s="578"/>
      <c r="Q920" s="578"/>
      <c r="R920" s="579"/>
      <c r="S920" s="577"/>
      <c r="T920" s="578"/>
      <c r="U920" s="578"/>
      <c r="V920" s="579"/>
      <c r="W920" s="577"/>
      <c r="X920" s="578"/>
      <c r="Y920" s="578"/>
      <c r="Z920" s="579"/>
      <c r="AA920" s="577"/>
      <c r="AB920" s="578"/>
      <c r="AC920" s="578"/>
      <c r="AD920" s="579"/>
      <c r="AH920" s="23">
        <f t="shared" si="164"/>
        <v>0</v>
      </c>
      <c r="AI920" s="23">
        <f t="shared" si="165"/>
        <v>0</v>
      </c>
      <c r="AJ920" s="23">
        <f t="shared" si="166"/>
        <v>0</v>
      </c>
    </row>
    <row r="921" spans="1:36" ht="15" customHeight="1">
      <c r="A921" s="40"/>
      <c r="B921" s="98"/>
      <c r="C921" s="113" t="s">
        <v>5046</v>
      </c>
      <c r="D921" s="572" t="s">
        <v>5304</v>
      </c>
      <c r="E921" s="573"/>
      <c r="F921" s="573"/>
      <c r="G921" s="573"/>
      <c r="H921" s="573"/>
      <c r="I921" s="573"/>
      <c r="J921" s="573"/>
      <c r="K921" s="573"/>
      <c r="L921" s="573"/>
      <c r="M921" s="573"/>
      <c r="N921" s="574"/>
      <c r="O921" s="577"/>
      <c r="P921" s="578"/>
      <c r="Q921" s="578"/>
      <c r="R921" s="579"/>
      <c r="S921" s="577"/>
      <c r="T921" s="578"/>
      <c r="U921" s="578"/>
      <c r="V921" s="579"/>
      <c r="W921" s="577"/>
      <c r="X921" s="578"/>
      <c r="Y921" s="578"/>
      <c r="Z921" s="579"/>
      <c r="AA921" s="577"/>
      <c r="AB921" s="578"/>
      <c r="AC921" s="578"/>
      <c r="AD921" s="579"/>
      <c r="AH921" s="23">
        <f t="shared" si="164"/>
        <v>0</v>
      </c>
      <c r="AI921" s="23">
        <f t="shared" si="165"/>
        <v>0</v>
      </c>
      <c r="AJ921" s="23">
        <f t="shared" si="166"/>
        <v>0</v>
      </c>
    </row>
    <row r="922" spans="1:36" ht="15" customHeight="1">
      <c r="A922" s="40"/>
      <c r="B922" s="98"/>
      <c r="C922" s="113" t="s">
        <v>5047</v>
      </c>
      <c r="D922" s="572" t="s">
        <v>403</v>
      </c>
      <c r="E922" s="573"/>
      <c r="F922" s="573"/>
      <c r="G922" s="573"/>
      <c r="H922" s="573"/>
      <c r="I922" s="573"/>
      <c r="J922" s="573"/>
      <c r="K922" s="573"/>
      <c r="L922" s="573"/>
      <c r="M922" s="573"/>
      <c r="N922" s="574"/>
      <c r="O922" s="577"/>
      <c r="P922" s="578"/>
      <c r="Q922" s="578"/>
      <c r="R922" s="579"/>
      <c r="S922" s="577"/>
      <c r="T922" s="578"/>
      <c r="U922" s="578"/>
      <c r="V922" s="579"/>
      <c r="W922" s="577"/>
      <c r="X922" s="578"/>
      <c r="Y922" s="578"/>
      <c r="Z922" s="579"/>
      <c r="AA922" s="577"/>
      <c r="AB922" s="578"/>
      <c r="AC922" s="578"/>
      <c r="AD922" s="579"/>
      <c r="AH922" s="23">
        <f t="shared" si="164"/>
        <v>0</v>
      </c>
      <c r="AI922" s="23">
        <f t="shared" si="165"/>
        <v>0</v>
      </c>
      <c r="AJ922" s="23">
        <f t="shared" si="166"/>
        <v>0</v>
      </c>
    </row>
    <row r="923" spans="1:36" ht="15" customHeight="1">
      <c r="A923" s="40"/>
      <c r="B923" s="91"/>
      <c r="C923" s="91"/>
      <c r="D923" s="91"/>
      <c r="E923" s="91"/>
      <c r="F923" s="91"/>
      <c r="G923" s="91"/>
      <c r="H923" s="91"/>
      <c r="I923" s="91"/>
      <c r="J923" s="91"/>
      <c r="K923" s="102"/>
      <c r="L923" s="102"/>
      <c r="M923" s="91"/>
      <c r="N923" s="108" t="s">
        <v>5189</v>
      </c>
      <c r="O923" s="722">
        <f>IF(AND(SUM(O898:R922)=0,COUNTIF(O898:R922,"NS")&gt;0),"NS",
IF(AND(SUM(O898:R922)=0,COUNTIF(O898:R922,0)&gt;0),0,
IF(AND(SUM(O898:R922)=0,COUNTIF(O898:R922,"NA")&gt;0),"NA",
SUM(O898:R922))))</f>
        <v>0</v>
      </c>
      <c r="P923" s="723"/>
      <c r="Q923" s="723"/>
      <c r="R923" s="724"/>
      <c r="S923" s="722">
        <f t="shared" ref="S923" si="167">IF(AND(SUM(S898:V922)=0,COUNTIF(S898:V922,"NS")&gt;0),"NS",
IF(AND(SUM(S898:V922)=0,COUNTIF(S898:V922,0)&gt;0),0,
IF(AND(SUM(S898:V922)=0,COUNTIF(S898:V922,"NA")&gt;0),"NA",
SUM(S898:V922))))</f>
        <v>0</v>
      </c>
      <c r="T923" s="723"/>
      <c r="U923" s="723"/>
      <c r="V923" s="724"/>
      <c r="W923" s="722">
        <f t="shared" ref="W923" si="168">IF(AND(SUM(W898:Z922)=0,COUNTIF(W898:Z922,"NS")&gt;0),"NS",
IF(AND(SUM(W898:Z922)=0,COUNTIF(W898:Z922,0)&gt;0),0,
IF(AND(SUM(W898:Z922)=0,COUNTIF(W898:Z922,"NA")&gt;0),"NA",
SUM(W898:Z922))))</f>
        <v>0</v>
      </c>
      <c r="X923" s="723"/>
      <c r="Y923" s="723"/>
      <c r="Z923" s="724"/>
      <c r="AA923" s="722">
        <f t="shared" ref="AA923" si="169">IF(AND(SUM(AA898:AD922)=0,COUNTIF(AA898:AD922,"NS")&gt;0),"NS",
IF(AND(SUM(AA898:AD922)=0,COUNTIF(AA898:AD922,0)&gt;0),0,
IF(AND(SUM(AA898:AD922)=0,COUNTIF(AA898:AD922,"NA")&gt;0),"NA",
SUM(AA898:AD922))))</f>
        <v>0</v>
      </c>
      <c r="AB923" s="723"/>
      <c r="AC923" s="723"/>
      <c r="AD923" s="724"/>
      <c r="AH923" s="222">
        <f>SUM(AH898:AH922)</f>
        <v>0</v>
      </c>
      <c r="AI923" s="223">
        <f>SUM(AI898:AI922)</f>
        <v>0</v>
      </c>
      <c r="AJ923" s="224">
        <f>SUM(AJ898:AJ922)</f>
        <v>0</v>
      </c>
    </row>
    <row r="924" spans="1:36" ht="15" customHeight="1">
      <c r="A924" s="40"/>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row>
    <row r="925" spans="1:36" ht="24" customHeight="1">
      <c r="A925" s="40"/>
      <c r="B925" s="139"/>
      <c r="C925" s="531" t="s">
        <v>5147</v>
      </c>
      <c r="D925" s="531"/>
      <c r="E925" s="531"/>
      <c r="F925" s="531"/>
      <c r="G925" s="531"/>
      <c r="H925" s="531"/>
      <c r="I925" s="531"/>
      <c r="J925" s="531"/>
      <c r="K925" s="531"/>
      <c r="L925" s="531"/>
      <c r="M925" s="531"/>
      <c r="N925" s="531"/>
      <c r="O925" s="531"/>
      <c r="P925" s="531"/>
      <c r="Q925" s="531"/>
      <c r="R925" s="531"/>
      <c r="S925" s="531"/>
      <c r="T925" s="531"/>
      <c r="U925" s="531"/>
      <c r="V925" s="531"/>
      <c r="W925" s="531"/>
      <c r="X925" s="531"/>
      <c r="Y925" s="531"/>
      <c r="Z925" s="531"/>
      <c r="AA925" s="531"/>
      <c r="AB925" s="531"/>
      <c r="AC925" s="531"/>
      <c r="AD925" s="531"/>
    </row>
    <row r="926" spans="1:36" ht="60" customHeight="1">
      <c r="A926" s="40"/>
      <c r="B926" s="139"/>
      <c r="C926" s="581"/>
      <c r="D926" s="581"/>
      <c r="E926" s="581"/>
      <c r="F926" s="581"/>
      <c r="G926" s="581"/>
      <c r="H926" s="581"/>
      <c r="I926" s="581"/>
      <c r="J926" s="581"/>
      <c r="K926" s="581"/>
      <c r="L926" s="581"/>
      <c r="M926" s="581"/>
      <c r="N926" s="581"/>
      <c r="O926" s="581"/>
      <c r="P926" s="581"/>
      <c r="Q926" s="581"/>
      <c r="R926" s="581"/>
      <c r="S926" s="581"/>
      <c r="T926" s="581"/>
      <c r="U926" s="581"/>
      <c r="V926" s="581"/>
      <c r="W926" s="581"/>
      <c r="X926" s="581"/>
      <c r="Y926" s="581"/>
      <c r="Z926" s="581"/>
      <c r="AA926" s="581"/>
      <c r="AB926" s="581"/>
      <c r="AC926" s="581"/>
      <c r="AD926" s="581"/>
    </row>
    <row r="927" spans="1:36" ht="15" customHeight="1">
      <c r="A927" s="40"/>
      <c r="B927" s="583" t="str">
        <f>IF(AG898&gt;0,"Favor de ingresar toda la información requerida en la pregunta y/o verifique que no tenga información en celdas sombreadas","")</f>
        <v/>
      </c>
      <c r="C927" s="583"/>
      <c r="D927" s="583"/>
      <c r="E927" s="583"/>
      <c r="F927" s="583"/>
      <c r="G927" s="583"/>
      <c r="H927" s="583"/>
      <c r="I927" s="583"/>
      <c r="J927" s="583"/>
      <c r="K927" s="583"/>
      <c r="L927" s="583"/>
      <c r="M927" s="583"/>
      <c r="N927" s="583"/>
      <c r="O927" s="583"/>
      <c r="P927" s="583"/>
      <c r="Q927" s="583"/>
      <c r="R927" s="583"/>
      <c r="S927" s="583"/>
      <c r="T927" s="583"/>
      <c r="U927" s="583"/>
      <c r="V927" s="583"/>
      <c r="W927" s="583"/>
      <c r="X927" s="583"/>
      <c r="Y927" s="583"/>
      <c r="Z927" s="583"/>
      <c r="AA927" s="583"/>
      <c r="AB927" s="583"/>
      <c r="AC927" s="583"/>
      <c r="AD927" s="583"/>
    </row>
    <row r="928" spans="1:36" ht="15" customHeight="1">
      <c r="A928" s="40"/>
      <c r="B928" s="568" t="str">
        <f>IF(AH923&gt;0,"Alerta: debido a que cuenta con registros NS, debe proporcionar una justificación en el area de comentarios al final de la pregunta","")</f>
        <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row>
    <row r="929" spans="1:46" ht="15" customHeight="1">
      <c r="A929" s="40"/>
      <c r="B929" s="571" t="str">
        <f>IF(AJ923&gt;0,"Favor de revisar la suma y consistencia de totales y/o subtotales por filas (numéricos y NS)","")</f>
        <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row>
    <row r="930" spans="1:46" ht="15" customHeight="1">
      <c r="A930" s="40"/>
      <c r="B930" s="571" t="str">
        <f>IF(AN899&gt;0,"Favor de revisar la instrucción 2 , debido a que no se cumplen con los criterios mencionados","")</f>
        <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row>
    <row r="931" spans="1:46" ht="15" customHeight="1">
      <c r="A931" s="40"/>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row>
    <row r="932" spans="1:46" ht="15" customHeight="1">
      <c r="A932" s="40"/>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row>
    <row r="933" spans="1:46" s="48" customFormat="1" ht="24" customHeight="1">
      <c r="A933" s="40" t="s">
        <v>6188</v>
      </c>
      <c r="B933" s="585" t="s">
        <v>6189</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row>
    <row r="934" spans="1:46" s="48" customFormat="1" ht="36" customHeight="1">
      <c r="A934" s="40"/>
      <c r="B934"/>
      <c r="C934" s="593" t="s">
        <v>6190</v>
      </c>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row>
    <row r="935" spans="1:46" s="48" customFormat="1" ht="36" customHeight="1">
      <c r="A935" s="40"/>
      <c r="B935"/>
      <c r="C935" s="593" t="s">
        <v>6191</v>
      </c>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row>
    <row r="936" spans="1:46" s="192" customFormat="1" ht="12"/>
    <row r="937" spans="1:46" s="48" customFormat="1" ht="24" customHeight="1">
      <c r="A937" s="40"/>
      <c r="B937"/>
      <c r="C937" s="708" t="s">
        <v>5455</v>
      </c>
      <c r="D937" s="708"/>
      <c r="E937" s="708"/>
      <c r="F937" s="708"/>
      <c r="G937" s="708"/>
      <c r="H937" s="708"/>
      <c r="I937" s="708"/>
      <c r="J937" s="708"/>
      <c r="K937" s="708"/>
      <c r="L937" s="708"/>
      <c r="M937" s="708"/>
      <c r="N937" s="708"/>
      <c r="O937" s="514" t="s">
        <v>6103</v>
      </c>
      <c r="P937" s="514"/>
      <c r="Q937" s="514"/>
      <c r="R937" s="514"/>
      <c r="S937" s="514"/>
      <c r="T937" s="514"/>
      <c r="U937" s="514"/>
      <c r="V937" s="514"/>
      <c r="W937" s="514"/>
      <c r="X937" s="514"/>
      <c r="Y937" s="514"/>
      <c r="Z937" s="514"/>
      <c r="AA937" s="514"/>
      <c r="AB937" s="514"/>
      <c r="AC937" s="514"/>
      <c r="AD937" s="514"/>
      <c r="AK937" s="770" t="s">
        <v>6109</v>
      </c>
      <c r="AL937" s="770"/>
      <c r="AM937" s="770"/>
      <c r="AN937" s="770"/>
      <c r="AP937" s="771" t="s">
        <v>5456</v>
      </c>
      <c r="AQ937" s="772" t="s">
        <v>6109</v>
      </c>
      <c r="AR937" s="772"/>
      <c r="AS937" s="772"/>
      <c r="AT937" s="772"/>
    </row>
    <row r="938" spans="1:46" s="48" customFormat="1">
      <c r="A938" s="40"/>
      <c r="B938"/>
      <c r="C938" s="708"/>
      <c r="D938" s="708"/>
      <c r="E938" s="708"/>
      <c r="F938" s="708"/>
      <c r="G938" s="708"/>
      <c r="H938" s="708"/>
      <c r="I938" s="708"/>
      <c r="J938" s="708"/>
      <c r="K938" s="708"/>
      <c r="L938" s="708"/>
      <c r="M938" s="708"/>
      <c r="N938" s="708"/>
      <c r="O938" s="514" t="s">
        <v>5161</v>
      </c>
      <c r="P938" s="514"/>
      <c r="Q938" s="514"/>
      <c r="R938" s="514"/>
      <c r="S938" s="518" t="s">
        <v>5338</v>
      </c>
      <c r="T938" s="518"/>
      <c r="U938" s="518"/>
      <c r="V938" s="518"/>
      <c r="W938" s="518" t="s">
        <v>5339</v>
      </c>
      <c r="X938" s="518"/>
      <c r="Y938" s="518"/>
      <c r="Z938" s="518"/>
      <c r="AA938" s="518" t="s">
        <v>403</v>
      </c>
      <c r="AB938" s="518"/>
      <c r="AC938" s="518"/>
      <c r="AD938" s="518"/>
      <c r="AG938" s="256" t="s">
        <v>5102</v>
      </c>
      <c r="AH938" s="222" t="s">
        <v>5107</v>
      </c>
      <c r="AI938" s="223" t="s">
        <v>5340</v>
      </c>
      <c r="AJ938" s="224" t="s">
        <v>5341</v>
      </c>
      <c r="AK938" s="269" t="s">
        <v>5382</v>
      </c>
      <c r="AL938" s="406" t="s">
        <v>5383</v>
      </c>
      <c r="AM938" s="407" t="s">
        <v>5384</v>
      </c>
      <c r="AN938" s="408" t="s">
        <v>6110</v>
      </c>
      <c r="AP938" s="771"/>
      <c r="AQ938" s="412" t="s">
        <v>5382</v>
      </c>
      <c r="AR938" s="413" t="s">
        <v>5383</v>
      </c>
      <c r="AS938" s="414" t="s">
        <v>5384</v>
      </c>
      <c r="AT938" s="415" t="s">
        <v>6110</v>
      </c>
    </row>
    <row r="939" spans="1:46" s="48" customFormat="1" ht="24" customHeight="1">
      <c r="A939" s="40"/>
      <c r="B939"/>
      <c r="C939" s="92" t="s">
        <v>5014</v>
      </c>
      <c r="D939" s="572" t="s">
        <v>5293</v>
      </c>
      <c r="E939" s="573"/>
      <c r="F939" s="573"/>
      <c r="G939" s="573"/>
      <c r="H939" s="573"/>
      <c r="I939" s="573"/>
      <c r="J939" s="573"/>
      <c r="K939" s="573"/>
      <c r="L939" s="573"/>
      <c r="M939" s="573"/>
      <c r="N939" s="574"/>
      <c r="O939" s="577"/>
      <c r="P939" s="578"/>
      <c r="Q939" s="578"/>
      <c r="R939" s="579"/>
      <c r="S939" s="577"/>
      <c r="T939" s="578"/>
      <c r="U939" s="578"/>
      <c r="V939" s="579"/>
      <c r="W939" s="577"/>
      <c r="X939" s="578"/>
      <c r="Y939" s="578"/>
      <c r="Z939" s="579"/>
      <c r="AA939" s="577"/>
      <c r="AB939" s="578"/>
      <c r="AC939" s="578"/>
      <c r="AD939" s="579"/>
      <c r="AG939" s="1">
        <f>IF(AND(SUM($O$632)=0,COUNTA(O939:AD950)=0),0,IF(AND(SUM($O$632)&gt;0,COUNTA(O939:AD950)=48),0,1))</f>
        <v>0</v>
      </c>
      <c r="AH939" s="23">
        <f>COUNTIF(S939:AD939,"NS")</f>
        <v>0</v>
      </c>
      <c r="AI939" s="23">
        <f>SUM(S939:AD939)</f>
        <v>0</v>
      </c>
      <c r="AJ939" s="23">
        <f>IF(COUNTIF(O939:AD939,"NA")=4,0,IF(OR(AND(O939=0,AH939&gt;0),AND(O939="ns",AI939&gt;0),AND(O939="ns",AH939=0,AI939=0)),1,IF(OR(AND(O939&gt;0,AH939=3),AND(O939="ns",AH939=3),AND(O939="ns",AI939=0,AH939&gt;0),O939=AI939),0,1)))</f>
        <v>0</v>
      </c>
      <c r="AK939">
        <f>IF(OR(O951="NS",$O$632="NS"),0,IF(AND(O951="NA",$O$632="NA"),0,IF(O951&gt;=$O$632,0,1)))</f>
        <v>0</v>
      </c>
      <c r="AL939">
        <f>IF(OR(S951="NS",$S$632="NS"),0,IF(AND(S951="NA",$S$632="NA"),0,IF(S951&gt;=$S$632,0,1)))</f>
        <v>0</v>
      </c>
      <c r="AM939">
        <f>IF(OR(W951="NS",$W$632="NS"),0,IF(AND(W951="NA",$W$632="NA"),0,IF(W951&gt;=$W$632,0,1)))</f>
        <v>0</v>
      </c>
      <c r="AN939">
        <f>IF(OR(AA951="NS",$AA$632="NS"),0,IF(AND(AA951="NA",$AA$632="NA"),0,IF(AA951&gt;=$AA$632,0,1)))</f>
        <v>0</v>
      </c>
      <c r="AP939" s="411">
        <v>1</v>
      </c>
      <c r="AQ939">
        <f>IF(OR(O939="NS",$O$632="NS"),0,IF(AND(O939="NA",$O$632="NA"),0,IF(O939&lt;=$O$632,0,1)))</f>
        <v>0</v>
      </c>
      <c r="AR939">
        <f>IF(OR(S939="NS",$S$632="NS"),0,IF(AND(S939="NA",$S$632="NA"),0,IF(S939&lt;=$S$632,0,1)))</f>
        <v>0</v>
      </c>
      <c r="AS939">
        <f>IF(OR(W939="NS",$W$632="NS"),0,IF(AND(W939="NA",$W$632="NA"),0,IF(W939&lt;=$W$632,0,1)))</f>
        <v>0</v>
      </c>
      <c r="AT939">
        <f>IF(OR(AA939="NS",$AA$632="NS"),0,IF(AND(AA939="NA",$AA$632="NA"),0,IF(AA939&lt;=$AA$632,0,1)))</f>
        <v>0</v>
      </c>
    </row>
    <row r="940" spans="1:46" s="48" customFormat="1" ht="24" customHeight="1">
      <c r="A940" s="40"/>
      <c r="B940"/>
      <c r="C940" s="94" t="s">
        <v>5016</v>
      </c>
      <c r="D940" s="572" t="s">
        <v>5296</v>
      </c>
      <c r="E940" s="573"/>
      <c r="F940" s="573"/>
      <c r="G940" s="573"/>
      <c r="H940" s="573"/>
      <c r="I940" s="573"/>
      <c r="J940" s="573"/>
      <c r="K940" s="573"/>
      <c r="L940" s="573"/>
      <c r="M940" s="573"/>
      <c r="N940" s="574"/>
      <c r="O940" s="577"/>
      <c r="P940" s="578"/>
      <c r="Q940" s="578"/>
      <c r="R940" s="579"/>
      <c r="S940" s="577"/>
      <c r="T940" s="578"/>
      <c r="U940" s="578"/>
      <c r="V940" s="579"/>
      <c r="W940" s="577"/>
      <c r="X940" s="578"/>
      <c r="Y940" s="578"/>
      <c r="Z940" s="579"/>
      <c r="AA940" s="577"/>
      <c r="AB940" s="578"/>
      <c r="AC940" s="578"/>
      <c r="AD940" s="579"/>
      <c r="AG940" s="774" t="s">
        <v>6114</v>
      </c>
      <c r="AH940" s="23">
        <f t="shared" ref="AH940:AH950" si="170">COUNTIF(S940:AD940,"NS")</f>
        <v>0</v>
      </c>
      <c r="AI940" s="23">
        <f t="shared" ref="AI940:AI950" si="171">SUM(S940:AD940)</f>
        <v>0</v>
      </c>
      <c r="AJ940" s="23">
        <f t="shared" ref="AJ940:AJ950" si="172">IF(COUNTIF(O940:AD940,"NA")=4,0,IF(OR(AND(O940=0,AH940&gt;0),AND(O940="ns",AI940&gt;0),AND(O940="ns",AH940=0,AI940=0)),1,IF(OR(AND(O940&gt;0,AH940=3),AND(O940="ns",AH940=3),AND(O940="ns",AI940=0,AH940&gt;0),O940=AI940),0,1)))</f>
        <v>0</v>
      </c>
      <c r="AN940" s="409">
        <f>SUM(AK939:AN939)</f>
        <v>0</v>
      </c>
      <c r="AP940" s="410">
        <v>2</v>
      </c>
      <c r="AQ940">
        <f t="shared" ref="AQ940:AQ950" si="173">IF(OR(O940="NS",$O$632="NS"),0,IF(AND(O940="NA",$O$632="NA"),0,IF(O940&lt;=$O$632,0,1)))</f>
        <v>0</v>
      </c>
      <c r="AR940">
        <f t="shared" ref="AR940:AR950" si="174">IF(OR(S940="NS",$S$632="NS"),0,IF(AND(S940="NA",$S$632="NA"),0,IF(S940&lt;=$S$632,0,1)))</f>
        <v>0</v>
      </c>
      <c r="AS940">
        <f t="shared" ref="AS940:AS950" si="175">IF(OR(W940="NS",$W$632="NS"),0,IF(AND(W940="NA",$W$632="NA"),0,IF(W940&lt;=$W$632,0,1)))</f>
        <v>0</v>
      </c>
      <c r="AT940">
        <f t="shared" ref="AT940:AT950" si="176">IF(OR(AA940="NS",$AA$632="NS"),0,IF(AND(AA940="NA",$AA$632="NA"),0,IF(AA940&lt;=$AA$632,0,1)))</f>
        <v>0</v>
      </c>
    </row>
    <row r="941" spans="1:46" s="48" customFormat="1" ht="24" customHeight="1">
      <c r="A941" s="40"/>
      <c r="B941"/>
      <c r="C941" s="94" t="s">
        <v>5018</v>
      </c>
      <c r="D941" s="572" t="s">
        <v>5299</v>
      </c>
      <c r="E941" s="573"/>
      <c r="F941" s="573"/>
      <c r="G941" s="573"/>
      <c r="H941" s="573"/>
      <c r="I941" s="573"/>
      <c r="J941" s="573"/>
      <c r="K941" s="573"/>
      <c r="L941" s="573"/>
      <c r="M941" s="573"/>
      <c r="N941" s="574"/>
      <c r="O941" s="577"/>
      <c r="P941" s="578"/>
      <c r="Q941" s="578"/>
      <c r="R941" s="579"/>
      <c r="S941" s="577"/>
      <c r="T941" s="578"/>
      <c r="U941" s="578"/>
      <c r="V941" s="579"/>
      <c r="W941" s="577"/>
      <c r="X941" s="578"/>
      <c r="Y941" s="578"/>
      <c r="Z941" s="579"/>
      <c r="AA941" s="577"/>
      <c r="AB941" s="578"/>
      <c r="AC941" s="578"/>
      <c r="AD941" s="579"/>
      <c r="AG941" s="774"/>
      <c r="AH941" s="23">
        <f t="shared" si="170"/>
        <v>0</v>
      </c>
      <c r="AI941" s="23">
        <f t="shared" si="171"/>
        <v>0</v>
      </c>
      <c r="AJ941" s="23">
        <f t="shared" si="172"/>
        <v>0</v>
      </c>
      <c r="AP941" s="411">
        <v>3</v>
      </c>
      <c r="AQ941">
        <f t="shared" si="173"/>
        <v>0</v>
      </c>
      <c r="AR941">
        <f t="shared" si="174"/>
        <v>0</v>
      </c>
      <c r="AS941">
        <f t="shared" si="175"/>
        <v>0</v>
      </c>
      <c r="AT941">
        <f t="shared" si="176"/>
        <v>0</v>
      </c>
    </row>
    <row r="942" spans="1:46" s="48" customFormat="1" ht="36" customHeight="1">
      <c r="A942" s="40"/>
      <c r="B942"/>
      <c r="C942" s="94" t="s">
        <v>5020</v>
      </c>
      <c r="D942" s="572" t="s">
        <v>5301</v>
      </c>
      <c r="E942" s="573"/>
      <c r="F942" s="573"/>
      <c r="G942" s="573"/>
      <c r="H942" s="573"/>
      <c r="I942" s="573"/>
      <c r="J942" s="573"/>
      <c r="K942" s="573"/>
      <c r="L942" s="573"/>
      <c r="M942" s="573"/>
      <c r="N942" s="574"/>
      <c r="O942" s="577"/>
      <c r="P942" s="578"/>
      <c r="Q942" s="578"/>
      <c r="R942" s="579"/>
      <c r="S942" s="577"/>
      <c r="T942" s="578"/>
      <c r="U942" s="578"/>
      <c r="V942" s="579"/>
      <c r="W942" s="577"/>
      <c r="X942" s="578"/>
      <c r="Y942" s="578"/>
      <c r="Z942" s="579"/>
      <c r="AA942" s="577"/>
      <c r="AB942" s="578"/>
      <c r="AC942" s="578"/>
      <c r="AD942" s="579"/>
      <c r="AG942" s="1">
        <f>IF(AND(SUM($O$632)=0,COUNTA(O939:AD950)&gt;0),1,0)</f>
        <v>0</v>
      </c>
      <c r="AH942" s="23">
        <f t="shared" si="170"/>
        <v>0</v>
      </c>
      <c r="AI942" s="23">
        <f t="shared" si="171"/>
        <v>0</v>
      </c>
      <c r="AJ942" s="23">
        <f t="shared" si="172"/>
        <v>0</v>
      </c>
      <c r="AP942" s="410">
        <v>4</v>
      </c>
      <c r="AQ942">
        <f t="shared" si="173"/>
        <v>0</v>
      </c>
      <c r="AR942">
        <f t="shared" si="174"/>
        <v>0</v>
      </c>
      <c r="AS942">
        <f t="shared" si="175"/>
        <v>0</v>
      </c>
      <c r="AT942">
        <f t="shared" si="176"/>
        <v>0</v>
      </c>
    </row>
    <row r="943" spans="1:46" s="48" customFormat="1" ht="24" customHeight="1">
      <c r="A943" s="40"/>
      <c r="B943"/>
      <c r="C943" s="94" t="s">
        <v>5022</v>
      </c>
      <c r="D943" s="572" t="s">
        <v>5303</v>
      </c>
      <c r="E943" s="573"/>
      <c r="F943" s="573"/>
      <c r="G943" s="573"/>
      <c r="H943" s="573"/>
      <c r="I943" s="573"/>
      <c r="J943" s="573"/>
      <c r="K943" s="573"/>
      <c r="L943" s="573"/>
      <c r="M943" s="573"/>
      <c r="N943" s="574"/>
      <c r="O943" s="577"/>
      <c r="P943" s="578"/>
      <c r="Q943" s="578"/>
      <c r="R943" s="579"/>
      <c r="S943" s="577"/>
      <c r="T943" s="578"/>
      <c r="U943" s="578"/>
      <c r="V943" s="579"/>
      <c r="W943" s="577"/>
      <c r="X943" s="578"/>
      <c r="Y943" s="578"/>
      <c r="Z943" s="579"/>
      <c r="AA943" s="577"/>
      <c r="AB943" s="578"/>
      <c r="AC943" s="578"/>
      <c r="AD943" s="579"/>
      <c r="AH943" s="23">
        <f t="shared" si="170"/>
        <v>0</v>
      </c>
      <c r="AI943" s="23">
        <f t="shared" si="171"/>
        <v>0</v>
      </c>
      <c r="AJ943" s="23">
        <f t="shared" si="172"/>
        <v>0</v>
      </c>
      <c r="AP943" s="411">
        <v>5</v>
      </c>
      <c r="AQ943">
        <f t="shared" si="173"/>
        <v>0</v>
      </c>
      <c r="AR943">
        <f t="shared" si="174"/>
        <v>0</v>
      </c>
      <c r="AS943">
        <f t="shared" si="175"/>
        <v>0</v>
      </c>
      <c r="AT943">
        <f t="shared" si="176"/>
        <v>0</v>
      </c>
    </row>
    <row r="944" spans="1:46" s="48" customFormat="1" ht="36" customHeight="1">
      <c r="A944" s="40"/>
      <c r="B944"/>
      <c r="C944" s="94" t="s">
        <v>5024</v>
      </c>
      <c r="D944" s="572" t="s">
        <v>5306</v>
      </c>
      <c r="E944" s="573"/>
      <c r="F944" s="573"/>
      <c r="G944" s="573"/>
      <c r="H944" s="573"/>
      <c r="I944" s="573"/>
      <c r="J944" s="573"/>
      <c r="K944" s="573"/>
      <c r="L944" s="573"/>
      <c r="M944" s="573"/>
      <c r="N944" s="574"/>
      <c r="O944" s="577"/>
      <c r="P944" s="578"/>
      <c r="Q944" s="578"/>
      <c r="R944" s="579"/>
      <c r="S944" s="577"/>
      <c r="T944" s="578"/>
      <c r="U944" s="578"/>
      <c r="V944" s="579"/>
      <c r="W944" s="577"/>
      <c r="X944" s="578"/>
      <c r="Y944" s="578"/>
      <c r="Z944" s="579"/>
      <c r="AA944" s="577"/>
      <c r="AB944" s="578"/>
      <c r="AC944" s="578"/>
      <c r="AD944" s="579"/>
      <c r="AH944" s="23">
        <f t="shared" si="170"/>
        <v>0</v>
      </c>
      <c r="AI944" s="23">
        <f t="shared" si="171"/>
        <v>0</v>
      </c>
      <c r="AJ944" s="23">
        <f t="shared" si="172"/>
        <v>0</v>
      </c>
      <c r="AP944" s="410">
        <v>6</v>
      </c>
      <c r="AQ944">
        <f t="shared" si="173"/>
        <v>0</v>
      </c>
      <c r="AR944">
        <f t="shared" si="174"/>
        <v>0</v>
      </c>
      <c r="AS944">
        <f t="shared" si="175"/>
        <v>0</v>
      </c>
      <c r="AT944">
        <f t="shared" si="176"/>
        <v>0</v>
      </c>
    </row>
    <row r="945" spans="1:46" s="48" customFormat="1" ht="24" customHeight="1">
      <c r="A945" s="40"/>
      <c r="B945"/>
      <c r="C945" s="94" t="s">
        <v>5026</v>
      </c>
      <c r="D945" s="572" t="s">
        <v>5309</v>
      </c>
      <c r="E945" s="573"/>
      <c r="F945" s="573"/>
      <c r="G945" s="573"/>
      <c r="H945" s="573"/>
      <c r="I945" s="573"/>
      <c r="J945" s="573"/>
      <c r="K945" s="573"/>
      <c r="L945" s="573"/>
      <c r="M945" s="573"/>
      <c r="N945" s="574"/>
      <c r="O945" s="577"/>
      <c r="P945" s="578"/>
      <c r="Q945" s="578"/>
      <c r="R945" s="579"/>
      <c r="S945" s="577"/>
      <c r="T945" s="578"/>
      <c r="U945" s="578"/>
      <c r="V945" s="579"/>
      <c r="W945" s="577"/>
      <c r="X945" s="578"/>
      <c r="Y945" s="578"/>
      <c r="Z945" s="579"/>
      <c r="AA945" s="577"/>
      <c r="AB945" s="578"/>
      <c r="AC945" s="578"/>
      <c r="AD945" s="579"/>
      <c r="AH945" s="23">
        <f t="shared" si="170"/>
        <v>0</v>
      </c>
      <c r="AI945" s="23">
        <f t="shared" si="171"/>
        <v>0</v>
      </c>
      <c r="AJ945" s="23">
        <f t="shared" si="172"/>
        <v>0</v>
      </c>
      <c r="AP945" s="411">
        <v>7</v>
      </c>
      <c r="AQ945">
        <f t="shared" si="173"/>
        <v>0</v>
      </c>
      <c r="AR945">
        <f t="shared" si="174"/>
        <v>0</v>
      </c>
      <c r="AS945">
        <f t="shared" si="175"/>
        <v>0</v>
      </c>
      <c r="AT945">
        <f t="shared" si="176"/>
        <v>0</v>
      </c>
    </row>
    <row r="946" spans="1:46" s="48" customFormat="1" ht="48" customHeight="1">
      <c r="A946" s="40"/>
      <c r="B946"/>
      <c r="C946" s="94" t="s">
        <v>5028</v>
      </c>
      <c r="D946" s="572" t="s">
        <v>5311</v>
      </c>
      <c r="E946" s="573"/>
      <c r="F946" s="573"/>
      <c r="G946" s="573"/>
      <c r="H946" s="573"/>
      <c r="I946" s="573"/>
      <c r="J946" s="573"/>
      <c r="K946" s="573"/>
      <c r="L946" s="573"/>
      <c r="M946" s="573"/>
      <c r="N946" s="574"/>
      <c r="O946" s="577"/>
      <c r="P946" s="578"/>
      <c r="Q946" s="578"/>
      <c r="R946" s="579"/>
      <c r="S946" s="577"/>
      <c r="T946" s="578"/>
      <c r="U946" s="578"/>
      <c r="V946" s="579"/>
      <c r="W946" s="577"/>
      <c r="X946" s="578"/>
      <c r="Y946" s="578"/>
      <c r="Z946" s="579"/>
      <c r="AA946" s="577"/>
      <c r="AB946" s="578"/>
      <c r="AC946" s="578"/>
      <c r="AD946" s="579"/>
      <c r="AH946" s="23">
        <f t="shared" si="170"/>
        <v>0</v>
      </c>
      <c r="AI946" s="23">
        <f t="shared" si="171"/>
        <v>0</v>
      </c>
      <c r="AJ946" s="23">
        <f t="shared" si="172"/>
        <v>0</v>
      </c>
      <c r="AP946" s="410">
        <v>8</v>
      </c>
      <c r="AQ946">
        <f t="shared" si="173"/>
        <v>0</v>
      </c>
      <c r="AR946">
        <f t="shared" si="174"/>
        <v>0</v>
      </c>
      <c r="AS946">
        <f t="shared" si="175"/>
        <v>0</v>
      </c>
      <c r="AT946">
        <f t="shared" si="176"/>
        <v>0</v>
      </c>
    </row>
    <row r="947" spans="1:46" s="48" customFormat="1" ht="15" customHeight="1">
      <c r="A947" s="40"/>
      <c r="B947"/>
      <c r="C947" s="94" t="s">
        <v>5030</v>
      </c>
      <c r="D947" s="572" t="s">
        <v>5313</v>
      </c>
      <c r="E947" s="573"/>
      <c r="F947" s="573"/>
      <c r="G947" s="573"/>
      <c r="H947" s="573"/>
      <c r="I947" s="573"/>
      <c r="J947" s="573"/>
      <c r="K947" s="573"/>
      <c r="L947" s="573"/>
      <c r="M947" s="573"/>
      <c r="N947" s="574"/>
      <c r="O947" s="577"/>
      <c r="P947" s="578"/>
      <c r="Q947" s="578"/>
      <c r="R947" s="579"/>
      <c r="S947" s="577"/>
      <c r="T947" s="578"/>
      <c r="U947" s="578"/>
      <c r="V947" s="579"/>
      <c r="W947" s="577"/>
      <c r="X947" s="578"/>
      <c r="Y947" s="578"/>
      <c r="Z947" s="579"/>
      <c r="AA947" s="577"/>
      <c r="AB947" s="578"/>
      <c r="AC947" s="578"/>
      <c r="AD947" s="579"/>
      <c r="AH947" s="23">
        <f t="shared" si="170"/>
        <v>0</v>
      </c>
      <c r="AI947" s="23">
        <f t="shared" si="171"/>
        <v>0</v>
      </c>
      <c r="AJ947" s="23">
        <f t="shared" si="172"/>
        <v>0</v>
      </c>
      <c r="AP947" s="411">
        <v>9</v>
      </c>
      <c r="AQ947">
        <f t="shared" si="173"/>
        <v>0</v>
      </c>
      <c r="AR947">
        <f t="shared" si="174"/>
        <v>0</v>
      </c>
      <c r="AS947">
        <f t="shared" si="175"/>
        <v>0</v>
      </c>
      <c r="AT947">
        <f t="shared" si="176"/>
        <v>0</v>
      </c>
    </row>
    <row r="948" spans="1:46" s="48" customFormat="1" ht="15" customHeight="1">
      <c r="A948" s="40"/>
      <c r="B948"/>
      <c r="C948" s="94" t="s">
        <v>5031</v>
      </c>
      <c r="D948" s="572" t="s">
        <v>5315</v>
      </c>
      <c r="E948" s="573"/>
      <c r="F948" s="573"/>
      <c r="G948" s="573"/>
      <c r="H948" s="573"/>
      <c r="I948" s="573"/>
      <c r="J948" s="573"/>
      <c r="K948" s="573"/>
      <c r="L948" s="573"/>
      <c r="M948" s="573"/>
      <c r="N948" s="574"/>
      <c r="O948" s="577"/>
      <c r="P948" s="578"/>
      <c r="Q948" s="578"/>
      <c r="R948" s="579"/>
      <c r="S948" s="577"/>
      <c r="T948" s="578"/>
      <c r="U948" s="578"/>
      <c r="V948" s="579"/>
      <c r="W948" s="577"/>
      <c r="X948" s="578"/>
      <c r="Y948" s="578"/>
      <c r="Z948" s="579"/>
      <c r="AA948" s="577"/>
      <c r="AB948" s="578"/>
      <c r="AC948" s="578"/>
      <c r="AD948" s="579"/>
      <c r="AH948" s="23">
        <f t="shared" si="170"/>
        <v>0</v>
      </c>
      <c r="AI948" s="23">
        <f t="shared" si="171"/>
        <v>0</v>
      </c>
      <c r="AJ948" s="23">
        <f t="shared" si="172"/>
        <v>0</v>
      </c>
      <c r="AP948" s="410">
        <v>10</v>
      </c>
      <c r="AQ948">
        <f t="shared" si="173"/>
        <v>0</v>
      </c>
      <c r="AR948">
        <f t="shared" si="174"/>
        <v>0</v>
      </c>
      <c r="AS948">
        <f t="shared" si="175"/>
        <v>0</v>
      </c>
      <c r="AT948">
        <f t="shared" si="176"/>
        <v>0</v>
      </c>
    </row>
    <row r="949" spans="1:46" s="48" customFormat="1" ht="15" customHeight="1">
      <c r="A949" s="40"/>
      <c r="B949"/>
      <c r="C949" s="142" t="s">
        <v>5033</v>
      </c>
      <c r="D949" s="572" t="s">
        <v>5319</v>
      </c>
      <c r="E949" s="573"/>
      <c r="F949" s="573"/>
      <c r="G949" s="573"/>
      <c r="H949" s="573"/>
      <c r="I949" s="573"/>
      <c r="J949" s="573"/>
      <c r="K949" s="573"/>
      <c r="L949" s="573"/>
      <c r="M949" s="573"/>
      <c r="N949" s="574"/>
      <c r="O949" s="577"/>
      <c r="P949" s="578"/>
      <c r="Q949" s="578"/>
      <c r="R949" s="579"/>
      <c r="S949" s="577"/>
      <c r="T949" s="578"/>
      <c r="U949" s="578"/>
      <c r="V949" s="579"/>
      <c r="W949" s="577"/>
      <c r="X949" s="578"/>
      <c r="Y949" s="578"/>
      <c r="Z949" s="579"/>
      <c r="AA949" s="577"/>
      <c r="AB949" s="578"/>
      <c r="AC949" s="578"/>
      <c r="AD949" s="579"/>
      <c r="AH949" s="23">
        <f t="shared" si="170"/>
        <v>0</v>
      </c>
      <c r="AI949" s="23">
        <f t="shared" si="171"/>
        <v>0</v>
      </c>
      <c r="AJ949" s="23">
        <f t="shared" si="172"/>
        <v>0</v>
      </c>
      <c r="AP949" s="411">
        <v>11</v>
      </c>
      <c r="AQ949">
        <f t="shared" si="173"/>
        <v>0</v>
      </c>
      <c r="AR949">
        <f t="shared" si="174"/>
        <v>0</v>
      </c>
      <c r="AS949">
        <f t="shared" si="175"/>
        <v>0</v>
      </c>
      <c r="AT949">
        <f t="shared" si="176"/>
        <v>0</v>
      </c>
    </row>
    <row r="950" spans="1:46" s="48" customFormat="1" ht="15" customHeight="1">
      <c r="A950" s="40"/>
      <c r="B950"/>
      <c r="C950" s="142" t="s">
        <v>5034</v>
      </c>
      <c r="D950" s="572" t="s">
        <v>403</v>
      </c>
      <c r="E950" s="573"/>
      <c r="F950" s="573"/>
      <c r="G950" s="573"/>
      <c r="H950" s="573"/>
      <c r="I950" s="573"/>
      <c r="J950" s="573"/>
      <c r="K950" s="573"/>
      <c r="L950" s="573"/>
      <c r="M950" s="573"/>
      <c r="N950" s="574"/>
      <c r="O950" s="577"/>
      <c r="P950" s="578"/>
      <c r="Q950" s="578"/>
      <c r="R950" s="579"/>
      <c r="S950" s="577"/>
      <c r="T950" s="578"/>
      <c r="U950" s="578"/>
      <c r="V950" s="579"/>
      <c r="W950" s="577"/>
      <c r="X950" s="578"/>
      <c r="Y950" s="578"/>
      <c r="Z950" s="579"/>
      <c r="AA950" s="577"/>
      <c r="AB950" s="578"/>
      <c r="AC950" s="578"/>
      <c r="AD950" s="579"/>
      <c r="AH950" s="23">
        <f t="shared" si="170"/>
        <v>0</v>
      </c>
      <c r="AI950" s="23">
        <f t="shared" si="171"/>
        <v>0</v>
      </c>
      <c r="AJ950" s="23">
        <f t="shared" si="172"/>
        <v>0</v>
      </c>
      <c r="AP950" s="410">
        <v>12</v>
      </c>
      <c r="AQ950">
        <f t="shared" si="173"/>
        <v>0</v>
      </c>
      <c r="AR950">
        <f t="shared" si="174"/>
        <v>0</v>
      </c>
      <c r="AS950">
        <f t="shared" si="175"/>
        <v>0</v>
      </c>
      <c r="AT950">
        <f t="shared" si="176"/>
        <v>0</v>
      </c>
    </row>
    <row r="951" spans="1:46" s="48" customFormat="1" ht="15" customHeight="1">
      <c r="A951" s="40"/>
      <c r="B951"/>
      <c r="C951"/>
      <c r="D951"/>
      <c r="E951"/>
      <c r="F951"/>
      <c r="G951"/>
      <c r="H951"/>
      <c r="I951"/>
      <c r="J951"/>
      <c r="K951"/>
      <c r="L951"/>
      <c r="M951"/>
      <c r="N951" s="108" t="s">
        <v>5189</v>
      </c>
      <c r="O951" s="722">
        <f>IF(AND(SUM(O939:R950)=0,COUNTIF(O939:R950,"NS")&gt;0),"NS",
IF(AND(SUM(O939:R950)=0,COUNTIF(O939:R950,0)&gt;0),0,
IF(AND(SUM(O939:R950)=0,COUNTIF(O939:R950,"NA")&gt;0),"NA",
SUM(O939:R950))))</f>
        <v>0</v>
      </c>
      <c r="P951" s="723"/>
      <c r="Q951" s="723"/>
      <c r="R951" s="724"/>
      <c r="S951" s="722">
        <f t="shared" ref="S951" si="177">IF(AND(SUM(S939:V950)=0,COUNTIF(S939:V950,"NS")&gt;0),"NS",
IF(AND(SUM(S939:V950)=0,COUNTIF(S939:V950,0)&gt;0),0,
IF(AND(SUM(S939:V950)=0,COUNTIF(S939:V950,"NA")&gt;0),"NA",
SUM(S939:V950))))</f>
        <v>0</v>
      </c>
      <c r="T951" s="723"/>
      <c r="U951" s="723"/>
      <c r="V951" s="724"/>
      <c r="W951" s="722">
        <f t="shared" ref="W951" si="178">IF(AND(SUM(W939:Z950)=0,COUNTIF(W939:Z950,"NS")&gt;0),"NS",
IF(AND(SUM(W939:Z950)=0,COUNTIF(W939:Z950,0)&gt;0),0,
IF(AND(SUM(W939:Z950)=0,COUNTIF(W939:Z950,"NA")&gt;0),"NA",
SUM(W939:Z950))))</f>
        <v>0</v>
      </c>
      <c r="X951" s="723"/>
      <c r="Y951" s="723"/>
      <c r="Z951" s="724"/>
      <c r="AA951" s="722">
        <f t="shared" ref="AA951" si="179">IF(AND(SUM(AA939:AD950)=0,COUNTIF(AA939:AD950,"NS")&gt;0),"NS",
IF(AND(SUM(AA939:AD950)=0,COUNTIF(AA939:AD950,0)&gt;0),0,
IF(AND(SUM(AA939:AD950)=0,COUNTIF(AA939:AD950,"NA")&gt;0),"NA",
SUM(AA939:AD950))))</f>
        <v>0</v>
      </c>
      <c r="AB951" s="723"/>
      <c r="AC951" s="723"/>
      <c r="AD951" s="724"/>
      <c r="AH951" s="222">
        <f>SUM(AH939:AH950)</f>
        <v>0</v>
      </c>
      <c r="AI951" s="223">
        <f>SUM(AI939:AI950)</f>
        <v>0</v>
      </c>
      <c r="AJ951" s="224">
        <f>SUM(AJ939:AJ950)</f>
        <v>0</v>
      </c>
      <c r="AT951" s="424">
        <f>SUM(AQ939:AT950)</f>
        <v>0</v>
      </c>
    </row>
    <row r="952" spans="1:46" s="192" customFormat="1" ht="15" customHeight="1"/>
    <row r="953" spans="1:46" s="48" customFormat="1" ht="24" customHeight="1">
      <c r="A953" s="40"/>
      <c r="B953"/>
      <c r="C953" s="593" t="s">
        <v>5147</v>
      </c>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L953" s="48" t="s">
        <v>6045</v>
      </c>
    </row>
    <row r="954" spans="1:46" s="48" customFormat="1" ht="60" customHeight="1">
      <c r="A954" s="40"/>
      <c r="B954"/>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row>
    <row r="955" spans="1:46" ht="15" customHeight="1">
      <c r="A955" s="40"/>
      <c r="B955" s="583" t="str">
        <f>IF(AG939&gt;0,"Favor de ingresar toda la información requerida en la pregunta y/o verifique que no tenga información en celdas sombreadas","")</f>
        <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row>
    <row r="956" spans="1:46" ht="15" customHeight="1">
      <c r="A956" s="40"/>
      <c r="B956" s="568" t="str">
        <f>IF(AH951&gt;0,"Alerta: debido a que cuenta con registros NS, debe proporcionar una justificación en el area de comentarios al final de la pregunta","")</f>
        <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row>
    <row r="957" spans="1:46" ht="15" customHeight="1">
      <c r="A957" s="40"/>
      <c r="B957" s="571" t="str">
        <f>IF(AJ951&gt;0,"Favor de revisar la suma y consistencia de totales y/o subtotales por filas (numéricos y NS)","")</f>
        <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row>
    <row r="958" spans="1:46" ht="15" customHeight="1">
      <c r="A958" s="40"/>
      <c r="B958" s="571" t="str">
        <f>IF(AN940&gt;0,"Favor de revisar la instrucción 1, debido a que no se cumplen con los criterios mencionados","")</f>
        <v/>
      </c>
      <c r="C958" s="571"/>
      <c r="D958" s="571"/>
      <c r="E958" s="571"/>
      <c r="F958" s="571"/>
      <c r="G958" s="571"/>
      <c r="H958" s="571"/>
      <c r="I958" s="571"/>
      <c r="J958" s="571"/>
      <c r="K958" s="571"/>
      <c r="L958" s="571"/>
      <c r="M958" s="571"/>
      <c r="N958" s="571"/>
      <c r="O958" s="571"/>
      <c r="P958" s="571"/>
      <c r="Q958" s="571"/>
      <c r="R958" s="571"/>
      <c r="S958" s="571"/>
      <c r="T958" s="571"/>
      <c r="U958" s="571"/>
      <c r="V958" s="571"/>
      <c r="W958" s="571"/>
      <c r="X958" s="571"/>
      <c r="Y958" s="571"/>
      <c r="Z958" s="571"/>
      <c r="AA958" s="571"/>
      <c r="AB958" s="571"/>
      <c r="AC958" s="571"/>
      <c r="AD958" s="571"/>
    </row>
    <row r="959" spans="1:46" ht="15" customHeight="1">
      <c r="A959" s="40"/>
      <c r="B959" s="584" t="str">
        <f>IF(AT951&gt;0,"Alerta: debe de proporcionar una justificación de acuerdo a lo establecido en la instrucción 2","")</f>
        <v/>
      </c>
      <c r="C959" s="584"/>
      <c r="D959" s="584"/>
      <c r="E959" s="584"/>
      <c r="F959" s="584"/>
      <c r="G959" s="584"/>
      <c r="H959" s="584"/>
      <c r="I959" s="584"/>
      <c r="J959" s="584"/>
      <c r="K959" s="584"/>
      <c r="L959" s="584"/>
      <c r="M959" s="584"/>
      <c r="N959" s="584"/>
      <c r="O959" s="584"/>
      <c r="P959" s="584"/>
      <c r="Q959" s="584"/>
      <c r="R959" s="584"/>
      <c r="S959" s="584"/>
      <c r="T959" s="584"/>
      <c r="U959" s="584"/>
      <c r="V959" s="584"/>
      <c r="W959" s="584"/>
      <c r="X959" s="584"/>
      <c r="Y959" s="584"/>
      <c r="Z959" s="584"/>
      <c r="AA959" s="584"/>
      <c r="AB959" s="584"/>
      <c r="AC959" s="584"/>
      <c r="AD959" s="584"/>
      <c r="AE959" s="584"/>
    </row>
    <row r="960" spans="1:46" ht="15" customHeight="1">
      <c r="A960" s="40"/>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row>
    <row r="961" spans="1:51" ht="24" customHeight="1">
      <c r="A961" s="72" t="s">
        <v>6192</v>
      </c>
      <c r="B961" s="585" t="s">
        <v>6193</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row>
    <row r="962" spans="1:51" ht="24" customHeight="1">
      <c r="B962" s="107"/>
      <c r="C962" s="531" t="s">
        <v>6194</v>
      </c>
      <c r="D962" s="531"/>
      <c r="E962" s="531"/>
      <c r="F962" s="531"/>
      <c r="G962" s="531"/>
      <c r="H962" s="531"/>
      <c r="I962" s="531"/>
      <c r="J962" s="531"/>
      <c r="K962" s="531"/>
      <c r="L962" s="531"/>
      <c r="M962" s="531"/>
      <c r="N962" s="531"/>
      <c r="O962" s="531"/>
      <c r="P962" s="531"/>
      <c r="Q962" s="531"/>
      <c r="R962" s="531"/>
      <c r="S962" s="531"/>
      <c r="T962" s="531"/>
      <c r="U962" s="531"/>
      <c r="V962" s="531"/>
      <c r="W962" s="531"/>
      <c r="X962" s="531"/>
      <c r="Y962" s="531"/>
      <c r="Z962" s="531"/>
      <c r="AA962" s="531"/>
      <c r="AB962" s="531"/>
      <c r="AC962" s="531"/>
      <c r="AD962" s="531"/>
    </row>
    <row r="963" spans="1:51" ht="36" customHeight="1">
      <c r="B963" s="107"/>
      <c r="C963" s="531" t="s">
        <v>6195</v>
      </c>
      <c r="D963" s="531"/>
      <c r="E963" s="531"/>
      <c r="F963" s="531"/>
      <c r="G963" s="531"/>
      <c r="H963" s="531"/>
      <c r="I963" s="531"/>
      <c r="J963" s="531"/>
      <c r="K963" s="531"/>
      <c r="L963" s="531"/>
      <c r="M963" s="531"/>
      <c r="N963" s="531"/>
      <c r="O963" s="531"/>
      <c r="P963" s="531"/>
      <c r="Q963" s="531"/>
      <c r="R963" s="531"/>
      <c r="S963" s="531"/>
      <c r="T963" s="531"/>
      <c r="U963" s="531"/>
      <c r="V963" s="531"/>
      <c r="W963" s="531"/>
      <c r="X963" s="531"/>
      <c r="Y963" s="531"/>
      <c r="Z963" s="531"/>
      <c r="AA963" s="531"/>
      <c r="AB963" s="531"/>
      <c r="AC963" s="531"/>
      <c r="AD963" s="531"/>
    </row>
    <row r="964" spans="1:51" ht="36" customHeight="1">
      <c r="B964" s="107"/>
      <c r="C964" s="531" t="s">
        <v>6196</v>
      </c>
      <c r="D964" s="531"/>
      <c r="E964" s="531"/>
      <c r="F964" s="531"/>
      <c r="G964" s="531"/>
      <c r="H964" s="531"/>
      <c r="I964" s="531"/>
      <c r="J964" s="531"/>
      <c r="K964" s="531"/>
      <c r="L964" s="531"/>
      <c r="M964" s="531"/>
      <c r="N964" s="531"/>
      <c r="O964" s="531"/>
      <c r="P964" s="531"/>
      <c r="Q964" s="531"/>
      <c r="R964" s="531"/>
      <c r="S964" s="531"/>
      <c r="T964" s="531"/>
      <c r="U964" s="531"/>
      <c r="V964" s="531"/>
      <c r="W964" s="531"/>
      <c r="X964" s="531"/>
      <c r="Y964" s="531"/>
      <c r="Z964" s="531"/>
      <c r="AA964" s="531"/>
      <c r="AB964" s="531"/>
      <c r="AC964" s="531"/>
      <c r="AD964" s="531"/>
    </row>
    <row r="965" spans="1:51" ht="36" customHeight="1">
      <c r="A965" s="40"/>
      <c r="B965" s="91"/>
      <c r="C965" s="593" t="s">
        <v>6197</v>
      </c>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row>
    <row r="966" spans="1:51" ht="15" customHeight="1">
      <c r="A966" s="40"/>
      <c r="B966" s="42"/>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row>
    <row r="967" spans="1:51" ht="24" customHeight="1">
      <c r="A967" s="40"/>
      <c r="B967" s="91"/>
      <c r="C967" s="684" t="s">
        <v>5474</v>
      </c>
      <c r="D967" s="685"/>
      <c r="E967" s="685"/>
      <c r="F967" s="685"/>
      <c r="G967" s="685"/>
      <c r="H967" s="685"/>
      <c r="I967" s="685"/>
      <c r="J967" s="685"/>
      <c r="K967" s="685"/>
      <c r="L967" s="685"/>
      <c r="M967" s="685"/>
      <c r="N967" s="686"/>
      <c r="O967" s="514" t="s">
        <v>6103</v>
      </c>
      <c r="P967" s="514"/>
      <c r="Q967" s="514"/>
      <c r="R967" s="514"/>
      <c r="S967" s="514"/>
      <c r="T967" s="514"/>
      <c r="U967" s="514"/>
      <c r="V967" s="514"/>
      <c r="W967" s="514"/>
      <c r="X967" s="514"/>
      <c r="Y967" s="514"/>
      <c r="Z967" s="514"/>
      <c r="AA967" s="514"/>
      <c r="AB967" s="514"/>
      <c r="AC967" s="514"/>
      <c r="AD967" s="514"/>
      <c r="AK967" s="825" t="s">
        <v>5470</v>
      </c>
      <c r="AL967" s="826" t="s">
        <v>6198</v>
      </c>
      <c r="AM967" s="774" t="s">
        <v>6114</v>
      </c>
      <c r="AO967" s="770" t="s">
        <v>6109</v>
      </c>
      <c r="AP967" s="770"/>
      <c r="AQ967" s="770"/>
      <c r="AR967" s="770"/>
      <c r="AS967" s="771" t="s">
        <v>5470</v>
      </c>
      <c r="AT967" s="772" t="s">
        <v>6109</v>
      </c>
      <c r="AU967" s="772"/>
      <c r="AV967" s="772"/>
      <c r="AW967" s="772"/>
      <c r="AX967" s="773" t="s">
        <v>5470</v>
      </c>
      <c r="AY967" s="773" t="s">
        <v>6199</v>
      </c>
    </row>
    <row r="968" spans="1:51">
      <c r="A968" s="40"/>
      <c r="B968" s="91"/>
      <c r="C968" s="687"/>
      <c r="D968" s="688"/>
      <c r="E968" s="688"/>
      <c r="F968" s="688"/>
      <c r="G968" s="688"/>
      <c r="H968" s="688"/>
      <c r="I968" s="688"/>
      <c r="J968" s="688"/>
      <c r="K968" s="688"/>
      <c r="L968" s="688"/>
      <c r="M968" s="688"/>
      <c r="N968" s="689"/>
      <c r="O968" s="511" t="s">
        <v>5161</v>
      </c>
      <c r="P968" s="512"/>
      <c r="Q968" s="512"/>
      <c r="R968" s="513"/>
      <c r="S968" s="515" t="s">
        <v>5338</v>
      </c>
      <c r="T968" s="516"/>
      <c r="U968" s="516"/>
      <c r="V968" s="517"/>
      <c r="W968" s="515" t="s">
        <v>5339</v>
      </c>
      <c r="X968" s="516"/>
      <c r="Y968" s="516"/>
      <c r="Z968" s="517"/>
      <c r="AA968" s="515" t="s">
        <v>403</v>
      </c>
      <c r="AB968" s="516"/>
      <c r="AC968" s="516"/>
      <c r="AD968" s="517"/>
      <c r="AH968" s="222" t="s">
        <v>5107</v>
      </c>
      <c r="AI968" s="223" t="s">
        <v>5340</v>
      </c>
      <c r="AJ968" s="224" t="s">
        <v>5341</v>
      </c>
      <c r="AK968" s="825"/>
      <c r="AL968" s="826"/>
      <c r="AM968" s="774"/>
      <c r="AN968" s="426" t="s">
        <v>6200</v>
      </c>
      <c r="AO968" s="269" t="s">
        <v>5382</v>
      </c>
      <c r="AP968" s="406" t="s">
        <v>5383</v>
      </c>
      <c r="AQ968" s="407" t="s">
        <v>5384</v>
      </c>
      <c r="AR968" s="408" t="s">
        <v>6110</v>
      </c>
      <c r="AS968" s="771"/>
      <c r="AT968" s="412" t="s">
        <v>5382</v>
      </c>
      <c r="AU968" s="413" t="s">
        <v>5383</v>
      </c>
      <c r="AV968" s="414" t="s">
        <v>5384</v>
      </c>
      <c r="AW968" s="415" t="s">
        <v>6110</v>
      </c>
      <c r="AX968" s="773"/>
      <c r="AY968" s="773"/>
    </row>
    <row r="969" spans="1:51" ht="15" customHeight="1">
      <c r="A969" s="40"/>
      <c r="B969" s="91"/>
      <c r="C969" s="92" t="s">
        <v>5014</v>
      </c>
      <c r="D969" s="572" t="s">
        <v>5091</v>
      </c>
      <c r="E969" s="720"/>
      <c r="F969" s="720"/>
      <c r="G969" s="720"/>
      <c r="H969" s="720"/>
      <c r="I969" s="720"/>
      <c r="J969" s="720"/>
      <c r="K969" s="720"/>
      <c r="L969" s="720"/>
      <c r="M969" s="720"/>
      <c r="N969" s="776"/>
      <c r="O969" s="577"/>
      <c r="P969" s="578"/>
      <c r="Q969" s="578"/>
      <c r="R969" s="579"/>
      <c r="S969" s="577"/>
      <c r="T969" s="578"/>
      <c r="U969" s="578"/>
      <c r="V969" s="579"/>
      <c r="W969" s="577"/>
      <c r="X969" s="578"/>
      <c r="Y969" s="578"/>
      <c r="Z969" s="579"/>
      <c r="AA969" s="577"/>
      <c r="AB969" s="578"/>
      <c r="AC969" s="578"/>
      <c r="AD969" s="579"/>
      <c r="AH969" s="23">
        <f>COUNTIF(S969:AD969,"NS")</f>
        <v>0</v>
      </c>
      <c r="AI969" s="23">
        <f>SUM(S969:AD969)</f>
        <v>0</v>
      </c>
      <c r="AJ969" s="23">
        <f>IF(COUNTIF(O969:AD969,"NA")=4,0,IF(OR(AND(O969=0,AH969&gt;0),AND(O969="ns",AI969&gt;0),AND(O969="ns",AH969=0,AI969=0)),1,IF(OR(AND(O969&gt;0,AH969=3),AND(O969="ns",AH969=3),AND(O969="ns",AI969=0,AH969&gt;0),O969=AI969),0,1)))</f>
        <v>0</v>
      </c>
      <c r="AK969" s="422" t="s">
        <v>5108</v>
      </c>
      <c r="AL969" s="1">
        <f>IF(AND(SUM($P$278)=0,COUNTA(O969:AD969)&gt;0),1,0)</f>
        <v>0</v>
      </c>
      <c r="AM969" s="1">
        <f>IF(AND(SUM($O$632)=0,COUNTA(O969:AD980)&gt;0),1,0)</f>
        <v>0</v>
      </c>
      <c r="AN969" s="1">
        <f>IF(AND(SUM($P$278)=0,COUNTA(O969:AD969)=0),0,IF(AND(SUM($P$278)&gt;0,SUM($O$632)=0,COUNTA(O969:AD969)=0),0,IF(AND(SUM($P$278)&gt;0,SUM($O$632)&gt;0,COUNTA(O969:AD969)=4),0,1)))</f>
        <v>0</v>
      </c>
      <c r="AO969">
        <f>IF(OR(O981="NS",$O$632="NS"),0,IF(AND(O981="NA",$O$632="NA"),0,IF(O981&gt;=$O$632,0,1)))</f>
        <v>0</v>
      </c>
      <c r="AP969">
        <f>IF(OR(S981="NS",$S$632="NS"),0,IF(AND(S981="NA",$S$632="NA"),0,IF(S981&gt;=$S$632,0,1)))</f>
        <v>0</v>
      </c>
      <c r="AQ969">
        <f>IF(OR(W981="NS",$W$632="NS"),0,IF(AND(W981="NA",$W$632="NA"),0,IF(W981&gt;=$W$632,0,1)))</f>
        <v>0</v>
      </c>
      <c r="AR969">
        <f>IF(OR(AA981="NS",$AA$632="NS"),0,IF(AND(AA981="NA",$AA$632="NA"),0,IF(AA981&gt;=$AA$632,0,1)))</f>
        <v>0</v>
      </c>
      <c r="AS969" s="411">
        <v>1</v>
      </c>
      <c r="AT969">
        <f>IF(OR(O969="NS",$O$632="NS"),0,IF(AND(O969="NA",$O$632="NA"),0,IF(O969&lt;=$O$632,0,1)))</f>
        <v>0</v>
      </c>
      <c r="AU969">
        <f>IF(OR(S969="NS",$S$632="NS"),0,IF(AND(S969="NA",$S$632="NA"),0,IF(S969&lt;=$S$632,0,1)))</f>
        <v>0</v>
      </c>
      <c r="AV969">
        <f>IF(OR(W969="NS",$W$632="NS"),0,IF(AND(W969="NA",$W$632="NA"),0,IF(W969&lt;=$W$632,0,1)))</f>
        <v>0</v>
      </c>
      <c r="AW969">
        <f>IF(OR(AA969="NS",$AA$632="NS"),0,IF(AND(AA969="NA",$AA$632="NA"),0,IF(AA969&lt;=$AA$632,0,1)))</f>
        <v>0</v>
      </c>
      <c r="AX969" s="430" t="s">
        <v>5108</v>
      </c>
      <c r="AY969" s="1">
        <f>IF(OR(O969="NS",$P$278="NS"),0,IF(AND(O969="NA",$P$278="NA"),0,IF(O969&gt;=$P$278,0,1)))</f>
        <v>0</v>
      </c>
    </row>
    <row r="970" spans="1:51" ht="15" customHeight="1">
      <c r="A970" s="40"/>
      <c r="B970" s="91"/>
      <c r="C970" s="94" t="s">
        <v>5016</v>
      </c>
      <c r="D970" s="572" t="s">
        <v>5092</v>
      </c>
      <c r="E970" s="720"/>
      <c r="F970" s="720"/>
      <c r="G970" s="720"/>
      <c r="H970" s="720"/>
      <c r="I970" s="720"/>
      <c r="J970" s="720"/>
      <c r="K970" s="720"/>
      <c r="L970" s="720"/>
      <c r="M970" s="720"/>
      <c r="N970" s="776"/>
      <c r="O970" s="577"/>
      <c r="P970" s="578"/>
      <c r="Q970" s="578"/>
      <c r="R970" s="579"/>
      <c r="S970" s="577"/>
      <c r="T970" s="578"/>
      <c r="U970" s="578"/>
      <c r="V970" s="579"/>
      <c r="W970" s="577"/>
      <c r="X970" s="578"/>
      <c r="Y970" s="578"/>
      <c r="Z970" s="579"/>
      <c r="AA970" s="577"/>
      <c r="AB970" s="578"/>
      <c r="AC970" s="578"/>
      <c r="AD970" s="579"/>
      <c r="AH970" s="23">
        <f t="shared" ref="AH970:AH980" si="180">COUNTIF(S970:AD970,"NS")</f>
        <v>0</v>
      </c>
      <c r="AI970" s="23">
        <f t="shared" ref="AI970:AI980" si="181">SUM(S970:AD970)</f>
        <v>0</v>
      </c>
      <c r="AJ970" s="23">
        <f t="shared" ref="AJ970:AJ980" si="182">IF(COUNTIF(O970:AD970,"NA")=4,0,IF(OR(AND(O970=0,AH970&gt;0),AND(O970="ns",AI970&gt;0),AND(O970="ns",AH970=0,AI970=0)),1,IF(OR(AND(O970&gt;0,AH970=3),AND(O970="ns",AH970=3),AND(O970="ns",AI970=0,AH970&gt;0),O970=AI970),0,1)))</f>
        <v>0</v>
      </c>
      <c r="AK970" s="425" t="s">
        <v>5109</v>
      </c>
      <c r="AL970" s="1">
        <f>IF(AND(SUM($T$278)=0,COUNTA(O970:AD970)&gt;0),1,0)</f>
        <v>0</v>
      </c>
      <c r="AN970" s="1">
        <f>IF(AND(SUM($T$278)=0,COUNTA(O970:AD970)=0),0,IF(AND(SUM($T$278)&gt;0,SUM($O$632)=0,COUNTA(O970:AD970)=0),0,IF(AND(SUM($T$278)&gt;0,SUM($O$632)&gt;0,COUNTA(O970:AD970)=4),0,1)))</f>
        <v>0</v>
      </c>
      <c r="AO970" s="48"/>
      <c r="AP970" s="48"/>
      <c r="AQ970" s="48"/>
      <c r="AR970" s="409">
        <f>SUM(AO969:AR969)</f>
        <v>0</v>
      </c>
      <c r="AS970" s="410">
        <v>2</v>
      </c>
      <c r="AT970">
        <f t="shared" ref="AT970:AT980" si="183">IF(OR(O970="NS",$O$632="NS"),0,IF(AND(O970="NA",$O$632="NA"),0,IF(O970&lt;=$O$632,0,1)))</f>
        <v>0</v>
      </c>
      <c r="AU970">
        <f t="shared" ref="AU970:AU980" si="184">IF(OR(S970="NS",$S$632="NS"),0,IF(AND(S970="NA",$S$632="NA"),0,IF(S970&lt;=$S$632,0,1)))</f>
        <v>0</v>
      </c>
      <c r="AV970">
        <f t="shared" ref="AV970:AV980" si="185">IF(OR(W970="NS",$W$632="NS"),0,IF(AND(W970="NA",$W$632="NA"),0,IF(W970&lt;=$W$632,0,1)))</f>
        <v>0</v>
      </c>
      <c r="AW970">
        <f t="shared" ref="AW970:AW980" si="186">IF(OR(AA970="NS",$AA$632="NS"),0,IF(AND(AA970="NA",$AA$632="NA"),0,IF(AA970&lt;=$AA$632,0,1)))</f>
        <v>0</v>
      </c>
      <c r="AX970" s="429" t="s">
        <v>5109</v>
      </c>
      <c r="AY970" s="1">
        <f>IF(OR(O970="NS",$T$278="NS"),0,IF(AND(O970="NA",$T$278="NA"),0,IF(O970&gt;=$T$278,0,1)))</f>
        <v>0</v>
      </c>
    </row>
    <row r="971" spans="1:51" ht="15" customHeight="1">
      <c r="A971" s="40"/>
      <c r="B971" s="91"/>
      <c r="C971" s="94" t="s">
        <v>5018</v>
      </c>
      <c r="D971" s="572" t="s">
        <v>5093</v>
      </c>
      <c r="E971" s="720"/>
      <c r="F971" s="720"/>
      <c r="G971" s="720"/>
      <c r="H971" s="720"/>
      <c r="I971" s="720"/>
      <c r="J971" s="720"/>
      <c r="K971" s="720"/>
      <c r="L971" s="720"/>
      <c r="M971" s="720"/>
      <c r="N971" s="776"/>
      <c r="O971" s="577"/>
      <c r="P971" s="578"/>
      <c r="Q971" s="578"/>
      <c r="R971" s="579"/>
      <c r="S971" s="577"/>
      <c r="T971" s="578"/>
      <c r="U971" s="578"/>
      <c r="V971" s="579"/>
      <c r="W971" s="577"/>
      <c r="X971" s="578"/>
      <c r="Y971" s="578"/>
      <c r="Z971" s="579"/>
      <c r="AA971" s="577"/>
      <c r="AB971" s="578"/>
      <c r="AC971" s="578"/>
      <c r="AD971" s="579"/>
      <c r="AH971" s="23">
        <f t="shared" si="180"/>
        <v>0</v>
      </c>
      <c r="AI971" s="23">
        <f t="shared" si="181"/>
        <v>0</v>
      </c>
      <c r="AJ971" s="23">
        <f t="shared" si="182"/>
        <v>0</v>
      </c>
      <c r="AK971" s="422" t="s">
        <v>5110</v>
      </c>
      <c r="AL971" s="1">
        <f>IF(AND(SUM($X$278)=0,COUNTA(O971:AD971)&gt;0),1,0)</f>
        <v>0</v>
      </c>
      <c r="AN971" s="1">
        <f>IF(AND(SUM($X$278)=0,COUNTA(O971:AD971)=0),0,IF(AND(SUM($X$278)&gt;0,SUM($O$632)=0,COUNTA(O971:AD971)=0),0,IF(AND(SUM($X$278)&gt;0,SUM($O$632)&gt;0,COUNTA(O971:AD971)=4),0,1)))</f>
        <v>0</v>
      </c>
      <c r="AS971" s="411">
        <v>3</v>
      </c>
      <c r="AT971">
        <f t="shared" si="183"/>
        <v>0</v>
      </c>
      <c r="AU971">
        <f t="shared" si="184"/>
        <v>0</v>
      </c>
      <c r="AV971">
        <f t="shared" si="185"/>
        <v>0</v>
      </c>
      <c r="AW971">
        <f t="shared" si="186"/>
        <v>0</v>
      </c>
      <c r="AX971" s="430" t="s">
        <v>5110</v>
      </c>
      <c r="AY971" s="1">
        <f>IF(OR(O971="NS",$X$278="NS"),0,IF(AND(O971="NA",$X$278="NA"),0,IF(O971&gt;=$X$278,0,1)))</f>
        <v>0</v>
      </c>
    </row>
    <row r="972" spans="1:51" ht="15" customHeight="1">
      <c r="A972" s="40"/>
      <c r="B972" s="91"/>
      <c r="C972" s="94" t="s">
        <v>5020</v>
      </c>
      <c r="D972" s="572" t="s">
        <v>5094</v>
      </c>
      <c r="E972" s="720"/>
      <c r="F972" s="720"/>
      <c r="G972" s="720"/>
      <c r="H972" s="720"/>
      <c r="I972" s="720"/>
      <c r="J972" s="720"/>
      <c r="K972" s="720"/>
      <c r="L972" s="720"/>
      <c r="M972" s="720"/>
      <c r="N972" s="776"/>
      <c r="O972" s="577"/>
      <c r="P972" s="578"/>
      <c r="Q972" s="578"/>
      <c r="R972" s="579"/>
      <c r="S972" s="577"/>
      <c r="T972" s="578"/>
      <c r="U972" s="578"/>
      <c r="V972" s="579"/>
      <c r="W972" s="577"/>
      <c r="X972" s="578"/>
      <c r="Y972" s="578"/>
      <c r="Z972" s="579"/>
      <c r="AA972" s="577"/>
      <c r="AB972" s="578"/>
      <c r="AC972" s="578"/>
      <c r="AD972" s="579"/>
      <c r="AH972" s="23">
        <f t="shared" si="180"/>
        <v>0</v>
      </c>
      <c r="AI972" s="23">
        <f t="shared" si="181"/>
        <v>0</v>
      </c>
      <c r="AJ972" s="23">
        <f t="shared" si="182"/>
        <v>0</v>
      </c>
      <c r="AK972" s="425" t="s">
        <v>5111</v>
      </c>
      <c r="AL972" s="1">
        <f>IF(AND(SUM($AB$278)=0,COUNTA(O972:AD972)&gt;0),1,0)</f>
        <v>0</v>
      </c>
      <c r="AN972" s="1">
        <f>IF(AND(SUM($AB$278)=0,COUNTA(O972:AD972)=0),0,IF(AND(SUM($AB$278)&gt;0,SUM($O$632)=0,COUNTA(O972:AD972)=0),0,IF(AND(SUM($AB$278)&gt;0,SUM($O$632)&gt;0,COUNTA(O972:AD972)=4),0,1)))</f>
        <v>0</v>
      </c>
      <c r="AS972" s="410">
        <v>4</v>
      </c>
      <c r="AT972">
        <f t="shared" si="183"/>
        <v>0</v>
      </c>
      <c r="AU972">
        <f t="shared" si="184"/>
        <v>0</v>
      </c>
      <c r="AV972">
        <f t="shared" si="185"/>
        <v>0</v>
      </c>
      <c r="AW972">
        <f t="shared" si="186"/>
        <v>0</v>
      </c>
      <c r="AX972" s="429" t="s">
        <v>5111</v>
      </c>
      <c r="AY972" s="1">
        <f>IF(OR(O972="NS",$AB$278="NS"),0,IF(AND(O972="NA",$AB$278="NA"),0,IF(O972&gt;=$AB$278,0,1)))</f>
        <v>0</v>
      </c>
    </row>
    <row r="973" spans="1:51" ht="15" customHeight="1">
      <c r="A973" s="40"/>
      <c r="B973" s="91"/>
      <c r="C973" s="94" t="s">
        <v>5022</v>
      </c>
      <c r="D973" s="572" t="s">
        <v>5095</v>
      </c>
      <c r="E973" s="720"/>
      <c r="F973" s="720"/>
      <c r="G973" s="720"/>
      <c r="H973" s="720"/>
      <c r="I973" s="720"/>
      <c r="J973" s="720"/>
      <c r="K973" s="720"/>
      <c r="L973" s="720"/>
      <c r="M973" s="720"/>
      <c r="N973" s="776"/>
      <c r="O973" s="577"/>
      <c r="P973" s="578"/>
      <c r="Q973" s="578"/>
      <c r="R973" s="579"/>
      <c r="S973" s="577"/>
      <c r="T973" s="578"/>
      <c r="U973" s="578"/>
      <c r="V973" s="579"/>
      <c r="W973" s="577"/>
      <c r="X973" s="578"/>
      <c r="Y973" s="578"/>
      <c r="Z973" s="579"/>
      <c r="AA973" s="577"/>
      <c r="AB973" s="578"/>
      <c r="AC973" s="578"/>
      <c r="AD973" s="579"/>
      <c r="AH973" s="23">
        <f t="shared" si="180"/>
        <v>0</v>
      </c>
      <c r="AI973" s="23">
        <f t="shared" si="181"/>
        <v>0</v>
      </c>
      <c r="AJ973" s="23">
        <f t="shared" si="182"/>
        <v>0</v>
      </c>
      <c r="AK973" s="422" t="s">
        <v>5112</v>
      </c>
      <c r="AL973" s="1">
        <f>IF(AND(SUM($P$346)=0,COUNTA(O973:AD973)&gt;0),1,0)</f>
        <v>0</v>
      </c>
      <c r="AN973" s="1">
        <f>IF(AND(SUM($P$346)=0,COUNTA(O973:AD973)=0),0,IF(AND(SUM($P$346)&gt;0,SUM($O$632)=0,COUNTA(O973:AD973)=0),0,IF(AND(SUM($P$346)&gt;0,SUM($O$632)&gt;0,COUNTA(O973:AD973)=4),0,1)))</f>
        <v>0</v>
      </c>
      <c r="AS973" s="411">
        <v>5</v>
      </c>
      <c r="AT973">
        <f t="shared" si="183"/>
        <v>0</v>
      </c>
      <c r="AU973">
        <f t="shared" si="184"/>
        <v>0</v>
      </c>
      <c r="AV973">
        <f t="shared" si="185"/>
        <v>0</v>
      </c>
      <c r="AW973">
        <f t="shared" si="186"/>
        <v>0</v>
      </c>
      <c r="AX973" s="430" t="s">
        <v>5112</v>
      </c>
      <c r="AY973" s="1">
        <f>IF(OR(O973="NS",$P$346="NS"),0,IF(AND(O973="NA",$P$346="NA"),0,IF(O973&gt;=$P$346,0,1)))</f>
        <v>0</v>
      </c>
    </row>
    <row r="974" spans="1:51" ht="15" customHeight="1">
      <c r="A974" s="40"/>
      <c r="B974" s="91"/>
      <c r="C974" s="94" t="s">
        <v>5024</v>
      </c>
      <c r="D974" s="572" t="s">
        <v>5096</v>
      </c>
      <c r="E974" s="720"/>
      <c r="F974" s="720"/>
      <c r="G974" s="720"/>
      <c r="H974" s="720"/>
      <c r="I974" s="720"/>
      <c r="J974" s="720"/>
      <c r="K974" s="720"/>
      <c r="L974" s="720"/>
      <c r="M974" s="720"/>
      <c r="N974" s="776"/>
      <c r="O974" s="577"/>
      <c r="P974" s="578"/>
      <c r="Q974" s="578"/>
      <c r="R974" s="579"/>
      <c r="S974" s="577"/>
      <c r="T974" s="578"/>
      <c r="U974" s="578"/>
      <c r="V974" s="579"/>
      <c r="W974" s="577"/>
      <c r="X974" s="578"/>
      <c r="Y974" s="578"/>
      <c r="Z974" s="579"/>
      <c r="AA974" s="577"/>
      <c r="AB974" s="578"/>
      <c r="AC974" s="578"/>
      <c r="AD974" s="579"/>
      <c r="AH974" s="23">
        <f t="shared" si="180"/>
        <v>0</v>
      </c>
      <c r="AI974" s="23">
        <f t="shared" si="181"/>
        <v>0</v>
      </c>
      <c r="AJ974" s="23">
        <f t="shared" si="182"/>
        <v>0</v>
      </c>
      <c r="AK974" s="425" t="s">
        <v>5484</v>
      </c>
      <c r="AL974" s="1">
        <f>IF(AND(SUM($T$346)=0,COUNTA(O974:AD974)&gt;0),1,0)</f>
        <v>0</v>
      </c>
      <c r="AN974" s="1">
        <f>IF(AND(SUM($T$346)=0,COUNTA(O974:AD974)=0),0,IF(AND(SUM($T$346)&gt;0,SUM($O$632)=0,COUNTA(O974:AD974)=0),0,IF(AND(SUM($T$346)&gt;0,SUM($O$632)&gt;0,COUNTA(O974:AD974)=4),0,1)))</f>
        <v>0</v>
      </c>
      <c r="AS974" s="410">
        <v>6</v>
      </c>
      <c r="AT974">
        <f t="shared" si="183"/>
        <v>0</v>
      </c>
      <c r="AU974">
        <f t="shared" si="184"/>
        <v>0</v>
      </c>
      <c r="AV974">
        <f t="shared" si="185"/>
        <v>0</v>
      </c>
      <c r="AW974">
        <f t="shared" si="186"/>
        <v>0</v>
      </c>
      <c r="AX974" s="429" t="s">
        <v>5484</v>
      </c>
      <c r="AY974" s="1">
        <f>IF(OR(O974="NS",$T$346="NS"),0,IF(AND(O974="NA",$T$346="NA"),0,IF(O974&gt;=$T$346,0,1)))</f>
        <v>0</v>
      </c>
    </row>
    <row r="975" spans="1:51" ht="15" customHeight="1">
      <c r="A975" s="40"/>
      <c r="B975" s="91"/>
      <c r="C975" s="94" t="s">
        <v>5026</v>
      </c>
      <c r="D975" s="572" t="s">
        <v>5097</v>
      </c>
      <c r="E975" s="720"/>
      <c r="F975" s="720"/>
      <c r="G975" s="720"/>
      <c r="H975" s="720"/>
      <c r="I975" s="720"/>
      <c r="J975" s="720"/>
      <c r="K975" s="720"/>
      <c r="L975" s="720"/>
      <c r="M975" s="720"/>
      <c r="N975" s="776"/>
      <c r="O975" s="577"/>
      <c r="P975" s="578"/>
      <c r="Q975" s="578"/>
      <c r="R975" s="579"/>
      <c r="S975" s="577"/>
      <c r="T975" s="578"/>
      <c r="U975" s="578"/>
      <c r="V975" s="579"/>
      <c r="W975" s="577"/>
      <c r="X975" s="578"/>
      <c r="Y975" s="578"/>
      <c r="Z975" s="579"/>
      <c r="AA975" s="577"/>
      <c r="AB975" s="578"/>
      <c r="AC975" s="578"/>
      <c r="AD975" s="579"/>
      <c r="AH975" s="23">
        <f t="shared" si="180"/>
        <v>0</v>
      </c>
      <c r="AI975" s="23">
        <f t="shared" si="181"/>
        <v>0</v>
      </c>
      <c r="AJ975" s="23">
        <f t="shared" si="182"/>
        <v>0</v>
      </c>
      <c r="AK975" s="422" t="s">
        <v>5485</v>
      </c>
      <c r="AL975" s="1">
        <f>IF(AND(SUM($X$346)=0,COUNTA(O975:AD975)&gt;0),1,0)</f>
        <v>0</v>
      </c>
      <c r="AN975" s="1">
        <f>IF(AND(SUM($X$346)=0,COUNTA(O975:AD975)=0),0,IF(AND(SUM($X$346)&gt;0,SUM($O$632)=0,COUNTA(O975:AD975)=0),0,IF(AND(SUM($X$346)&gt;0,SUM($O$632)&gt;0,COUNTA(O975:AD975)=4),0,1)))</f>
        <v>0</v>
      </c>
      <c r="AS975" s="411">
        <v>7</v>
      </c>
      <c r="AT975">
        <f t="shared" si="183"/>
        <v>0</v>
      </c>
      <c r="AU975">
        <f t="shared" si="184"/>
        <v>0</v>
      </c>
      <c r="AV975">
        <f t="shared" si="185"/>
        <v>0</v>
      </c>
      <c r="AW975">
        <f t="shared" si="186"/>
        <v>0</v>
      </c>
      <c r="AX975" s="430" t="s">
        <v>5485</v>
      </c>
      <c r="AY975" s="1">
        <f>IF(OR(O975="NS",$X$346="NS"),0,IF(AND(O975="NA",$X$346="NA"),0,IF(O975&gt;=$X$346,0,1)))</f>
        <v>0</v>
      </c>
    </row>
    <row r="976" spans="1:51" ht="15" customHeight="1">
      <c r="A976" s="40"/>
      <c r="B976" s="91"/>
      <c r="C976" s="94" t="s">
        <v>5028</v>
      </c>
      <c r="D976" s="572" t="s">
        <v>5098</v>
      </c>
      <c r="E976" s="720"/>
      <c r="F976" s="720"/>
      <c r="G976" s="720"/>
      <c r="H976" s="720"/>
      <c r="I976" s="720"/>
      <c r="J976" s="720"/>
      <c r="K976" s="720"/>
      <c r="L976" s="720"/>
      <c r="M976" s="720"/>
      <c r="N976" s="776"/>
      <c r="O976" s="577"/>
      <c r="P976" s="578"/>
      <c r="Q976" s="578"/>
      <c r="R976" s="579"/>
      <c r="S976" s="577"/>
      <c r="T976" s="578"/>
      <c r="U976" s="578"/>
      <c r="V976" s="579"/>
      <c r="W976" s="577"/>
      <c r="X976" s="578"/>
      <c r="Y976" s="578"/>
      <c r="Z976" s="579"/>
      <c r="AA976" s="577"/>
      <c r="AB976" s="578"/>
      <c r="AC976" s="578"/>
      <c r="AD976" s="579"/>
      <c r="AH976" s="23">
        <f t="shared" si="180"/>
        <v>0</v>
      </c>
      <c r="AI976" s="23">
        <f t="shared" si="181"/>
        <v>0</v>
      </c>
      <c r="AJ976" s="23">
        <f t="shared" si="182"/>
        <v>0</v>
      </c>
      <c r="AK976" s="425" t="s">
        <v>5115</v>
      </c>
      <c r="AL976" s="1">
        <f>IF(AND(SUM($AB$346)=0,COUNTA(O976:AD976)&gt;0),1,0)</f>
        <v>0</v>
      </c>
      <c r="AN976" s="1">
        <f>IF(AND(SUM($AB$346)=0,COUNTA(O976:AD976)=0),0,IF(AND(SUM($AB$346)&gt;0,SUM($O$632)=0,COUNTA(O976:AD976)=0),0,IF(AND(SUM($AB$346)&gt;0,SUM($O$632)&gt;0,COUNTA(O976:AD976)=4),0,1)))</f>
        <v>0</v>
      </c>
      <c r="AS976" s="410">
        <v>8</v>
      </c>
      <c r="AT976">
        <f t="shared" si="183"/>
        <v>0</v>
      </c>
      <c r="AU976">
        <f t="shared" si="184"/>
        <v>0</v>
      </c>
      <c r="AV976">
        <f t="shared" si="185"/>
        <v>0</v>
      </c>
      <c r="AW976">
        <f t="shared" si="186"/>
        <v>0</v>
      </c>
      <c r="AX976" s="429" t="s">
        <v>5115</v>
      </c>
      <c r="AY976" s="1">
        <f>IF(OR(O976="NS",$AB$346="NS"),0,IF(AND(O976="NA",$AB$346="NA"),0,IF(O976&gt;=$AB$346,0,1)))</f>
        <v>0</v>
      </c>
    </row>
    <row r="977" spans="1:51" ht="15" customHeight="1">
      <c r="A977" s="40"/>
      <c r="B977" s="91"/>
      <c r="C977" s="94" t="s">
        <v>5030</v>
      </c>
      <c r="D977" s="572" t="s">
        <v>5099</v>
      </c>
      <c r="E977" s="720"/>
      <c r="F977" s="720"/>
      <c r="G977" s="720"/>
      <c r="H977" s="720"/>
      <c r="I977" s="720"/>
      <c r="J977" s="720"/>
      <c r="K977" s="720"/>
      <c r="L977" s="720"/>
      <c r="M977" s="720"/>
      <c r="N977" s="776"/>
      <c r="O977" s="577"/>
      <c r="P977" s="578"/>
      <c r="Q977" s="578"/>
      <c r="R977" s="579"/>
      <c r="S977" s="577"/>
      <c r="T977" s="578"/>
      <c r="U977" s="578"/>
      <c r="V977" s="579"/>
      <c r="W977" s="577"/>
      <c r="X977" s="578"/>
      <c r="Y977" s="578"/>
      <c r="Z977" s="579"/>
      <c r="AA977" s="577"/>
      <c r="AB977" s="578"/>
      <c r="AC977" s="578"/>
      <c r="AD977" s="579"/>
      <c r="AH977" s="23">
        <f t="shared" si="180"/>
        <v>0</v>
      </c>
      <c r="AI977" s="23">
        <f t="shared" si="181"/>
        <v>0</v>
      </c>
      <c r="AJ977" s="23">
        <f t="shared" si="182"/>
        <v>0</v>
      </c>
      <c r="AK977" s="422" t="s">
        <v>5116</v>
      </c>
      <c r="AL977" s="1">
        <f>IF(AND(SUM($P$414)=0,COUNTA(O977:AD977)&gt;0),1,0)</f>
        <v>0</v>
      </c>
      <c r="AN977" s="1">
        <f>IF(AND(SUM($P$414)=0,COUNTA(O977:AD977)=0),0,IF(AND(SUM($P$414)&gt;0,SUM($O$632)=0,COUNTA(O977:AD977)=0),0,IF(AND(SUM($P$414)&gt;0,SUM($O$632)&gt;0,COUNTA(O977:AD977)=4),0,1)))</f>
        <v>0</v>
      </c>
      <c r="AS977" s="411">
        <v>9</v>
      </c>
      <c r="AT977">
        <f t="shared" si="183"/>
        <v>0</v>
      </c>
      <c r="AU977">
        <f t="shared" si="184"/>
        <v>0</v>
      </c>
      <c r="AV977">
        <f t="shared" si="185"/>
        <v>0</v>
      </c>
      <c r="AW977">
        <f t="shared" si="186"/>
        <v>0</v>
      </c>
      <c r="AX977" s="430" t="s">
        <v>5116</v>
      </c>
      <c r="AY977" s="1">
        <f>IF(OR(O977="NS",$P$414="NS"),0,IF(AND(O977="NA",$P$414="NA"),0,IF(O977&gt;=$P$414,0,1)))</f>
        <v>0</v>
      </c>
    </row>
    <row r="978" spans="1:51" ht="15" customHeight="1">
      <c r="A978" s="40"/>
      <c r="B978" s="91"/>
      <c r="C978" s="94" t="s">
        <v>5031</v>
      </c>
      <c r="D978" s="572" t="s">
        <v>5100</v>
      </c>
      <c r="E978" s="720"/>
      <c r="F978" s="720"/>
      <c r="G978" s="720"/>
      <c r="H978" s="720"/>
      <c r="I978" s="720"/>
      <c r="J978" s="720"/>
      <c r="K978" s="720"/>
      <c r="L978" s="720"/>
      <c r="M978" s="720"/>
      <c r="N978" s="776"/>
      <c r="O978" s="577"/>
      <c r="P978" s="578"/>
      <c r="Q978" s="578"/>
      <c r="R978" s="579"/>
      <c r="S978" s="577"/>
      <c r="T978" s="578"/>
      <c r="U978" s="578"/>
      <c r="V978" s="579"/>
      <c r="W978" s="577"/>
      <c r="X978" s="578"/>
      <c r="Y978" s="578"/>
      <c r="Z978" s="579"/>
      <c r="AA978" s="577"/>
      <c r="AB978" s="578"/>
      <c r="AC978" s="578"/>
      <c r="AD978" s="579"/>
      <c r="AH978" s="23">
        <f t="shared" si="180"/>
        <v>0</v>
      </c>
      <c r="AI978" s="23">
        <f t="shared" si="181"/>
        <v>0</v>
      </c>
      <c r="AJ978" s="23">
        <f t="shared" si="182"/>
        <v>0</v>
      </c>
      <c r="AK978" s="425" t="s">
        <v>5117</v>
      </c>
      <c r="AL978" s="1">
        <f>IF(AND(SUM($T$414)=0,COUNTA(O978:AD978)&gt;0),1,0)</f>
        <v>0</v>
      </c>
      <c r="AN978" s="1">
        <f>IF(AND(SUM($T$414)=0,COUNTA(O978:AD978)=0),0,IF(AND(SUM($T$414)&gt;0,SUM($O$632)=0,COUNTA(O978:AD978)=0),0,IF(AND(SUM($T$414)&gt;0,SUM($O$632)&gt;0,COUNTA(O978:AD978)=4),0,1)))</f>
        <v>0</v>
      </c>
      <c r="AS978" s="410">
        <v>10</v>
      </c>
      <c r="AT978">
        <f t="shared" si="183"/>
        <v>0</v>
      </c>
      <c r="AU978">
        <f t="shared" si="184"/>
        <v>0</v>
      </c>
      <c r="AV978">
        <f t="shared" si="185"/>
        <v>0</v>
      </c>
      <c r="AW978">
        <f t="shared" si="186"/>
        <v>0</v>
      </c>
      <c r="AX978" s="429" t="s">
        <v>5117</v>
      </c>
      <c r="AY978" s="1">
        <f>IF(OR(O978="NS",$T$414="NS"),0,IF(AND(O978="NA",$T$414="NA"),0,IF(O978&gt;=$T$414,0,1)))</f>
        <v>0</v>
      </c>
    </row>
    <row r="979" spans="1:51" ht="15" customHeight="1">
      <c r="A979" s="40"/>
      <c r="B979" s="91"/>
      <c r="C979" s="94" t="s">
        <v>5033</v>
      </c>
      <c r="D979" s="572" t="s">
        <v>5486</v>
      </c>
      <c r="E979" s="720"/>
      <c r="F979" s="720"/>
      <c r="G979" s="720"/>
      <c r="H979" s="720"/>
      <c r="I979" s="720"/>
      <c r="J979" s="720"/>
      <c r="K979" s="720"/>
      <c r="L979" s="720"/>
      <c r="M979" s="720"/>
      <c r="N979" s="776"/>
      <c r="O979" s="577"/>
      <c r="P979" s="578"/>
      <c r="Q979" s="578"/>
      <c r="R979" s="579"/>
      <c r="S979" s="577"/>
      <c r="T979" s="578"/>
      <c r="U979" s="578"/>
      <c r="V979" s="579"/>
      <c r="W979" s="577"/>
      <c r="X979" s="578"/>
      <c r="Y979" s="578"/>
      <c r="Z979" s="579"/>
      <c r="AA979" s="577"/>
      <c r="AB979" s="578"/>
      <c r="AC979" s="578"/>
      <c r="AD979" s="579"/>
      <c r="AH979" s="23">
        <f t="shared" si="180"/>
        <v>0</v>
      </c>
      <c r="AI979" s="23">
        <f t="shared" si="181"/>
        <v>0</v>
      </c>
      <c r="AJ979" s="23">
        <f t="shared" si="182"/>
        <v>0</v>
      </c>
      <c r="AK979" s="422" t="s">
        <v>5106</v>
      </c>
      <c r="AL979" s="1">
        <f>IF(AND(SUM($X$414)=0,COUNTA(O979:AD979)&gt;0),1,0)</f>
        <v>0</v>
      </c>
      <c r="AN979" s="1">
        <f>IF(AND(SUM($X$414)=0,COUNTA(O979:AD979)=0),0,IF(AND(SUM($X$414)&gt;0,SUM($O$632)=0,COUNTA(O979:AD979)=0),0,IF(AND(SUM($X$414)&gt;0,SUM($O$632)&gt;0,COUNTA(O979:AD979)=4),0,1)))</f>
        <v>0</v>
      </c>
      <c r="AS979" s="411">
        <v>11</v>
      </c>
      <c r="AT979">
        <f t="shared" si="183"/>
        <v>0</v>
      </c>
      <c r="AU979">
        <f t="shared" si="184"/>
        <v>0</v>
      </c>
      <c r="AV979">
        <f t="shared" si="185"/>
        <v>0</v>
      </c>
      <c r="AW979">
        <f t="shared" si="186"/>
        <v>0</v>
      </c>
      <c r="AX979" s="430" t="s">
        <v>5106</v>
      </c>
      <c r="AY979" s="1">
        <f>IF(OR(O979="NS",$X$414="NS"),0,IF(AND(O979="NA",$X$414="NA"),0,IF(O979&gt;=$X$414,0,1)))</f>
        <v>0</v>
      </c>
    </row>
    <row r="980" spans="1:51" ht="15" customHeight="1">
      <c r="A980" s="40"/>
      <c r="B980" s="91"/>
      <c r="C980" s="94" t="s">
        <v>5034</v>
      </c>
      <c r="D980" s="572" t="s">
        <v>403</v>
      </c>
      <c r="E980" s="720"/>
      <c r="F980" s="720"/>
      <c r="G980" s="720"/>
      <c r="H980" s="720"/>
      <c r="I980" s="720"/>
      <c r="J980" s="720"/>
      <c r="K980" s="720"/>
      <c r="L980" s="720"/>
      <c r="M980" s="720"/>
      <c r="N980" s="776"/>
      <c r="O980" s="577"/>
      <c r="P980" s="578"/>
      <c r="Q980" s="578"/>
      <c r="R980" s="579"/>
      <c r="S980" s="577"/>
      <c r="T980" s="578"/>
      <c r="U980" s="578"/>
      <c r="V980" s="579"/>
      <c r="W980" s="577"/>
      <c r="X980" s="578"/>
      <c r="Y980" s="578"/>
      <c r="Z980" s="579"/>
      <c r="AA980" s="577"/>
      <c r="AB980" s="578"/>
      <c r="AC980" s="578"/>
      <c r="AD980" s="579"/>
      <c r="AH980" s="23">
        <f t="shared" si="180"/>
        <v>0</v>
      </c>
      <c r="AI980" s="23">
        <f t="shared" si="181"/>
        <v>0</v>
      </c>
      <c r="AJ980" s="23">
        <f t="shared" si="182"/>
        <v>0</v>
      </c>
      <c r="AK980" s="425" t="s">
        <v>6110</v>
      </c>
      <c r="AL980" s="1">
        <f>IF(AND(SUM($AB$414)=0,COUNTA(O980:AD980)&gt;0),1,0)</f>
        <v>0</v>
      </c>
      <c r="AN980" s="1">
        <f>IF(AND(SUM($AB$414)=0,COUNTA(O980:AD980)=0),0,IF(AND(SUM($AB$414)&gt;0,SUM($O$632)=0,COUNTA(O980:AD980)=0),0,IF(AND(SUM($AB$414)&gt;0,SUM($O$632)&gt;0,COUNTA(O980:AD980)=4),0,1)))</f>
        <v>0</v>
      </c>
      <c r="AS980" s="410">
        <v>12</v>
      </c>
      <c r="AT980">
        <f t="shared" si="183"/>
        <v>0</v>
      </c>
      <c r="AU980">
        <f t="shared" si="184"/>
        <v>0</v>
      </c>
      <c r="AV980">
        <f t="shared" si="185"/>
        <v>0</v>
      </c>
      <c r="AW980">
        <f t="shared" si="186"/>
        <v>0</v>
      </c>
      <c r="AX980" s="429" t="s">
        <v>6110</v>
      </c>
      <c r="AY980" s="1">
        <f>IF(OR(O980="NS",$AB$414="NS"),0,IF(AND(O980="NA",$AB$414="NA"),0,IF(O980&gt;=$AB$414,0,1)))</f>
        <v>0</v>
      </c>
    </row>
    <row r="981" spans="1:51" ht="15" customHeight="1">
      <c r="A981" s="40"/>
      <c r="B981" s="91"/>
      <c r="C981" s="98"/>
      <c r="D981" s="98"/>
      <c r="E981" s="98"/>
      <c r="F981" s="98"/>
      <c r="G981" s="98"/>
      <c r="H981" s="135"/>
      <c r="I981" s="135"/>
      <c r="J981" s="91"/>
      <c r="K981" s="91"/>
      <c r="L981" s="91"/>
      <c r="M981" s="91"/>
      <c r="N981" s="108" t="s">
        <v>5189</v>
      </c>
      <c r="O981" s="722">
        <f>IF(AND(SUM(O969:R980)=0,COUNTIF(O969:R980,"NS")&gt;0),"NS",
IF(AND(SUM(O969:R980)=0,COUNTIF(O969:R980,0)&gt;0),0,
IF(AND(SUM(O969:R980)=0,COUNTIF(O969:R980,"NA")&gt;0),"NA",
SUM(O969:R980))))</f>
        <v>0</v>
      </c>
      <c r="P981" s="723"/>
      <c r="Q981" s="723"/>
      <c r="R981" s="724"/>
      <c r="S981" s="722">
        <f t="shared" ref="S981" si="187">IF(AND(SUM(S969:V980)=0,COUNTIF(S969:V980,"NS")&gt;0),"NS",
IF(AND(SUM(S969:V980)=0,COUNTIF(S969:V980,0)&gt;0),0,
IF(AND(SUM(S969:V980)=0,COUNTIF(S969:V980,"NA")&gt;0),"NA",
SUM(S969:V980))))</f>
        <v>0</v>
      </c>
      <c r="T981" s="723"/>
      <c r="U981" s="723"/>
      <c r="V981" s="724"/>
      <c r="W981" s="722">
        <f t="shared" ref="W981" si="188">IF(AND(SUM(W969:Z980)=0,COUNTIF(W969:Z980,"NS")&gt;0),"NS",
IF(AND(SUM(W969:Z980)=0,COUNTIF(W969:Z980,0)&gt;0),0,
IF(AND(SUM(W969:Z980)=0,COUNTIF(W969:Z980,"NA")&gt;0),"NA",
SUM(W969:Z980))))</f>
        <v>0</v>
      </c>
      <c r="X981" s="723"/>
      <c r="Y981" s="723"/>
      <c r="Z981" s="724"/>
      <c r="AA981" s="722">
        <f t="shared" ref="AA981" si="189">IF(AND(SUM(AA969:AD980)=0,COUNTIF(AA969:AD980,"NS")&gt;0),"NS",
IF(AND(SUM(AA969:AD980)=0,COUNTIF(AA969:AD980,0)&gt;0),0,
IF(AND(SUM(AA969:AD980)=0,COUNTIF(AA969:AD980,"NA")&gt;0),"NA",
SUM(AA969:AD980))))</f>
        <v>0</v>
      </c>
      <c r="AB981" s="723"/>
      <c r="AC981" s="723"/>
      <c r="AD981" s="724"/>
      <c r="AH981" s="222">
        <f>SUM(AH969:AH980)</f>
        <v>0</v>
      </c>
      <c r="AI981" s="223">
        <f>SUM(AI969:AI980)</f>
        <v>0</v>
      </c>
      <c r="AJ981" s="224">
        <f>SUM(AJ969:AJ980)</f>
        <v>0</v>
      </c>
      <c r="AL981" s="422">
        <f>SUM(AL969:AL980)</f>
        <v>0</v>
      </c>
      <c r="AN981" s="427">
        <f>SUM(AN969:AN980)</f>
        <v>0</v>
      </c>
      <c r="AW981" s="424">
        <f>SUM(AT969:AW980)</f>
        <v>0</v>
      </c>
      <c r="AY981" s="430">
        <f>SUM(AY969:AY980)</f>
        <v>0</v>
      </c>
    </row>
    <row r="982" spans="1:51" ht="15" customHeight="1">
      <c r="A982" s="40"/>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row>
    <row r="983" spans="1:51" ht="24" customHeight="1">
      <c r="A983" s="40"/>
      <c r="B983" s="91"/>
      <c r="C983" s="531" t="s">
        <v>5147</v>
      </c>
      <c r="D983" s="531"/>
      <c r="E983" s="531"/>
      <c r="F983" s="531"/>
      <c r="G983" s="531"/>
      <c r="H983" s="531"/>
      <c r="I983" s="531"/>
      <c r="J983" s="531"/>
      <c r="K983" s="531"/>
      <c r="L983" s="531"/>
      <c r="M983" s="531"/>
      <c r="N983" s="531"/>
      <c r="O983" s="531"/>
      <c r="P983" s="531"/>
      <c r="Q983" s="531"/>
      <c r="R983" s="531"/>
      <c r="S983" s="531"/>
      <c r="T983" s="531"/>
      <c r="U983" s="531"/>
      <c r="V983" s="531"/>
      <c r="W983" s="531"/>
      <c r="X983" s="531"/>
      <c r="Y983" s="531"/>
      <c r="Z983" s="531"/>
      <c r="AA983" s="531"/>
      <c r="AB983" s="531"/>
      <c r="AC983" s="531"/>
      <c r="AD983" s="531"/>
    </row>
    <row r="984" spans="1:51" ht="60" customHeight="1">
      <c r="A984" s="40"/>
      <c r="B984" s="91"/>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row>
    <row r="985" spans="1:51" ht="15" customHeight="1">
      <c r="A985" s="40"/>
      <c r="B985" s="583" t="str">
        <f>IF(AN981&gt;0,"Favor de ingresar toda la información requerida en la pregunta y/o verifique que no tenga información en celdas sombreadas","")</f>
        <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row>
    <row r="986" spans="1:51" ht="15" customHeight="1">
      <c r="A986" s="40"/>
      <c r="B986" s="568" t="str">
        <f>IF(AH981&gt;0,"Alerta: debido a que cuenta con registros NS, debe proporcionar una justificación en el area de comentarios al final de la pregunta","")</f>
        <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row>
    <row r="987" spans="1:51" ht="15" customHeight="1">
      <c r="A987" s="40"/>
      <c r="B987" s="571" t="str">
        <f>IF(AJ981&gt;0,"Favor de revisar la suma y consistencia de totales y/o subtotales por filas (numéricos y NS)","")</f>
        <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row>
    <row r="988" spans="1:51" ht="15" customHeight="1">
      <c r="A988" s="40"/>
      <c r="B988" s="571" t="str">
        <f>IF(AR970&gt;0,"Favor de revisar la instrucción 2, debido a que no se cumplen con los criterios mencionados","")</f>
        <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row>
    <row r="989" spans="1:51" ht="15" customHeight="1">
      <c r="A989" s="40"/>
      <c r="B989" s="584" t="str">
        <f>IF(AW981&gt;0,"Alerta: debe de proporcionar una justificación de acuerdo a lo establecido en la instrucción 3","")</f>
        <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row>
    <row r="990" spans="1:51" ht="15" customHeight="1">
      <c r="A990" s="40"/>
      <c r="B990" s="584" t="str">
        <f>IF(AY981&gt;0,"Alerta: debe de proporcionar una justificación de acuerdo a lo establecido en la instrucción 4","")</f>
        <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row>
    <row r="991" spans="1:51" ht="36" customHeight="1">
      <c r="A991" s="40" t="s">
        <v>6201</v>
      </c>
      <c r="B991" s="582" t="s">
        <v>6202</v>
      </c>
      <c r="C991" s="582"/>
      <c r="D991" s="582"/>
      <c r="E991" s="582"/>
      <c r="F991" s="582"/>
      <c r="G991" s="582"/>
      <c r="H991" s="582"/>
      <c r="I991" s="582"/>
      <c r="J991" s="582"/>
      <c r="K991" s="582"/>
      <c r="L991" s="582"/>
      <c r="M991" s="582"/>
      <c r="N991" s="582"/>
      <c r="O991" s="582"/>
      <c r="P991" s="582"/>
      <c r="Q991" s="582"/>
      <c r="R991" s="582"/>
      <c r="S991" s="582"/>
      <c r="T991" s="582"/>
      <c r="U991" s="582"/>
      <c r="V991" s="582"/>
      <c r="W991" s="582"/>
      <c r="X991" s="582"/>
      <c r="Y991" s="582"/>
      <c r="Z991" s="582"/>
      <c r="AA991" s="582"/>
      <c r="AB991" s="582"/>
      <c r="AC991" s="582"/>
      <c r="AD991" s="582"/>
    </row>
    <row r="992" spans="1:51" ht="24" customHeight="1">
      <c r="A992" s="40"/>
      <c r="B992" s="88"/>
      <c r="C992" s="531" t="s">
        <v>6203</v>
      </c>
      <c r="D992" s="531"/>
      <c r="E992" s="531"/>
      <c r="F992" s="531"/>
      <c r="G992" s="531"/>
      <c r="H992" s="531"/>
      <c r="I992" s="531"/>
      <c r="J992" s="531"/>
      <c r="K992" s="531"/>
      <c r="L992" s="531"/>
      <c r="M992" s="531"/>
      <c r="N992" s="531"/>
      <c r="O992" s="531"/>
      <c r="P992" s="531"/>
      <c r="Q992" s="531"/>
      <c r="R992" s="531"/>
      <c r="S992" s="531"/>
      <c r="T992" s="531"/>
      <c r="U992" s="531"/>
      <c r="V992" s="531"/>
      <c r="W992" s="531"/>
      <c r="X992" s="531"/>
      <c r="Y992" s="531"/>
      <c r="Z992" s="531"/>
      <c r="AA992" s="531"/>
      <c r="AB992" s="531"/>
      <c r="AC992" s="531"/>
      <c r="AD992" s="531"/>
    </row>
    <row r="993" spans="1:51" ht="24" customHeight="1">
      <c r="A993" s="40"/>
      <c r="B993" s="28"/>
      <c r="C993" s="531" t="s">
        <v>6204</v>
      </c>
      <c r="D993" s="531"/>
      <c r="E993" s="531"/>
      <c r="F993" s="531"/>
      <c r="G993" s="531"/>
      <c r="H993" s="531"/>
      <c r="I993" s="531"/>
      <c r="J993" s="531"/>
      <c r="K993" s="531"/>
      <c r="L993" s="531"/>
      <c r="M993" s="531"/>
      <c r="N993" s="531"/>
      <c r="O993" s="531"/>
      <c r="P993" s="531"/>
      <c r="Q993" s="531"/>
      <c r="R993" s="531"/>
      <c r="S993" s="531"/>
      <c r="T993" s="531"/>
      <c r="U993" s="531"/>
      <c r="V993" s="531"/>
      <c r="W993" s="531"/>
      <c r="X993" s="531"/>
      <c r="Y993" s="531"/>
      <c r="Z993" s="531"/>
      <c r="AA993" s="531"/>
      <c r="AB993" s="531"/>
      <c r="AC993" s="531"/>
      <c r="AD993" s="531"/>
    </row>
    <row r="994" spans="1:51" ht="15" customHeight="1">
      <c r="A994" s="40"/>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row>
    <row r="995" spans="1:51" ht="24" customHeight="1">
      <c r="A995" s="40"/>
      <c r="B995" s="91"/>
      <c r="C995" s="514" t="s">
        <v>6205</v>
      </c>
      <c r="D995" s="514"/>
      <c r="E995" s="514"/>
      <c r="F995" s="514"/>
      <c r="G995" s="514"/>
      <c r="H995" s="514"/>
      <c r="I995" s="514"/>
      <c r="J995" s="514"/>
      <c r="K995" s="514"/>
      <c r="L995" s="514"/>
      <c r="M995" s="514"/>
      <c r="N995" s="514"/>
      <c r="O995" s="514"/>
      <c r="P995" s="514"/>
      <c r="Q995" s="514"/>
      <c r="R995" s="514"/>
      <c r="S995" s="514"/>
      <c r="T995" s="514"/>
      <c r="U995" s="514"/>
      <c r="V995" s="514"/>
      <c r="W995" s="514"/>
      <c r="X995" s="514"/>
      <c r="Y995" s="514"/>
      <c r="Z995" s="514"/>
      <c r="AA995" s="514"/>
      <c r="AB995" s="514"/>
      <c r="AC995" s="514"/>
      <c r="AD995" s="514"/>
    </row>
    <row r="996" spans="1:51" ht="15" customHeight="1">
      <c r="A996" s="40"/>
      <c r="B996" s="91"/>
      <c r="C996" s="793" t="s">
        <v>5161</v>
      </c>
      <c r="D996" s="694" t="s">
        <v>5338</v>
      </c>
      <c r="E996" s="694" t="s">
        <v>5339</v>
      </c>
      <c r="F996" s="694" t="s">
        <v>403</v>
      </c>
      <c r="G996" s="518" t="s">
        <v>6206</v>
      </c>
      <c r="H996" s="518"/>
      <c r="I996" s="518"/>
      <c r="J996" s="518"/>
      <c r="K996" s="518"/>
      <c r="L996" s="518"/>
      <c r="M996" s="518"/>
      <c r="N996" s="518"/>
      <c r="O996" s="518" t="s">
        <v>6207</v>
      </c>
      <c r="P996" s="518"/>
      <c r="Q996" s="518"/>
      <c r="R996" s="518"/>
      <c r="S996" s="518"/>
      <c r="T996" s="518"/>
      <c r="U996" s="518"/>
      <c r="V996" s="518"/>
      <c r="W996" s="518" t="s">
        <v>403</v>
      </c>
      <c r="X996" s="518"/>
      <c r="Y996" s="518"/>
      <c r="Z996" s="518"/>
      <c r="AA996" s="518"/>
      <c r="AB996" s="518"/>
      <c r="AC996" s="518"/>
      <c r="AD996" s="518"/>
    </row>
    <row r="997" spans="1:51" ht="72" customHeight="1">
      <c r="A997" s="40"/>
      <c r="B997" s="91"/>
      <c r="C997" s="793"/>
      <c r="D997" s="694"/>
      <c r="E997" s="694"/>
      <c r="F997" s="694"/>
      <c r="G997" s="791" t="s">
        <v>5358</v>
      </c>
      <c r="H997" s="792"/>
      <c r="I997" s="682" t="s">
        <v>5338</v>
      </c>
      <c r="J997" s="683"/>
      <c r="K997" s="694" t="s">
        <v>5339</v>
      </c>
      <c r="L997" s="694"/>
      <c r="M997" s="694" t="s">
        <v>403</v>
      </c>
      <c r="N997" s="694"/>
      <c r="O997" s="791" t="s">
        <v>5358</v>
      </c>
      <c r="P997" s="792"/>
      <c r="Q997" s="682" t="s">
        <v>5338</v>
      </c>
      <c r="R997" s="683"/>
      <c r="S997" s="694" t="s">
        <v>5339</v>
      </c>
      <c r="T997" s="694"/>
      <c r="U997" s="694" t="s">
        <v>403</v>
      </c>
      <c r="V997" s="694"/>
      <c r="W997" s="793" t="s">
        <v>5358</v>
      </c>
      <c r="X997" s="793"/>
      <c r="Y997" s="694" t="s">
        <v>5338</v>
      </c>
      <c r="Z997" s="694"/>
      <c r="AA997" s="694" t="s">
        <v>5339</v>
      </c>
      <c r="AB997" s="694"/>
      <c r="AC997" s="694" t="s">
        <v>403</v>
      </c>
      <c r="AD997" s="694"/>
      <c r="AG997" s="221" t="s">
        <v>5102</v>
      </c>
      <c r="AH997" s="228" t="s">
        <v>5166</v>
      </c>
      <c r="AI997" s="257" t="s">
        <v>5359</v>
      </c>
      <c r="AJ997" s="226" t="s">
        <v>5360</v>
      </c>
      <c r="AK997" s="228" t="s">
        <v>5169</v>
      </c>
      <c r="AL997" s="257" t="s">
        <v>5361</v>
      </c>
      <c r="AM997" s="226" t="s">
        <v>5362</v>
      </c>
      <c r="AN997" s="228" t="s">
        <v>5363</v>
      </c>
      <c r="AO997" s="257" t="s">
        <v>5364</v>
      </c>
      <c r="AP997" s="226" t="s">
        <v>5365</v>
      </c>
      <c r="AQ997" s="228" t="s">
        <v>5366</v>
      </c>
      <c r="AR997" s="257" t="s">
        <v>5367</v>
      </c>
      <c r="AS997" s="226" t="s">
        <v>5368</v>
      </c>
      <c r="AT997" s="774" t="s">
        <v>6114</v>
      </c>
      <c r="AU997" s="774" t="s">
        <v>6208</v>
      </c>
      <c r="AV997" s="775" t="s">
        <v>6186</v>
      </c>
      <c r="AW997" s="775"/>
      <c r="AX997" s="775"/>
      <c r="AY997" s="775"/>
    </row>
    <row r="998" spans="1:51" ht="15" customHeight="1">
      <c r="A998" s="40"/>
      <c r="B998" s="91"/>
      <c r="C998" s="493"/>
      <c r="D998" s="493"/>
      <c r="E998" s="493"/>
      <c r="F998" s="493"/>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G998" s="89">
        <f>IF(AND(SUM($O$632)=0,COUNTA(C998:AD998)=0),0,IF(AND(SUM($O$632)&gt;0,SUM(O973:R974)=0,COUNTA(C998:AD998)=0),0,IF(AND(SUM($O$632)&gt;0,SUM(O973:R974)&gt;0,COUNTA(C998:AD998)=16),0,1)))</f>
        <v>0</v>
      </c>
      <c r="AH998" s="1">
        <f>COUNTIF(D998:F998,"NS")</f>
        <v>0</v>
      </c>
      <c r="AI998" s="1">
        <f>SUM(D998:F998)</f>
        <v>0</v>
      </c>
      <c r="AJ998" s="1">
        <f>IF(COUNTIF(C998:F998,"NA")=4,0,IF(COUNTA(C998:F998)=0,0,IF(OR(AND(C998=0,AH998&gt;0),AND(C998="ns",AI998&gt;0),AND(C998="ns",AH998=0,AI998=0)),1,IF(OR(AND(C998&gt;0,AH998=3),AND(C998="ns",AH998=3),AND(C998="ns",AI998=0,AH998&gt;0),C998=AI998),0,1))))</f>
        <v>0</v>
      </c>
      <c r="AK998" s="1">
        <f>COUNTIF(I998:N998,"NS")</f>
        <v>0</v>
      </c>
      <c r="AL998" s="1">
        <f>SUM(I998:N998)</f>
        <v>0</v>
      </c>
      <c r="AM998" s="1">
        <f>IF(COUNTIF(G998:N998,"NA")=4,0,IF(COUNTA(G998:N998)=0,0,IF(OR(AND(G998=0,AK998&gt;0),AND(G998="ns",AL998&gt;0),AND(G998="ns",AK998=0,AL998=0)),1,IF(OR(AND(G998&gt;0,AK998=3),AND(G998="ns",AK998=3),AND(G998="ns",AL998=0,AK998&gt;0),G998=AL998),0,1))))</f>
        <v>0</v>
      </c>
      <c r="AN998" s="1">
        <f>COUNTIF(Q998:V998,"NS")</f>
        <v>0</v>
      </c>
      <c r="AO998" s="1">
        <f>SUM(Q998:V998)</f>
        <v>0</v>
      </c>
      <c r="AP998" s="1">
        <f>IF(COUNTIF(O998:V998,"NA")=4,0,IF(COUNTA(O998:V998)=0,0,IF(OR(AND(O998=0,AN998&gt;0),AND(O998="ns",AO998&gt;0),AND(O998="ns",AN998=0,AO998=0)),1,IF(OR(AND(O998&gt;0,AN998=3),AND(O998="ns",AN998=3),AND(O998="ns",AO998=0,AN998&gt;0),O998=AO998),0,1))))</f>
        <v>0</v>
      </c>
      <c r="AQ998" s="1">
        <f>COUNTIF(Y998:AD998,"NS")</f>
        <v>0</v>
      </c>
      <c r="AR998" s="1">
        <f>SUM(Y998:AD998)</f>
        <v>0</v>
      </c>
      <c r="AS998" s="1">
        <f>IF(COUNTIF(W998:AD998,"NA")=4,0,IF(COUNTA(W998:AD998)=0,0,IF(OR(AND(W998=0,AQ998&gt;0),AND(W998="ns",AR998&gt;0),AND(W998="ns",AQ998=0,AR998=0)),1,IF(OR(AND(W998&gt;0,AQ998=3),AND(W998="ns",AQ998=3),AND(W998="ns",AR998=0,AQ998&gt;0),W998=AR998),0,1))))</f>
        <v>0</v>
      </c>
      <c r="AT998" s="774"/>
      <c r="AU998" s="774"/>
      <c r="AV998" s="269" t="s">
        <v>5382</v>
      </c>
      <c r="AW998" s="419" t="s">
        <v>5383</v>
      </c>
      <c r="AX998" s="420" t="s">
        <v>5384</v>
      </c>
      <c r="AY998" s="269" t="s">
        <v>6110</v>
      </c>
    </row>
    <row r="999" spans="1:51" ht="15" customHeight="1">
      <c r="A999" s="40"/>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H999" s="489" t="s">
        <v>6474</v>
      </c>
      <c r="AI999" s="490" t="s">
        <v>6475</v>
      </c>
      <c r="AJ999" s="227" t="s">
        <v>6476</v>
      </c>
      <c r="AK999" s="489" t="s">
        <v>6477</v>
      </c>
      <c r="AL999" s="490" t="s">
        <v>6478</v>
      </c>
      <c r="AM999" s="227" t="s">
        <v>6479</v>
      </c>
      <c r="AN999" s="489" t="s">
        <v>6480</v>
      </c>
      <c r="AO999" s="490" t="s">
        <v>6481</v>
      </c>
      <c r="AP999" s="227" t="s">
        <v>6482</v>
      </c>
      <c r="AQ999" s="489" t="s">
        <v>6483</v>
      </c>
      <c r="AR999" s="490" t="s">
        <v>6484</v>
      </c>
      <c r="AS999" s="227" t="s">
        <v>6485</v>
      </c>
      <c r="AT999" s="1">
        <f>IF(AND(SUM($O$632)=0,COUNTA(C998:AD998)&gt;0),1,0)</f>
        <v>0</v>
      </c>
      <c r="AU999" s="1">
        <f>IF(AND(SUM($O$973,$O$974)=0,COUNTA(C998:AD998)&gt;0),1,0)</f>
        <v>0</v>
      </c>
      <c r="AV999">
        <f>IF(AND(C998="NS",O973="NS",O974="NS"),0,IF(AND(C998="NA",O973="NA",O974="NA"),0,IF(C998=SUM(O973:R974),0,1)))</f>
        <v>0</v>
      </c>
      <c r="AW999">
        <f>IF(AND(D998="NS",S973="NS",S974="NS"),0,IF(AND(D998="NA",S973="NA",S974="NA"),0,IF(D998=SUM(S973:V974),0,1)))</f>
        <v>0</v>
      </c>
      <c r="AX999">
        <f>IF(AND(E998="NS",W973="NS",W974="NS"),0,IF(AND(E998="NA",W973="NA",W974="NA"),0,IF(E998=SUM(W973:Z974),0,1)))</f>
        <v>0</v>
      </c>
      <c r="AY999">
        <f>IF(AND(F998="NS",AA973="NS",AA974="NS"),0,IF(AND(F998="NA",AA973="NA",AA974="NA"),0,IF(F998=SUM(AA973:AD974),0,1)))</f>
        <v>0</v>
      </c>
    </row>
    <row r="1000" spans="1:51" ht="24" customHeight="1">
      <c r="A1000" s="40"/>
      <c r="B1000" s="91"/>
      <c r="C1000" s="531" t="s">
        <v>5147</v>
      </c>
      <c r="D1000" s="531"/>
      <c r="E1000" s="531"/>
      <c r="F1000" s="531"/>
      <c r="G1000" s="531"/>
      <c r="H1000" s="531"/>
      <c r="I1000" s="531"/>
      <c r="J1000" s="531"/>
      <c r="K1000" s="531"/>
      <c r="L1000" s="531"/>
      <c r="M1000" s="531"/>
      <c r="N1000" s="531"/>
      <c r="O1000" s="531"/>
      <c r="P1000" s="531"/>
      <c r="Q1000" s="531"/>
      <c r="R1000" s="531"/>
      <c r="S1000" s="531"/>
      <c r="T1000" s="531"/>
      <c r="U1000" s="531"/>
      <c r="V1000" s="531"/>
      <c r="W1000" s="531"/>
      <c r="X1000" s="531"/>
      <c r="Y1000" s="531"/>
      <c r="Z1000" s="531"/>
      <c r="AA1000" s="531"/>
      <c r="AB1000" s="531"/>
      <c r="AC1000" s="531"/>
      <c r="AD1000" s="531"/>
      <c r="AH1000" s="1">
        <f>COUNTIF(G998,"NS") + COUNTIF(O998,"NS") + COUNTIF(W998,"NS")</f>
        <v>0</v>
      </c>
      <c r="AI1000" s="1">
        <f>SUM(G998,O998,W998)</f>
        <v>0</v>
      </c>
      <c r="AJ1000" s="487">
        <f>IF(OR(AND(C998=0,AH1000&gt;0),AND(C998="ns",AI1000&gt;0),AND(C998="ns",AH1000=0,AI1000=0)),1,IF(OR(AND(C998&gt;0,AH1000=3),AND(C998="ns",AH1000=3),AND(C998="ns",AI1000=0,AH1000&gt;0),C998=AI1000),0,1))</f>
        <v>0</v>
      </c>
      <c r="AK1000" s="1">
        <f>COUNTIF(I998,"NS") + COUNTIF(Q998,"NS") + COUNTIF(Y998,"NS")</f>
        <v>0</v>
      </c>
      <c r="AL1000" s="1">
        <f>SUM(I998,Q998,Y998)</f>
        <v>0</v>
      </c>
      <c r="AM1000" s="487">
        <f>IF(OR(AND(D998=0,AK1000&gt;0),AND(D998="ns",AL1000&gt;0),AND(D998="ns",AK1000=0,AL1000=0)),1,IF(OR(AND(D998&gt;0,AK1000=3),AND(D998="ns",AK1000=3),AND(D998="ns",AL1000=0,AK1000&gt;0),D998=AL1000),0,1))</f>
        <v>0</v>
      </c>
      <c r="AN1000" s="1">
        <f>COUNTIF(K998,"NS") + COUNTIF(S998,"NS") + COUNTIF(AA998,"NS")</f>
        <v>0</v>
      </c>
      <c r="AO1000" s="1">
        <f>SUM(K998,S998,AA998)</f>
        <v>0</v>
      </c>
      <c r="AP1000" s="487">
        <f>IF(OR(AND(E998=0,AN1000&gt;0),AND(E998="ns",AO1000&gt;0),AND(E998="ns",AN1000=0,AO1000=0)),1,IF(OR(AND(E998&gt;0,AN1000=3),AND(E998="ns",AN1000=3),AND(E998="ns",AO1000=0,AN1000&gt;0),E998=AO1000),0,1))</f>
        <v>0</v>
      </c>
      <c r="AQ1000" s="1">
        <f>COUNTIF(M998,"NS") + COUNTIF(U998,"NS") + COUNTIF(AC998,"NS")</f>
        <v>0</v>
      </c>
      <c r="AR1000" s="1">
        <f>SUM(M998,U998,AC998)</f>
        <v>0</v>
      </c>
      <c r="AS1000" s="487">
        <f>IF(OR(AND(F998=0,AQ1000&gt;0),AND(F998="ns",AR1000&gt;0),AND(F998="ns",AQ1000=0,AR1000=0)),1,IF(OR(AND(F998&gt;0,AQ1000=3),AND(F998="ns",AQ1000=3),AND(F998="ns",AR1000=0,AQ1000&gt;0),F998=AR1000),0,1))</f>
        <v>0</v>
      </c>
      <c r="AV1000" s="48"/>
      <c r="AW1000" s="48"/>
      <c r="AX1000" s="48"/>
      <c r="AY1000" s="421">
        <f>SUM(AV999:AY999)</f>
        <v>0</v>
      </c>
    </row>
    <row r="1001" spans="1:51" ht="60" customHeight="1">
      <c r="A1001" s="40"/>
      <c r="B1001" s="91"/>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I1001" s="491" t="s">
        <v>6473</v>
      </c>
      <c r="AJ1001" s="488">
        <f>SUM(AJ998,AM998,AP998,AS998,AJ1000,AM1000,AP1000,AS1000)</f>
        <v>0</v>
      </c>
    </row>
    <row r="1002" spans="1:51" ht="15" customHeight="1">
      <c r="A1002" s="40"/>
      <c r="B1002" s="583" t="str">
        <f>IF(AG998&gt;0,"Favor de ingresar toda la información requerida en la pregunta y/o verifique que no tenga información en celdas sombreadas","")</f>
        <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row>
    <row r="1003" spans="1:51" ht="15" customHeight="1">
      <c r="A1003" s="40"/>
      <c r="B1003" s="568" t="str">
        <f>IF(AN1001&gt;0,"Alerta: debido a que cuenta con registros NS, debe proporcionar una justificación en el area de comentarios al final de la pregunta","")</f>
        <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row>
    <row r="1004" spans="1:51" ht="15" customHeight="1">
      <c r="A1004" s="40"/>
      <c r="B1004" s="571" t="str">
        <f>IF(AJ1001&gt;0,"Favor de revisar la suma y consistencia de totales y/o subtotales por filas (numéricos y NS)","")</f>
        <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row>
    <row r="1005" spans="1:51" ht="15" customHeight="1">
      <c r="A1005" s="40"/>
      <c r="B1005" s="571" t="str">
        <f>IF(AY1000&gt;0,"Favor de revisar la instrucción 2, debido a que no se cumplen con los criterios mencionados","")</f>
        <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row>
    <row r="1006" spans="1:51" ht="15" customHeight="1">
      <c r="A1006" s="40"/>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row>
    <row r="1007" spans="1:51" ht="15" customHeight="1">
      <c r="A1007" s="40"/>
      <c r="B1007" s="42"/>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row>
  </sheetData>
  <sheetProtection algorithmName="SHA-512" hashValue="A8PoDTqw5IEUZO79pMwBQhLRHz4gGRa+h4nRS8tnni0RpGnvXNlJRJOaYMI30oiz6mvIXEARWsJVQncChbk53A==" saltValue="C9MCZ9PA3q/3LSDn4YLv1Q==" spinCount="100000" sheet="1" objects="1" scenarios="1"/>
  <mergeCells count="2190">
    <mergeCell ref="AK216:AV216"/>
    <mergeCell ref="AK223:AV223"/>
    <mergeCell ref="B958:AD958"/>
    <mergeCell ref="B959:AE959"/>
    <mergeCell ref="AM967:AM968"/>
    <mergeCell ref="AK967:AK968"/>
    <mergeCell ref="AL967:AL968"/>
    <mergeCell ref="B889:AD889"/>
    <mergeCell ref="AG900:AG901"/>
    <mergeCell ref="AG904:AG905"/>
    <mergeCell ref="AK896:AN896"/>
    <mergeCell ref="B927:AD927"/>
    <mergeCell ref="B928:AD928"/>
    <mergeCell ref="B929:AD929"/>
    <mergeCell ref="B930:AD930"/>
    <mergeCell ref="AG940:AG941"/>
    <mergeCell ref="AK937:AN937"/>
    <mergeCell ref="AP937:AP938"/>
    <mergeCell ref="AQ937:AT937"/>
    <mergeCell ref="B955:AD955"/>
    <mergeCell ref="B956:AD956"/>
    <mergeCell ref="B957:AD957"/>
    <mergeCell ref="D898:N898"/>
    <mergeCell ref="O898:R898"/>
    <mergeCell ref="S898:V898"/>
    <mergeCell ref="W898:Z898"/>
    <mergeCell ref="AA898:AD898"/>
    <mergeCell ref="D899:N899"/>
    <mergeCell ref="O899:R899"/>
    <mergeCell ref="S899:V899"/>
    <mergeCell ref="W899:Z899"/>
    <mergeCell ref="AA899:AD899"/>
    <mergeCell ref="AG788:AG789"/>
    <mergeCell ref="AK784:AN784"/>
    <mergeCell ref="AP784:AP785"/>
    <mergeCell ref="AQ784:AT784"/>
    <mergeCell ref="AO784:AO785"/>
    <mergeCell ref="B805:AE805"/>
    <mergeCell ref="B808:AD808"/>
    <mergeCell ref="B809:AD809"/>
    <mergeCell ref="B810:AD810"/>
    <mergeCell ref="B811:AD811"/>
    <mergeCell ref="B812:AE812"/>
    <mergeCell ref="AT819:AT820"/>
    <mergeCell ref="AU819:AX819"/>
    <mergeCell ref="B886:AD886"/>
    <mergeCell ref="B887:AD887"/>
    <mergeCell ref="B888:AD888"/>
    <mergeCell ref="D862:N862"/>
    <mergeCell ref="D863:N863"/>
    <mergeCell ref="D864:N864"/>
    <mergeCell ref="D865:N865"/>
    <mergeCell ref="D866:N866"/>
    <mergeCell ref="D867:N867"/>
    <mergeCell ref="D868:N868"/>
    <mergeCell ref="D869:N869"/>
    <mergeCell ref="D870:N870"/>
    <mergeCell ref="D871:N871"/>
    <mergeCell ref="D872:N872"/>
    <mergeCell ref="D873:N873"/>
    <mergeCell ref="D874:N874"/>
    <mergeCell ref="D875:N875"/>
    <mergeCell ref="D876:N876"/>
    <mergeCell ref="D838:N838"/>
    <mergeCell ref="AG741:AG742"/>
    <mergeCell ref="AK737:AN737"/>
    <mergeCell ref="AQ737:AT737"/>
    <mergeCell ref="AP737:AP738"/>
    <mergeCell ref="B755:AD755"/>
    <mergeCell ref="B756:AD756"/>
    <mergeCell ref="B757:AD757"/>
    <mergeCell ref="B758:AD758"/>
    <mergeCell ref="B759:AE759"/>
    <mergeCell ref="AG766:AG767"/>
    <mergeCell ref="AK763:AN763"/>
    <mergeCell ref="B772:AD772"/>
    <mergeCell ref="B773:AD773"/>
    <mergeCell ref="B774:AD774"/>
    <mergeCell ref="B775:AD775"/>
    <mergeCell ref="S750:V750"/>
    <mergeCell ref="W750:Z750"/>
    <mergeCell ref="AA750:AD750"/>
    <mergeCell ref="O751:R751"/>
    <mergeCell ref="S751:V751"/>
    <mergeCell ref="W751:Z751"/>
    <mergeCell ref="AA751:AD751"/>
    <mergeCell ref="C737:N738"/>
    <mergeCell ref="D739:N739"/>
    <mergeCell ref="D740:N740"/>
    <mergeCell ref="D741:N741"/>
    <mergeCell ref="D742:N742"/>
    <mergeCell ref="D743:N743"/>
    <mergeCell ref="D744:N744"/>
    <mergeCell ref="D745:N745"/>
    <mergeCell ref="S743:V743"/>
    <mergeCell ref="W743:Z743"/>
    <mergeCell ref="AK645:AN645"/>
    <mergeCell ref="B669:AD669"/>
    <mergeCell ref="AG679:AG680"/>
    <mergeCell ref="AK675:AN675"/>
    <mergeCell ref="B690:AD690"/>
    <mergeCell ref="B691:AD691"/>
    <mergeCell ref="B692:AD692"/>
    <mergeCell ref="B693:AD693"/>
    <mergeCell ref="AG702:AG703"/>
    <mergeCell ref="AK698:AN698"/>
    <mergeCell ref="B726:AD726"/>
    <mergeCell ref="B727:AD727"/>
    <mergeCell ref="AG518:AG519"/>
    <mergeCell ref="AH518:AH519"/>
    <mergeCell ref="B550:AE550"/>
    <mergeCell ref="B553:AD553"/>
    <mergeCell ref="B554:AD554"/>
    <mergeCell ref="B555:AE555"/>
    <mergeCell ref="B556:AE556"/>
    <mergeCell ref="AK569:AK570"/>
    <mergeCell ref="AL569:AL570"/>
    <mergeCell ref="AM570:AM571"/>
    <mergeCell ref="B636:AD636"/>
    <mergeCell ref="B637:AD637"/>
    <mergeCell ref="B638:AD638"/>
    <mergeCell ref="B639:AE639"/>
    <mergeCell ref="AG649:AG650"/>
    <mergeCell ref="D531:X531"/>
    <mergeCell ref="Y531:AD531"/>
    <mergeCell ref="D532:X532"/>
    <mergeCell ref="Y532:AD532"/>
    <mergeCell ref="D533:X533"/>
    <mergeCell ref="B458:AD458"/>
    <mergeCell ref="B459:AD459"/>
    <mergeCell ref="B445:AE445"/>
    <mergeCell ref="B446:AD446"/>
    <mergeCell ref="B460:AD460"/>
    <mergeCell ref="AI476:AI477"/>
    <mergeCell ref="AI480:AI481"/>
    <mergeCell ref="AJ476:AJ477"/>
    <mergeCell ref="AM476:AM477"/>
    <mergeCell ref="B501:AE501"/>
    <mergeCell ref="B503:AE503"/>
    <mergeCell ref="B506:AD506"/>
    <mergeCell ref="B507:AD507"/>
    <mergeCell ref="B508:AD508"/>
    <mergeCell ref="DR215:EC215"/>
    <mergeCell ref="B418:AD418"/>
    <mergeCell ref="B419:AD419"/>
    <mergeCell ref="B420:AE420"/>
    <mergeCell ref="B421:AE421"/>
    <mergeCell ref="B422:AD422"/>
    <mergeCell ref="B423:AE423"/>
    <mergeCell ref="AI437:AI438"/>
    <mergeCell ref="AJ437:AJ438"/>
    <mergeCell ref="AI452:AI453"/>
    <mergeCell ref="AJ452:AJ453"/>
    <mergeCell ref="AK437:AK438"/>
    <mergeCell ref="AL437:AL438"/>
    <mergeCell ref="AQ437:AQ438"/>
    <mergeCell ref="AR437:AR438"/>
    <mergeCell ref="AM437:AM438"/>
    <mergeCell ref="AN437:AN438"/>
    <mergeCell ref="AK452:AK453"/>
    <mergeCell ref="AL452:AL453"/>
    <mergeCell ref="B443:AD443"/>
    <mergeCell ref="B444:AD444"/>
    <mergeCell ref="AZ216:BK216"/>
    <mergeCell ref="AY215:BK215"/>
    <mergeCell ref="BL215:BX215"/>
    <mergeCell ref="BM216:BX216"/>
    <mergeCell ref="BY215:CK215"/>
    <mergeCell ref="BZ216:CK216"/>
    <mergeCell ref="CL215:CX215"/>
    <mergeCell ref="CM216:CX216"/>
    <mergeCell ref="DE215:DP215"/>
    <mergeCell ref="AJ215:AU215"/>
    <mergeCell ref="C963:AD963"/>
    <mergeCell ref="C964:AD964"/>
    <mergeCell ref="C962:AD962"/>
    <mergeCell ref="D855:N855"/>
    <mergeCell ref="D856:N856"/>
    <mergeCell ref="D857:N857"/>
    <mergeCell ref="D858:N858"/>
    <mergeCell ref="D859:N859"/>
    <mergeCell ref="D877:N877"/>
    <mergeCell ref="D878:N878"/>
    <mergeCell ref="D879:N879"/>
    <mergeCell ref="D880:N880"/>
    <mergeCell ref="D881:N881"/>
    <mergeCell ref="C884:AD884"/>
    <mergeCell ref="C885:AD885"/>
    <mergeCell ref="C893:AD893"/>
    <mergeCell ref="C894:AD894"/>
    <mergeCell ref="D860:N860"/>
    <mergeCell ref="D861:N861"/>
    <mergeCell ref="D854:N854"/>
    <mergeCell ref="D821:N821"/>
    <mergeCell ref="D822:N822"/>
    <mergeCell ref="D823:N823"/>
    <mergeCell ref="D824:N824"/>
    <mergeCell ref="D825:N825"/>
    <mergeCell ref="D826:N826"/>
    <mergeCell ref="D827:N827"/>
    <mergeCell ref="D828:N828"/>
    <mergeCell ref="D829:N829"/>
    <mergeCell ref="D830:N830"/>
    <mergeCell ref="D831:N831"/>
    <mergeCell ref="D832:N832"/>
    <mergeCell ref="D833:N833"/>
    <mergeCell ref="D834:N834"/>
    <mergeCell ref="D835:N835"/>
    <mergeCell ref="D836:N836"/>
    <mergeCell ref="C467:AD467"/>
    <mergeCell ref="C473:AD473"/>
    <mergeCell ref="Y482:AD482"/>
    <mergeCell ref="F483:X483"/>
    <mergeCell ref="Y483:AD483"/>
    <mergeCell ref="F484:X484"/>
    <mergeCell ref="Y484:AD484"/>
    <mergeCell ref="D839:N839"/>
    <mergeCell ref="D840:N840"/>
    <mergeCell ref="D841:N841"/>
    <mergeCell ref="D842:N842"/>
    <mergeCell ref="D843:N843"/>
    <mergeCell ref="D844:N844"/>
    <mergeCell ref="D845:N845"/>
    <mergeCell ref="D846:N846"/>
    <mergeCell ref="D847:N847"/>
    <mergeCell ref="D848:N848"/>
    <mergeCell ref="B728:AD728"/>
    <mergeCell ref="B729:AD729"/>
    <mergeCell ref="Y485:AD485"/>
    <mergeCell ref="C478:D488"/>
    <mergeCell ref="F478:X478"/>
    <mergeCell ref="Y478:AD478"/>
    <mergeCell ref="F479:X479"/>
    <mergeCell ref="Y479:AD479"/>
    <mergeCell ref="F480:X480"/>
    <mergeCell ref="Y480:AD480"/>
    <mergeCell ref="F481:X481"/>
    <mergeCell ref="Y481:AD481"/>
    <mergeCell ref="F482:X482"/>
    <mergeCell ref="C504:AD504"/>
    <mergeCell ref="F497:X497"/>
    <mergeCell ref="C138:E138"/>
    <mergeCell ref="F138:X138"/>
    <mergeCell ref="Y138:AD138"/>
    <mergeCell ref="C139:E139"/>
    <mergeCell ref="F139:X139"/>
    <mergeCell ref="Y139:AD139"/>
    <mergeCell ref="F130:X130"/>
    <mergeCell ref="D837:N837"/>
    <mergeCell ref="B814:AD814"/>
    <mergeCell ref="C815:AD815"/>
    <mergeCell ref="C816:AD816"/>
    <mergeCell ref="C818:N820"/>
    <mergeCell ref="O818:AD818"/>
    <mergeCell ref="O819:O820"/>
    <mergeCell ref="P819:P820"/>
    <mergeCell ref="Q819:Q820"/>
    <mergeCell ref="R819:R820"/>
    <mergeCell ref="S819:V819"/>
    <mergeCell ref="W819:Z819"/>
    <mergeCell ref="AA819:AD819"/>
    <mergeCell ref="C426:AD426"/>
    <mergeCell ref="C196:AD196"/>
    <mergeCell ref="C475:AD475"/>
    <mergeCell ref="C472:AD472"/>
    <mergeCell ref="C474:AD474"/>
    <mergeCell ref="C477:X477"/>
    <mergeCell ref="Y477:AD477"/>
    <mergeCell ref="C468:AD468"/>
    <mergeCell ref="C469:AD469"/>
    <mergeCell ref="C470:AD470"/>
    <mergeCell ref="C471:AD471"/>
    <mergeCell ref="B464:AD464"/>
    <mergeCell ref="M49:R49"/>
    <mergeCell ref="S49:X49"/>
    <mergeCell ref="Y49:AD49"/>
    <mergeCell ref="D46:L46"/>
    <mergeCell ref="M46:R46"/>
    <mergeCell ref="S46:X46"/>
    <mergeCell ref="Y46:AD46"/>
    <mergeCell ref="F485:X485"/>
    <mergeCell ref="Y134:AD134"/>
    <mergeCell ref="C209:AD209"/>
    <mergeCell ref="C194:AD194"/>
    <mergeCell ref="C195:AD195"/>
    <mergeCell ref="C197:AD197"/>
    <mergeCell ref="C198:AD198"/>
    <mergeCell ref="Y130:AD130"/>
    <mergeCell ref="C119:D130"/>
    <mergeCell ref="C133:E133"/>
    <mergeCell ref="F133:X133"/>
    <mergeCell ref="Y133:AD133"/>
    <mergeCell ref="C137:E137"/>
    <mergeCell ref="C142:E142"/>
    <mergeCell ref="F142:X142"/>
    <mergeCell ref="Y142:AD142"/>
    <mergeCell ref="Y143:AD143"/>
    <mergeCell ref="C145:E145"/>
    <mergeCell ref="F145:AD145"/>
    <mergeCell ref="C140:E140"/>
    <mergeCell ref="F140:X140"/>
    <mergeCell ref="Y140:AD140"/>
    <mergeCell ref="C141:E141"/>
    <mergeCell ref="F141:X141"/>
    <mergeCell ref="Y141:AD141"/>
    <mergeCell ref="C13:AD13"/>
    <mergeCell ref="C14:AD14"/>
    <mergeCell ref="C15:AD15"/>
    <mergeCell ref="D44:L44"/>
    <mergeCell ref="M44:R44"/>
    <mergeCell ref="S44:X44"/>
    <mergeCell ref="Y44:AD44"/>
    <mergeCell ref="M166:R166"/>
    <mergeCell ref="D45:L45"/>
    <mergeCell ref="M45:R45"/>
    <mergeCell ref="S45:X45"/>
    <mergeCell ref="Y45:AD45"/>
    <mergeCell ref="D42:L42"/>
    <mergeCell ref="M42:R42"/>
    <mergeCell ref="S42:X42"/>
    <mergeCell ref="Y42:AD42"/>
    <mergeCell ref="D43:L43"/>
    <mergeCell ref="M43:R43"/>
    <mergeCell ref="S43:X43"/>
    <mergeCell ref="Y43:AD43"/>
    <mergeCell ref="B37:AD37"/>
    <mergeCell ref="C38:AD38"/>
    <mergeCell ref="C40:L41"/>
    <mergeCell ref="M40:AD40"/>
    <mergeCell ref="M41:R41"/>
    <mergeCell ref="S41:X41"/>
    <mergeCell ref="Y41:AD41"/>
    <mergeCell ref="D48:L48"/>
    <mergeCell ref="M48:R48"/>
    <mergeCell ref="S48:X48"/>
    <mergeCell ref="Y48:AD48"/>
    <mergeCell ref="D49:L49"/>
    <mergeCell ref="D47:L47"/>
    <mergeCell ref="M47:R47"/>
    <mergeCell ref="S47:X47"/>
    <mergeCell ref="Y47:AD47"/>
    <mergeCell ref="B1:AD1"/>
    <mergeCell ref="B3:AD3"/>
    <mergeCell ref="B5:AD5"/>
    <mergeCell ref="AA7:AD7"/>
    <mergeCell ref="B8:L8"/>
    <mergeCell ref="N8:O8"/>
    <mergeCell ref="C29:AD29"/>
    <mergeCell ref="C30:AD30"/>
    <mergeCell ref="B32:AD32"/>
    <mergeCell ref="B33:AD33"/>
    <mergeCell ref="B34:AD34"/>
    <mergeCell ref="C18:AD18"/>
    <mergeCell ref="C16:AD16"/>
    <mergeCell ref="C35:AD35"/>
    <mergeCell ref="C23:AD23"/>
    <mergeCell ref="C24:AD24"/>
    <mergeCell ref="C25:AD25"/>
    <mergeCell ref="C26:AD26"/>
    <mergeCell ref="C27:AD27"/>
    <mergeCell ref="C28:AD28"/>
    <mergeCell ref="C17:AD17"/>
    <mergeCell ref="C19:AD19"/>
    <mergeCell ref="C20:AD20"/>
    <mergeCell ref="C21:AD21"/>
    <mergeCell ref="B22:AD22"/>
    <mergeCell ref="B10:AD10"/>
    <mergeCell ref="C11:AD11"/>
    <mergeCell ref="C12:AD12"/>
    <mergeCell ref="D54:L54"/>
    <mergeCell ref="M54:R54"/>
    <mergeCell ref="S54:X54"/>
    <mergeCell ref="Y54:AD54"/>
    <mergeCell ref="D55:L55"/>
    <mergeCell ref="M55:R55"/>
    <mergeCell ref="S55:X55"/>
    <mergeCell ref="Y55:AD55"/>
    <mergeCell ref="D52:L52"/>
    <mergeCell ref="M52:R52"/>
    <mergeCell ref="S52:X52"/>
    <mergeCell ref="Y52:AD52"/>
    <mergeCell ref="D53:L53"/>
    <mergeCell ref="M53:R53"/>
    <mergeCell ref="S53:X53"/>
    <mergeCell ref="Y53:AD53"/>
    <mergeCell ref="D50:L50"/>
    <mergeCell ref="M50:R50"/>
    <mergeCell ref="S50:X50"/>
    <mergeCell ref="Y50:AD50"/>
    <mergeCell ref="D51:L51"/>
    <mergeCell ref="M51:R51"/>
    <mergeCell ref="S51:X51"/>
    <mergeCell ref="Y51:AD51"/>
    <mergeCell ref="D60:L60"/>
    <mergeCell ref="M60:R60"/>
    <mergeCell ref="S60:X60"/>
    <mergeCell ref="Y60:AD60"/>
    <mergeCell ref="D61:L61"/>
    <mergeCell ref="M61:R61"/>
    <mergeCell ref="S61:X61"/>
    <mergeCell ref="Y61:AD61"/>
    <mergeCell ref="D58:L58"/>
    <mergeCell ref="M58:R58"/>
    <mergeCell ref="S58:X58"/>
    <mergeCell ref="Y58:AD58"/>
    <mergeCell ref="D59:L59"/>
    <mergeCell ref="M59:R59"/>
    <mergeCell ref="S59:X59"/>
    <mergeCell ref="Y59:AD59"/>
    <mergeCell ref="D56:L56"/>
    <mergeCell ref="M56:R56"/>
    <mergeCell ref="S56:X56"/>
    <mergeCell ref="Y56:AD56"/>
    <mergeCell ref="D57:L57"/>
    <mergeCell ref="M57:R57"/>
    <mergeCell ref="S57:X57"/>
    <mergeCell ref="Y57:AD57"/>
    <mergeCell ref="D66:L66"/>
    <mergeCell ref="M66:R66"/>
    <mergeCell ref="S66:X66"/>
    <mergeCell ref="Y66:AD66"/>
    <mergeCell ref="D67:L67"/>
    <mergeCell ref="M67:R67"/>
    <mergeCell ref="S67:X67"/>
    <mergeCell ref="Y67:AD67"/>
    <mergeCell ref="D64:L64"/>
    <mergeCell ref="M64:R64"/>
    <mergeCell ref="S64:X64"/>
    <mergeCell ref="Y64:AD64"/>
    <mergeCell ref="D65:L65"/>
    <mergeCell ref="M65:R65"/>
    <mergeCell ref="S65:X65"/>
    <mergeCell ref="Y65:AD65"/>
    <mergeCell ref="D62:L62"/>
    <mergeCell ref="M62:R62"/>
    <mergeCell ref="S62:X62"/>
    <mergeCell ref="Y62:AD62"/>
    <mergeCell ref="D63:L63"/>
    <mergeCell ref="M63:R63"/>
    <mergeCell ref="S63:X63"/>
    <mergeCell ref="Y63:AD63"/>
    <mergeCell ref="D72:L72"/>
    <mergeCell ref="M72:R72"/>
    <mergeCell ref="S72:X72"/>
    <mergeCell ref="Y72:AD72"/>
    <mergeCell ref="D73:L73"/>
    <mergeCell ref="M73:R73"/>
    <mergeCell ref="S73:X73"/>
    <mergeCell ref="Y73:AD73"/>
    <mergeCell ref="D70:L70"/>
    <mergeCell ref="M70:R70"/>
    <mergeCell ref="S70:X70"/>
    <mergeCell ref="Y70:AD70"/>
    <mergeCell ref="D71:L71"/>
    <mergeCell ref="M71:R71"/>
    <mergeCell ref="S71:X71"/>
    <mergeCell ref="Y71:AD71"/>
    <mergeCell ref="D68:L68"/>
    <mergeCell ref="M68:R68"/>
    <mergeCell ref="S68:X68"/>
    <mergeCell ref="Y68:AD68"/>
    <mergeCell ref="D69:L69"/>
    <mergeCell ref="M69:R69"/>
    <mergeCell ref="S69:X69"/>
    <mergeCell ref="Y69:AD69"/>
    <mergeCell ref="D78:L78"/>
    <mergeCell ref="M78:R78"/>
    <mergeCell ref="S78:X78"/>
    <mergeCell ref="Y78:AD78"/>
    <mergeCell ref="D79:L79"/>
    <mergeCell ref="M79:R79"/>
    <mergeCell ref="S79:X79"/>
    <mergeCell ref="Y79:AD79"/>
    <mergeCell ref="D76:L76"/>
    <mergeCell ref="M76:R76"/>
    <mergeCell ref="S76:X76"/>
    <mergeCell ref="Y76:AD76"/>
    <mergeCell ref="D77:L77"/>
    <mergeCell ref="M77:R77"/>
    <mergeCell ref="S77:X77"/>
    <mergeCell ref="Y77:AD77"/>
    <mergeCell ref="D74:L74"/>
    <mergeCell ref="M74:R74"/>
    <mergeCell ref="S74:X74"/>
    <mergeCell ref="Y74:AD74"/>
    <mergeCell ref="D75:L75"/>
    <mergeCell ref="M75:R75"/>
    <mergeCell ref="S75:X75"/>
    <mergeCell ref="Y75:AD75"/>
    <mergeCell ref="D84:L84"/>
    <mergeCell ref="M84:R84"/>
    <mergeCell ref="S84:X84"/>
    <mergeCell ref="Y84:AD84"/>
    <mergeCell ref="D85:L85"/>
    <mergeCell ref="M85:R85"/>
    <mergeCell ref="S85:X85"/>
    <mergeCell ref="Y85:AD85"/>
    <mergeCell ref="D82:L82"/>
    <mergeCell ref="M82:R82"/>
    <mergeCell ref="S82:X82"/>
    <mergeCell ref="Y82:AD82"/>
    <mergeCell ref="D83:L83"/>
    <mergeCell ref="M83:R83"/>
    <mergeCell ref="S83:X83"/>
    <mergeCell ref="Y83:AD83"/>
    <mergeCell ref="D80:L80"/>
    <mergeCell ref="M80:R80"/>
    <mergeCell ref="S80:X80"/>
    <mergeCell ref="Y80:AD80"/>
    <mergeCell ref="D81:L81"/>
    <mergeCell ref="M81:R81"/>
    <mergeCell ref="S81:X81"/>
    <mergeCell ref="Y81:AD81"/>
    <mergeCell ref="D90:L90"/>
    <mergeCell ref="M90:R90"/>
    <mergeCell ref="S90:X90"/>
    <mergeCell ref="Y90:AD90"/>
    <mergeCell ref="D91:L91"/>
    <mergeCell ref="M91:R91"/>
    <mergeCell ref="S91:X91"/>
    <mergeCell ref="Y91:AD91"/>
    <mergeCell ref="D88:L88"/>
    <mergeCell ref="M88:R88"/>
    <mergeCell ref="S88:X88"/>
    <mergeCell ref="Y88:AD88"/>
    <mergeCell ref="D89:L89"/>
    <mergeCell ref="M89:R89"/>
    <mergeCell ref="S89:X89"/>
    <mergeCell ref="Y89:AD89"/>
    <mergeCell ref="D86:L86"/>
    <mergeCell ref="M86:R86"/>
    <mergeCell ref="S86:X86"/>
    <mergeCell ref="Y86:AD86"/>
    <mergeCell ref="D87:L87"/>
    <mergeCell ref="M87:R87"/>
    <mergeCell ref="S87:X87"/>
    <mergeCell ref="Y87:AD87"/>
    <mergeCell ref="D96:L96"/>
    <mergeCell ref="M96:R96"/>
    <mergeCell ref="S96:X96"/>
    <mergeCell ref="Y96:AD96"/>
    <mergeCell ref="D97:L97"/>
    <mergeCell ref="M97:R97"/>
    <mergeCell ref="S97:X97"/>
    <mergeCell ref="Y97:AD97"/>
    <mergeCell ref="D94:L94"/>
    <mergeCell ref="M94:R94"/>
    <mergeCell ref="S94:X94"/>
    <mergeCell ref="Y94:AD94"/>
    <mergeCell ref="D95:L95"/>
    <mergeCell ref="M95:R95"/>
    <mergeCell ref="S95:X95"/>
    <mergeCell ref="Y95:AD95"/>
    <mergeCell ref="D92:L92"/>
    <mergeCell ref="M92:R92"/>
    <mergeCell ref="S92:X92"/>
    <mergeCell ref="Y92:AD92"/>
    <mergeCell ref="D93:L93"/>
    <mergeCell ref="M93:R93"/>
    <mergeCell ref="S93:X93"/>
    <mergeCell ref="Y93:AD93"/>
    <mergeCell ref="D100:L100"/>
    <mergeCell ref="M100:R100"/>
    <mergeCell ref="S100:X100"/>
    <mergeCell ref="Y100:AD100"/>
    <mergeCell ref="D101:L101"/>
    <mergeCell ref="M101:R101"/>
    <mergeCell ref="S101:X101"/>
    <mergeCell ref="Y101:AD101"/>
    <mergeCell ref="D98:L98"/>
    <mergeCell ref="M98:R98"/>
    <mergeCell ref="S98:X98"/>
    <mergeCell ref="Y98:AD98"/>
    <mergeCell ref="D99:L99"/>
    <mergeCell ref="M99:R99"/>
    <mergeCell ref="S99:X99"/>
    <mergeCell ref="Y99:AD99"/>
    <mergeCell ref="F137:X137"/>
    <mergeCell ref="Y137:AD137"/>
    <mergeCell ref="Y122:AD122"/>
    <mergeCell ref="F123:X123"/>
    <mergeCell ref="Y123:AD123"/>
    <mergeCell ref="F124:X124"/>
    <mergeCell ref="Y124:AD124"/>
    <mergeCell ref="C132:E132"/>
    <mergeCell ref="F132:X132"/>
    <mergeCell ref="Y132:AD132"/>
    <mergeCell ref="C105:AD105"/>
    <mergeCell ref="C106:AD106"/>
    <mergeCell ref="B113:AD113"/>
    <mergeCell ref="C114:AD114"/>
    <mergeCell ref="C115:AD115"/>
    <mergeCell ref="C116:AD116"/>
    <mergeCell ref="D102:L102"/>
    <mergeCell ref="M102:R102"/>
    <mergeCell ref="S102:X102"/>
    <mergeCell ref="Y102:AD102"/>
    <mergeCell ref="M103:R103"/>
    <mergeCell ref="S103:X103"/>
    <mergeCell ref="Y103:AD103"/>
    <mergeCell ref="Y125:AD125"/>
    <mergeCell ref="Y126:AD126"/>
    <mergeCell ref="Y127:AD127"/>
    <mergeCell ref="Y128:AD128"/>
    <mergeCell ref="C118:X118"/>
    <mergeCell ref="Y118:AD118"/>
    <mergeCell ref="F119:X119"/>
    <mergeCell ref="Y119:AD119"/>
    <mergeCell ref="F120:X120"/>
    <mergeCell ref="Y120:AD120"/>
    <mergeCell ref="F121:X121"/>
    <mergeCell ref="Y121:AD121"/>
    <mergeCell ref="F122:X122"/>
    <mergeCell ref="F125:X125"/>
    <mergeCell ref="F128:X128"/>
    <mergeCell ref="F126:X126"/>
    <mergeCell ref="F127:X127"/>
    <mergeCell ref="S166:X166"/>
    <mergeCell ref="Y166:AD166"/>
    <mergeCell ref="F135:X135"/>
    <mergeCell ref="Y135:AD135"/>
    <mergeCell ref="F136:X136"/>
    <mergeCell ref="Y136:AD136"/>
    <mergeCell ref="F129:X129"/>
    <mergeCell ref="Y129:AD129"/>
    <mergeCell ref="C131:E131"/>
    <mergeCell ref="F131:X131"/>
    <mergeCell ref="Y131:AD131"/>
    <mergeCell ref="C134:E134"/>
    <mergeCell ref="C135:E135"/>
    <mergeCell ref="C136:E136"/>
    <mergeCell ref="F134:X134"/>
    <mergeCell ref="D167:L167"/>
    <mergeCell ref="M167:R167"/>
    <mergeCell ref="S167:X167"/>
    <mergeCell ref="Y167:AD167"/>
    <mergeCell ref="C159:AD159"/>
    <mergeCell ref="C161:AD161"/>
    <mergeCell ref="C162:AD162"/>
    <mergeCell ref="C163:AD163"/>
    <mergeCell ref="C147:AD147"/>
    <mergeCell ref="C148:AD148"/>
    <mergeCell ref="B155:AD155"/>
    <mergeCell ref="C156:AD156"/>
    <mergeCell ref="C157:AD157"/>
    <mergeCell ref="C158:AD158"/>
    <mergeCell ref="C160:AD160"/>
    <mergeCell ref="C165:L166"/>
    <mergeCell ref="M165:AD165"/>
    <mergeCell ref="D173:L173"/>
    <mergeCell ref="M173:R173"/>
    <mergeCell ref="S173:X173"/>
    <mergeCell ref="Y173:AD173"/>
    <mergeCell ref="D170:L170"/>
    <mergeCell ref="M170:R170"/>
    <mergeCell ref="S170:X170"/>
    <mergeCell ref="Y170:AD170"/>
    <mergeCell ref="D171:L171"/>
    <mergeCell ref="M171:R171"/>
    <mergeCell ref="S171:X171"/>
    <mergeCell ref="Y171:AD171"/>
    <mergeCell ref="D168:L168"/>
    <mergeCell ref="M168:R168"/>
    <mergeCell ref="S168:X168"/>
    <mergeCell ref="Y168:AD168"/>
    <mergeCell ref="D169:L169"/>
    <mergeCell ref="M169:R169"/>
    <mergeCell ref="S169:X169"/>
    <mergeCell ref="Y169:AD169"/>
    <mergeCell ref="B188:AD188"/>
    <mergeCell ref="B424:AD424"/>
    <mergeCell ref="W215:Z215"/>
    <mergeCell ref="AA215:AD215"/>
    <mergeCell ref="O215:R215"/>
    <mergeCell ref="S215:V215"/>
    <mergeCell ref="D178:L178"/>
    <mergeCell ref="M178:R178"/>
    <mergeCell ref="S178:X178"/>
    <mergeCell ref="Y178:AD178"/>
    <mergeCell ref="D176:L176"/>
    <mergeCell ref="M176:R176"/>
    <mergeCell ref="S176:X176"/>
    <mergeCell ref="Y176:AD176"/>
    <mergeCell ref="D177:L177"/>
    <mergeCell ref="M177:R177"/>
    <mergeCell ref="S177:X177"/>
    <mergeCell ref="Y177:AD177"/>
    <mergeCell ref="C416:AD416"/>
    <mergeCell ref="C417:AD417"/>
    <mergeCell ref="B190:AD190"/>
    <mergeCell ref="AA212:AD212"/>
    <mergeCell ref="D249:J249"/>
    <mergeCell ref="D250:J250"/>
    <mergeCell ref="D251:J251"/>
    <mergeCell ref="D252:J252"/>
    <mergeCell ref="D253:J253"/>
    <mergeCell ref="D254:J254"/>
    <mergeCell ref="C191:AD191"/>
    <mergeCell ref="C181:AD181"/>
    <mergeCell ref="C180:AD180"/>
    <mergeCell ref="C213:J216"/>
    <mergeCell ref="Y497:AD497"/>
    <mergeCell ref="F498:X498"/>
    <mergeCell ref="Y498:AD498"/>
    <mergeCell ref="Y493:AD493"/>
    <mergeCell ref="F494:X494"/>
    <mergeCell ref="Y494:AD494"/>
    <mergeCell ref="F495:X495"/>
    <mergeCell ref="Y495:AD495"/>
    <mergeCell ref="F496:X496"/>
    <mergeCell ref="Y496:AD496"/>
    <mergeCell ref="C489:D498"/>
    <mergeCell ref="F489:X489"/>
    <mergeCell ref="Y489:AD489"/>
    <mergeCell ref="F490:X490"/>
    <mergeCell ref="Y490:AD490"/>
    <mergeCell ref="F491:X491"/>
    <mergeCell ref="Y491:AD491"/>
    <mergeCell ref="F492:X492"/>
    <mergeCell ref="Y492:AD492"/>
    <mergeCell ref="F493:X493"/>
    <mergeCell ref="C502:H502"/>
    <mergeCell ref="I502:AD502"/>
    <mergeCell ref="I500:AD500"/>
    <mergeCell ref="C500:H500"/>
    <mergeCell ref="D522:X522"/>
    <mergeCell ref="Y522:AD522"/>
    <mergeCell ref="D523:X523"/>
    <mergeCell ref="Y523:AD523"/>
    <mergeCell ref="D524:X524"/>
    <mergeCell ref="Y524:AD524"/>
    <mergeCell ref="C517:AD517"/>
    <mergeCell ref="C519:X519"/>
    <mergeCell ref="Y519:AD519"/>
    <mergeCell ref="D520:X520"/>
    <mergeCell ref="Y520:AD520"/>
    <mergeCell ref="D521:X521"/>
    <mergeCell ref="Y521:AD521"/>
    <mergeCell ref="C505:AD505"/>
    <mergeCell ref="B512:AD512"/>
    <mergeCell ref="C513:AD513"/>
    <mergeCell ref="C515:AD515"/>
    <mergeCell ref="C516:AD516"/>
    <mergeCell ref="C514:AD514"/>
    <mergeCell ref="B509:AE509"/>
    <mergeCell ref="Y533:AD533"/>
    <mergeCell ref="D528:X528"/>
    <mergeCell ref="Y528:AD528"/>
    <mergeCell ref="D529:X529"/>
    <mergeCell ref="Y529:AD529"/>
    <mergeCell ref="D530:X530"/>
    <mergeCell ref="Y530:AD530"/>
    <mergeCell ref="D525:X525"/>
    <mergeCell ref="Y525:AD525"/>
    <mergeCell ref="D526:X526"/>
    <mergeCell ref="Y526:AD526"/>
    <mergeCell ref="D527:X527"/>
    <mergeCell ref="Y527:AD527"/>
    <mergeCell ref="D540:X540"/>
    <mergeCell ref="Y540:AD540"/>
    <mergeCell ref="D541:X541"/>
    <mergeCell ref="Y541:AD541"/>
    <mergeCell ref="D542:X542"/>
    <mergeCell ref="Y542:AD542"/>
    <mergeCell ref="D537:X537"/>
    <mergeCell ref="Y537:AD537"/>
    <mergeCell ref="D538:X538"/>
    <mergeCell ref="Y538:AD538"/>
    <mergeCell ref="D539:X539"/>
    <mergeCell ref="Y539:AD539"/>
    <mergeCell ref="D534:X534"/>
    <mergeCell ref="Y534:AD534"/>
    <mergeCell ref="D535:X535"/>
    <mergeCell ref="Y535:AD535"/>
    <mergeCell ref="D536:X536"/>
    <mergeCell ref="Y536:AD536"/>
    <mergeCell ref="C552:AD552"/>
    <mergeCell ref="B559:AD559"/>
    <mergeCell ref="B560:AD560"/>
    <mergeCell ref="C562:AD562"/>
    <mergeCell ref="B565:AD565"/>
    <mergeCell ref="D546:X546"/>
    <mergeCell ref="Y546:AD546"/>
    <mergeCell ref="Y547:AD547"/>
    <mergeCell ref="C549:E549"/>
    <mergeCell ref="F549:AD549"/>
    <mergeCell ref="C551:AD551"/>
    <mergeCell ref="D543:X543"/>
    <mergeCell ref="Y543:AD543"/>
    <mergeCell ref="D544:X544"/>
    <mergeCell ref="Y544:AD544"/>
    <mergeCell ref="D545:X545"/>
    <mergeCell ref="Y545:AD545"/>
    <mergeCell ref="C561:AD561"/>
    <mergeCell ref="D571:N571"/>
    <mergeCell ref="O571:R571"/>
    <mergeCell ref="S571:V571"/>
    <mergeCell ref="W571:Z571"/>
    <mergeCell ref="AA571:AD571"/>
    <mergeCell ref="D572:N572"/>
    <mergeCell ref="O572:R572"/>
    <mergeCell ref="S572:V572"/>
    <mergeCell ref="W572:Z572"/>
    <mergeCell ref="AA572:AD572"/>
    <mergeCell ref="C566:AD566"/>
    <mergeCell ref="C569:N570"/>
    <mergeCell ref="O569:AD569"/>
    <mergeCell ref="O570:R570"/>
    <mergeCell ref="S570:V570"/>
    <mergeCell ref="W570:Z570"/>
    <mergeCell ref="AA570:AD570"/>
    <mergeCell ref="C567:AD567"/>
    <mergeCell ref="D575:N575"/>
    <mergeCell ref="O575:R575"/>
    <mergeCell ref="S575:V575"/>
    <mergeCell ref="W575:Z575"/>
    <mergeCell ref="AA575:AD575"/>
    <mergeCell ref="D576:N576"/>
    <mergeCell ref="O576:R576"/>
    <mergeCell ref="S576:V576"/>
    <mergeCell ref="W576:Z576"/>
    <mergeCell ref="AA576:AD576"/>
    <mergeCell ref="D573:N573"/>
    <mergeCell ref="O573:R573"/>
    <mergeCell ref="S573:V573"/>
    <mergeCell ref="W573:Z573"/>
    <mergeCell ref="AA573:AD573"/>
    <mergeCell ref="D574:N574"/>
    <mergeCell ref="O574:R574"/>
    <mergeCell ref="S574:V574"/>
    <mergeCell ref="W574:Z574"/>
    <mergeCell ref="AA574:AD574"/>
    <mergeCell ref="D579:N579"/>
    <mergeCell ref="O579:R579"/>
    <mergeCell ref="S579:V579"/>
    <mergeCell ref="W579:Z579"/>
    <mergeCell ref="AA579:AD579"/>
    <mergeCell ref="D580:N580"/>
    <mergeCell ref="O580:R580"/>
    <mergeCell ref="S580:V580"/>
    <mergeCell ref="W580:Z580"/>
    <mergeCell ref="AA580:AD580"/>
    <mergeCell ref="D577:N577"/>
    <mergeCell ref="O577:R577"/>
    <mergeCell ref="S577:V577"/>
    <mergeCell ref="W577:Z577"/>
    <mergeCell ref="AA577:AD577"/>
    <mergeCell ref="D578:N578"/>
    <mergeCell ref="O578:R578"/>
    <mergeCell ref="S578:V578"/>
    <mergeCell ref="W578:Z578"/>
    <mergeCell ref="AA578:AD578"/>
    <mergeCell ref="D583:N583"/>
    <mergeCell ref="O583:R583"/>
    <mergeCell ref="S583:V583"/>
    <mergeCell ref="W583:Z583"/>
    <mergeCell ref="AA583:AD583"/>
    <mergeCell ref="D584:N584"/>
    <mergeCell ref="O584:R584"/>
    <mergeCell ref="S584:V584"/>
    <mergeCell ref="W584:Z584"/>
    <mergeCell ref="AA584:AD584"/>
    <mergeCell ref="D581:N581"/>
    <mergeCell ref="O581:R581"/>
    <mergeCell ref="S581:V581"/>
    <mergeCell ref="W581:Z581"/>
    <mergeCell ref="AA581:AD581"/>
    <mergeCell ref="D582:N582"/>
    <mergeCell ref="O582:R582"/>
    <mergeCell ref="S582:V582"/>
    <mergeCell ref="W582:Z582"/>
    <mergeCell ref="AA582:AD582"/>
    <mergeCell ref="D587:N587"/>
    <mergeCell ref="O587:R587"/>
    <mergeCell ref="S587:V587"/>
    <mergeCell ref="W587:Z587"/>
    <mergeCell ref="AA587:AD587"/>
    <mergeCell ref="D588:N588"/>
    <mergeCell ref="O588:R588"/>
    <mergeCell ref="S588:V588"/>
    <mergeCell ref="W588:Z588"/>
    <mergeCell ref="AA588:AD588"/>
    <mergeCell ref="D585:N585"/>
    <mergeCell ref="O585:R585"/>
    <mergeCell ref="S585:V585"/>
    <mergeCell ref="W585:Z585"/>
    <mergeCell ref="AA585:AD585"/>
    <mergeCell ref="D586:N586"/>
    <mergeCell ref="O586:R586"/>
    <mergeCell ref="S586:V586"/>
    <mergeCell ref="W586:Z586"/>
    <mergeCell ref="AA586:AD586"/>
    <mergeCell ref="D591:N591"/>
    <mergeCell ref="O591:R591"/>
    <mergeCell ref="S591:V591"/>
    <mergeCell ref="W591:Z591"/>
    <mergeCell ref="AA591:AD591"/>
    <mergeCell ref="D592:N592"/>
    <mergeCell ref="O592:R592"/>
    <mergeCell ref="S592:V592"/>
    <mergeCell ref="W592:Z592"/>
    <mergeCell ref="AA592:AD592"/>
    <mergeCell ref="D589:N589"/>
    <mergeCell ref="O589:R589"/>
    <mergeCell ref="S589:V589"/>
    <mergeCell ref="W589:Z589"/>
    <mergeCell ref="AA589:AD589"/>
    <mergeCell ref="D590:N590"/>
    <mergeCell ref="O590:R590"/>
    <mergeCell ref="S590:V590"/>
    <mergeCell ref="W590:Z590"/>
    <mergeCell ref="AA590:AD590"/>
    <mergeCell ref="D595:N595"/>
    <mergeCell ref="O595:R595"/>
    <mergeCell ref="S595:V595"/>
    <mergeCell ref="W595:Z595"/>
    <mergeCell ref="AA595:AD595"/>
    <mergeCell ref="D596:N596"/>
    <mergeCell ref="O596:R596"/>
    <mergeCell ref="S596:V596"/>
    <mergeCell ref="W596:Z596"/>
    <mergeCell ref="AA596:AD596"/>
    <mergeCell ref="D593:N593"/>
    <mergeCell ref="O593:R593"/>
    <mergeCell ref="S593:V593"/>
    <mergeCell ref="W593:Z593"/>
    <mergeCell ref="AA593:AD593"/>
    <mergeCell ref="D594:N594"/>
    <mergeCell ref="O594:R594"/>
    <mergeCell ref="S594:V594"/>
    <mergeCell ref="W594:Z594"/>
    <mergeCell ref="AA594:AD594"/>
    <mergeCell ref="D599:N599"/>
    <mergeCell ref="O599:R599"/>
    <mergeCell ref="S599:V599"/>
    <mergeCell ref="W599:Z599"/>
    <mergeCell ref="AA599:AD599"/>
    <mergeCell ref="D600:N600"/>
    <mergeCell ref="O600:R600"/>
    <mergeCell ref="S600:V600"/>
    <mergeCell ref="W600:Z600"/>
    <mergeCell ref="AA600:AD600"/>
    <mergeCell ref="D597:N597"/>
    <mergeCell ref="O597:R597"/>
    <mergeCell ref="S597:V597"/>
    <mergeCell ref="W597:Z597"/>
    <mergeCell ref="AA597:AD597"/>
    <mergeCell ref="D598:N598"/>
    <mergeCell ref="O598:R598"/>
    <mergeCell ref="S598:V598"/>
    <mergeCell ref="W598:Z598"/>
    <mergeCell ref="AA598:AD598"/>
    <mergeCell ref="D603:N603"/>
    <mergeCell ref="O603:R603"/>
    <mergeCell ref="S603:V603"/>
    <mergeCell ref="W603:Z603"/>
    <mergeCell ref="AA603:AD603"/>
    <mergeCell ref="D604:N604"/>
    <mergeCell ref="O604:R604"/>
    <mergeCell ref="S604:V604"/>
    <mergeCell ref="W604:Z604"/>
    <mergeCell ref="AA604:AD604"/>
    <mergeCell ref="D601:N601"/>
    <mergeCell ref="O601:R601"/>
    <mergeCell ref="S601:V601"/>
    <mergeCell ref="W601:Z601"/>
    <mergeCell ref="AA601:AD601"/>
    <mergeCell ref="D602:N602"/>
    <mergeCell ref="O602:R602"/>
    <mergeCell ref="S602:V602"/>
    <mergeCell ref="W602:Z602"/>
    <mergeCell ref="AA602:AD602"/>
    <mergeCell ref="D607:N607"/>
    <mergeCell ref="O607:R607"/>
    <mergeCell ref="S607:V607"/>
    <mergeCell ref="W607:Z607"/>
    <mergeCell ref="AA607:AD607"/>
    <mergeCell ref="D608:N608"/>
    <mergeCell ref="O608:R608"/>
    <mergeCell ref="S608:V608"/>
    <mergeCell ref="W608:Z608"/>
    <mergeCell ref="AA608:AD608"/>
    <mergeCell ref="D605:N605"/>
    <mergeCell ref="O605:R605"/>
    <mergeCell ref="S605:V605"/>
    <mergeCell ref="W605:Z605"/>
    <mergeCell ref="AA605:AD605"/>
    <mergeCell ref="D606:N606"/>
    <mergeCell ref="O606:R606"/>
    <mergeCell ref="S606:V606"/>
    <mergeCell ref="W606:Z606"/>
    <mergeCell ref="AA606:AD606"/>
    <mergeCell ref="D611:N611"/>
    <mergeCell ref="O611:R611"/>
    <mergeCell ref="S611:V611"/>
    <mergeCell ref="W611:Z611"/>
    <mergeCell ref="AA611:AD611"/>
    <mergeCell ref="D612:N612"/>
    <mergeCell ref="O612:R612"/>
    <mergeCell ref="S612:V612"/>
    <mergeCell ref="W612:Z612"/>
    <mergeCell ref="AA612:AD612"/>
    <mergeCell ref="D609:N609"/>
    <mergeCell ref="O609:R609"/>
    <mergeCell ref="S609:V609"/>
    <mergeCell ref="W609:Z609"/>
    <mergeCell ref="AA609:AD609"/>
    <mergeCell ref="D610:N610"/>
    <mergeCell ref="O610:R610"/>
    <mergeCell ref="S610:V610"/>
    <mergeCell ref="W610:Z610"/>
    <mergeCell ref="AA610:AD610"/>
    <mergeCell ref="D615:N615"/>
    <mergeCell ref="O615:R615"/>
    <mergeCell ref="S615:V615"/>
    <mergeCell ref="W615:Z615"/>
    <mergeCell ref="AA615:AD615"/>
    <mergeCell ref="D616:N616"/>
    <mergeCell ref="O616:R616"/>
    <mergeCell ref="S616:V616"/>
    <mergeCell ref="W616:Z616"/>
    <mergeCell ref="AA616:AD616"/>
    <mergeCell ref="D613:N613"/>
    <mergeCell ref="O613:R613"/>
    <mergeCell ref="S613:V613"/>
    <mergeCell ref="W613:Z613"/>
    <mergeCell ref="AA613:AD613"/>
    <mergeCell ref="D614:N614"/>
    <mergeCell ref="O614:R614"/>
    <mergeCell ref="S614:V614"/>
    <mergeCell ref="W614:Z614"/>
    <mergeCell ref="AA614:AD614"/>
    <mergeCell ref="D619:N619"/>
    <mergeCell ref="O619:R619"/>
    <mergeCell ref="S619:V619"/>
    <mergeCell ref="W619:Z619"/>
    <mergeCell ref="AA619:AD619"/>
    <mergeCell ref="D620:N620"/>
    <mergeCell ref="O620:R620"/>
    <mergeCell ref="S620:V620"/>
    <mergeCell ref="W620:Z620"/>
    <mergeCell ref="AA620:AD620"/>
    <mergeCell ref="D617:N617"/>
    <mergeCell ref="O617:R617"/>
    <mergeCell ref="S617:V617"/>
    <mergeCell ref="W617:Z617"/>
    <mergeCell ref="AA617:AD617"/>
    <mergeCell ref="D618:N618"/>
    <mergeCell ref="O618:R618"/>
    <mergeCell ref="S618:V618"/>
    <mergeCell ref="W618:Z618"/>
    <mergeCell ref="AA618:AD618"/>
    <mergeCell ref="D623:N623"/>
    <mergeCell ref="O623:R623"/>
    <mergeCell ref="S623:V623"/>
    <mergeCell ref="W623:Z623"/>
    <mergeCell ref="AA623:AD623"/>
    <mergeCell ref="D624:N624"/>
    <mergeCell ref="O624:R624"/>
    <mergeCell ref="S624:V624"/>
    <mergeCell ref="W624:Z624"/>
    <mergeCell ref="AA624:AD624"/>
    <mergeCell ref="D621:N621"/>
    <mergeCell ref="O621:R621"/>
    <mergeCell ref="S621:V621"/>
    <mergeCell ref="W621:Z621"/>
    <mergeCell ref="AA621:AD621"/>
    <mergeCell ref="D622:N622"/>
    <mergeCell ref="O622:R622"/>
    <mergeCell ref="S622:V622"/>
    <mergeCell ref="W622:Z622"/>
    <mergeCell ref="AA622:AD622"/>
    <mergeCell ref="D627:N627"/>
    <mergeCell ref="O627:R627"/>
    <mergeCell ref="S627:V627"/>
    <mergeCell ref="W627:Z627"/>
    <mergeCell ref="AA627:AD627"/>
    <mergeCell ref="D628:N628"/>
    <mergeCell ref="O628:R628"/>
    <mergeCell ref="S628:V628"/>
    <mergeCell ref="W628:Z628"/>
    <mergeCell ref="AA628:AD628"/>
    <mergeCell ref="D625:N625"/>
    <mergeCell ref="O625:R625"/>
    <mergeCell ref="S625:V625"/>
    <mergeCell ref="W625:Z625"/>
    <mergeCell ref="AA625:AD625"/>
    <mergeCell ref="D626:N626"/>
    <mergeCell ref="O626:R626"/>
    <mergeCell ref="S626:V626"/>
    <mergeCell ref="W626:Z626"/>
    <mergeCell ref="AA626:AD626"/>
    <mergeCell ref="D631:N631"/>
    <mergeCell ref="O631:R631"/>
    <mergeCell ref="S631:V631"/>
    <mergeCell ref="W631:Z631"/>
    <mergeCell ref="AA631:AD631"/>
    <mergeCell ref="O632:R632"/>
    <mergeCell ref="S632:V632"/>
    <mergeCell ref="W632:Z632"/>
    <mergeCell ref="AA632:AD632"/>
    <mergeCell ref="D629:N629"/>
    <mergeCell ref="O629:R629"/>
    <mergeCell ref="S629:V629"/>
    <mergeCell ref="W629:Z629"/>
    <mergeCell ref="AA629:AD629"/>
    <mergeCell ref="D630:N630"/>
    <mergeCell ref="O630:R630"/>
    <mergeCell ref="S630:V630"/>
    <mergeCell ref="W630:Z630"/>
    <mergeCell ref="AA630:AD630"/>
    <mergeCell ref="D969:N969"/>
    <mergeCell ref="O969:R969"/>
    <mergeCell ref="S969:V969"/>
    <mergeCell ref="W969:Z969"/>
    <mergeCell ref="AA969:AD969"/>
    <mergeCell ref="O788:R788"/>
    <mergeCell ref="S788:V788"/>
    <mergeCell ref="W788:Z788"/>
    <mergeCell ref="AA788:AD788"/>
    <mergeCell ref="D789:N789"/>
    <mergeCell ref="O789:R789"/>
    <mergeCell ref="S789:V789"/>
    <mergeCell ref="W789:Z789"/>
    <mergeCell ref="AA789:AD789"/>
    <mergeCell ref="O795:R795"/>
    <mergeCell ref="S795:V795"/>
    <mergeCell ref="W795:Z795"/>
    <mergeCell ref="AA795:AD795"/>
    <mergeCell ref="C967:N968"/>
    <mergeCell ref="O967:AD967"/>
    <mergeCell ref="O968:R968"/>
    <mergeCell ref="S968:V968"/>
    <mergeCell ref="W968:Z968"/>
    <mergeCell ref="AA968:AD968"/>
    <mergeCell ref="C634:AD634"/>
    <mergeCell ref="C635:AD635"/>
    <mergeCell ref="B961:AD961"/>
    <mergeCell ref="C965:AD965"/>
    <mergeCell ref="B778:AD778"/>
    <mergeCell ref="C780:AD780"/>
    <mergeCell ref="C781:AD781"/>
    <mergeCell ref="C782:AD782"/>
    <mergeCell ref="B642:AD642"/>
    <mergeCell ref="C643:AD643"/>
    <mergeCell ref="O787:R787"/>
    <mergeCell ref="S787:V787"/>
    <mergeCell ref="W787:Z787"/>
    <mergeCell ref="AA787:AD787"/>
    <mergeCell ref="C784:N785"/>
    <mergeCell ref="O784:AD784"/>
    <mergeCell ref="O785:R785"/>
    <mergeCell ref="S785:V785"/>
    <mergeCell ref="W785:Z785"/>
    <mergeCell ref="AA785:AD785"/>
    <mergeCell ref="D788:N788"/>
    <mergeCell ref="D849:N849"/>
    <mergeCell ref="D850:N850"/>
    <mergeCell ref="D851:N851"/>
    <mergeCell ref="D852:N852"/>
    <mergeCell ref="D853:N853"/>
    <mergeCell ref="D974:N974"/>
    <mergeCell ref="O974:R974"/>
    <mergeCell ref="S974:V974"/>
    <mergeCell ref="W974:Z974"/>
    <mergeCell ref="AA974:AD974"/>
    <mergeCell ref="D971:N971"/>
    <mergeCell ref="O971:R971"/>
    <mergeCell ref="S971:V971"/>
    <mergeCell ref="W971:Z971"/>
    <mergeCell ref="AA971:AD971"/>
    <mergeCell ref="D972:N972"/>
    <mergeCell ref="O972:R972"/>
    <mergeCell ref="S972:V972"/>
    <mergeCell ref="W972:Z972"/>
    <mergeCell ref="AA972:AD972"/>
    <mergeCell ref="D970:N970"/>
    <mergeCell ref="O970:R970"/>
    <mergeCell ref="S970:V970"/>
    <mergeCell ref="W970:Z970"/>
    <mergeCell ref="AA970:AD970"/>
    <mergeCell ref="D786:N786"/>
    <mergeCell ref="O786:R786"/>
    <mergeCell ref="S786:V786"/>
    <mergeCell ref="W786:Z786"/>
    <mergeCell ref="AA786:AD786"/>
    <mergeCell ref="D787:N787"/>
    <mergeCell ref="D996:D997"/>
    <mergeCell ref="E996:E997"/>
    <mergeCell ref="F996:F997"/>
    <mergeCell ref="G996:N996"/>
    <mergeCell ref="O996:V996"/>
    <mergeCell ref="O981:R981"/>
    <mergeCell ref="S981:V981"/>
    <mergeCell ref="W981:Z981"/>
    <mergeCell ref="AA981:AD981"/>
    <mergeCell ref="C983:AD983"/>
    <mergeCell ref="C984:AD984"/>
    <mergeCell ref="D979:N979"/>
    <mergeCell ref="O979:R979"/>
    <mergeCell ref="S979:V979"/>
    <mergeCell ref="W979:Z979"/>
    <mergeCell ref="AA979:AD979"/>
    <mergeCell ref="D980:N980"/>
    <mergeCell ref="O977:R977"/>
    <mergeCell ref="S977:V977"/>
    <mergeCell ref="W977:Z977"/>
    <mergeCell ref="AA977:AD977"/>
    <mergeCell ref="D978:N978"/>
    <mergeCell ref="O978:R978"/>
    <mergeCell ref="S978:V978"/>
    <mergeCell ref="W978:Z978"/>
    <mergeCell ref="AA978:AD978"/>
    <mergeCell ref="D790:N790"/>
    <mergeCell ref="O790:R790"/>
    <mergeCell ref="S790:V790"/>
    <mergeCell ref="W790:Z790"/>
    <mergeCell ref="AA790:AD790"/>
    <mergeCell ref="D791:N791"/>
    <mergeCell ref="O791:R791"/>
    <mergeCell ref="S791:V791"/>
    <mergeCell ref="W791:Z791"/>
    <mergeCell ref="AA791:AD791"/>
    <mergeCell ref="D794:N794"/>
    <mergeCell ref="O794:R794"/>
    <mergeCell ref="S794:V794"/>
    <mergeCell ref="W794:Z794"/>
    <mergeCell ref="AA794:AD794"/>
    <mergeCell ref="D795:N795"/>
    <mergeCell ref="G998:H998"/>
    <mergeCell ref="I998:J998"/>
    <mergeCell ref="K998:L998"/>
    <mergeCell ref="M998:N998"/>
    <mergeCell ref="O998:P998"/>
    <mergeCell ref="Q998:R998"/>
    <mergeCell ref="S998:T998"/>
    <mergeCell ref="D975:N975"/>
    <mergeCell ref="O975:R975"/>
    <mergeCell ref="S975:V975"/>
    <mergeCell ref="W975:Z975"/>
    <mergeCell ref="AA975:AD975"/>
    <mergeCell ref="D976:N976"/>
    <mergeCell ref="O976:R976"/>
    <mergeCell ref="S976:V976"/>
    <mergeCell ref="W976:Z976"/>
    <mergeCell ref="W799:Z799"/>
    <mergeCell ref="AA799:AD799"/>
    <mergeCell ref="D796:N796"/>
    <mergeCell ref="O796:R796"/>
    <mergeCell ref="S796:V796"/>
    <mergeCell ref="W796:Z796"/>
    <mergeCell ref="AA796:AD796"/>
    <mergeCell ref="D797:N797"/>
    <mergeCell ref="O797:R797"/>
    <mergeCell ref="S797:V797"/>
    <mergeCell ref="C1001:AD1001"/>
    <mergeCell ref="W996:AD996"/>
    <mergeCell ref="G997:H997"/>
    <mergeCell ref="I997:J997"/>
    <mergeCell ref="K997:L997"/>
    <mergeCell ref="M997:N997"/>
    <mergeCell ref="O997:P997"/>
    <mergeCell ref="Q997:R997"/>
    <mergeCell ref="S997:T997"/>
    <mergeCell ref="U997:V997"/>
    <mergeCell ref="W997:X997"/>
    <mergeCell ref="B991:AD991"/>
    <mergeCell ref="C992:AD992"/>
    <mergeCell ref="C993:AD993"/>
    <mergeCell ref="C995:AD995"/>
    <mergeCell ref="C996:C997"/>
    <mergeCell ref="AA976:AD976"/>
    <mergeCell ref="D973:N973"/>
    <mergeCell ref="O973:R973"/>
    <mergeCell ref="S973:V973"/>
    <mergeCell ref="W973:Z973"/>
    <mergeCell ref="AA973:AD973"/>
    <mergeCell ref="AA800:AD800"/>
    <mergeCell ref="D801:N801"/>
    <mergeCell ref="W701:Z701"/>
    <mergeCell ref="AA701:AD701"/>
    <mergeCell ref="S661:V661"/>
    <mergeCell ref="W661:Z661"/>
    <mergeCell ref="AA661:AD661"/>
    <mergeCell ref="C688:AD688"/>
    <mergeCell ref="C689:AD689"/>
    <mergeCell ref="O675:AD675"/>
    <mergeCell ref="D792:N792"/>
    <mergeCell ref="O792:R792"/>
    <mergeCell ref="S792:V792"/>
    <mergeCell ref="W792:Z792"/>
    <mergeCell ref="AA792:AD792"/>
    <mergeCell ref="D793:N793"/>
    <mergeCell ref="O793:R793"/>
    <mergeCell ref="S793:V793"/>
    <mergeCell ref="W793:Z793"/>
    <mergeCell ref="AA793:AD793"/>
    <mergeCell ref="O801:R801"/>
    <mergeCell ref="S801:V801"/>
    <mergeCell ref="W801:Z801"/>
    <mergeCell ref="AA801:AD801"/>
    <mergeCell ref="D798:N798"/>
    <mergeCell ref="O798:R798"/>
    <mergeCell ref="S798:V798"/>
    <mergeCell ref="W798:Z798"/>
    <mergeCell ref="AA798:AD798"/>
    <mergeCell ref="D799:N799"/>
    <mergeCell ref="O799:R799"/>
    <mergeCell ref="S799:V799"/>
    <mergeCell ref="D701:N701"/>
    <mergeCell ref="O712:R712"/>
    <mergeCell ref="S712:V712"/>
    <mergeCell ref="W712:Z712"/>
    <mergeCell ref="AA712:AD712"/>
    <mergeCell ref="O713:R713"/>
    <mergeCell ref="S713:V713"/>
    <mergeCell ref="W713:Z713"/>
    <mergeCell ref="AA713:AD713"/>
    <mergeCell ref="C698:N699"/>
    <mergeCell ref="W797:Z797"/>
    <mergeCell ref="AA797:AD797"/>
    <mergeCell ref="C806:AD806"/>
    <mergeCell ref="C807:AD807"/>
    <mergeCell ref="B892:AD892"/>
    <mergeCell ref="C563:AD563"/>
    <mergeCell ref="C896:N897"/>
    <mergeCell ref="O896:AD896"/>
    <mergeCell ref="O897:R897"/>
    <mergeCell ref="S897:V897"/>
    <mergeCell ref="W897:Z897"/>
    <mergeCell ref="AA897:AD897"/>
    <mergeCell ref="O802:R802"/>
    <mergeCell ref="S802:V802"/>
    <mergeCell ref="W802:Z802"/>
    <mergeCell ref="AA802:AD802"/>
    <mergeCell ref="C804:E804"/>
    <mergeCell ref="F804:AD804"/>
    <mergeCell ref="D800:N800"/>
    <mergeCell ref="O800:R800"/>
    <mergeCell ref="S800:V800"/>
    <mergeCell ref="W800:Z800"/>
    <mergeCell ref="S902:V902"/>
    <mergeCell ref="W902:Z902"/>
    <mergeCell ref="AA902:AD902"/>
    <mergeCell ref="D903:N903"/>
    <mergeCell ref="O903:R903"/>
    <mergeCell ref="S903:V903"/>
    <mergeCell ref="W903:Z903"/>
    <mergeCell ref="AA903:AD903"/>
    <mergeCell ref="D900:N900"/>
    <mergeCell ref="O900:R900"/>
    <mergeCell ref="S900:V900"/>
    <mergeCell ref="W900:Z900"/>
    <mergeCell ref="AA900:AD900"/>
    <mergeCell ref="D901:N901"/>
    <mergeCell ref="O901:R901"/>
    <mergeCell ref="S901:V901"/>
    <mergeCell ref="W901:Z901"/>
    <mergeCell ref="AA901:AD901"/>
    <mergeCell ref="D902:N902"/>
    <mergeCell ref="O902:R902"/>
    <mergeCell ref="D906:N906"/>
    <mergeCell ref="O906:R906"/>
    <mergeCell ref="S906:V906"/>
    <mergeCell ref="W906:Z906"/>
    <mergeCell ref="AA906:AD906"/>
    <mergeCell ref="D907:N907"/>
    <mergeCell ref="O907:R907"/>
    <mergeCell ref="S907:V907"/>
    <mergeCell ref="W907:Z907"/>
    <mergeCell ref="AA907:AD907"/>
    <mergeCell ref="D904:N904"/>
    <mergeCell ref="O904:R904"/>
    <mergeCell ref="S904:V904"/>
    <mergeCell ref="W904:Z904"/>
    <mergeCell ref="AA904:AD904"/>
    <mergeCell ref="D905:N905"/>
    <mergeCell ref="O905:R905"/>
    <mergeCell ref="S905:V905"/>
    <mergeCell ref="W905:Z905"/>
    <mergeCell ref="AA905:AD905"/>
    <mergeCell ref="D910:N910"/>
    <mergeCell ref="O910:R910"/>
    <mergeCell ref="S910:V910"/>
    <mergeCell ref="W910:Z910"/>
    <mergeCell ref="AA910:AD910"/>
    <mergeCell ref="D911:N911"/>
    <mergeCell ref="O911:R911"/>
    <mergeCell ref="S911:V911"/>
    <mergeCell ref="W911:Z911"/>
    <mergeCell ref="AA911:AD911"/>
    <mergeCell ref="D908:N908"/>
    <mergeCell ref="O908:R908"/>
    <mergeCell ref="S908:V908"/>
    <mergeCell ref="W908:Z908"/>
    <mergeCell ref="AA908:AD908"/>
    <mergeCell ref="D909:N909"/>
    <mergeCell ref="O909:R909"/>
    <mergeCell ref="S909:V909"/>
    <mergeCell ref="W909:Z909"/>
    <mergeCell ref="AA909:AD909"/>
    <mergeCell ref="D917:N917"/>
    <mergeCell ref="O917:R917"/>
    <mergeCell ref="S917:V917"/>
    <mergeCell ref="W917:Z917"/>
    <mergeCell ref="AA917:AD917"/>
    <mergeCell ref="D914:N914"/>
    <mergeCell ref="O914:R914"/>
    <mergeCell ref="S914:V914"/>
    <mergeCell ref="W914:Z914"/>
    <mergeCell ref="AA914:AD914"/>
    <mergeCell ref="D915:N915"/>
    <mergeCell ref="O915:R915"/>
    <mergeCell ref="S915:V915"/>
    <mergeCell ref="W915:Z915"/>
    <mergeCell ref="AA915:AD915"/>
    <mergeCell ref="D912:N912"/>
    <mergeCell ref="O912:R912"/>
    <mergeCell ref="S912:V912"/>
    <mergeCell ref="W912:Z912"/>
    <mergeCell ref="AA912:AD912"/>
    <mergeCell ref="D913:N913"/>
    <mergeCell ref="O913:R913"/>
    <mergeCell ref="S913:V913"/>
    <mergeCell ref="W913:Z913"/>
    <mergeCell ref="AA913:AD913"/>
    <mergeCell ref="C953:AD953"/>
    <mergeCell ref="C954:AD954"/>
    <mergeCell ref="O940:R940"/>
    <mergeCell ref="S940:V940"/>
    <mergeCell ref="W940:Z940"/>
    <mergeCell ref="AA940:AD940"/>
    <mergeCell ref="O948:R948"/>
    <mergeCell ref="S948:V948"/>
    <mergeCell ref="W948:Z948"/>
    <mergeCell ref="AA948:AD948"/>
    <mergeCell ref="W945:Z945"/>
    <mergeCell ref="AA945:AD945"/>
    <mergeCell ref="S950:V950"/>
    <mergeCell ref="W950:Z950"/>
    <mergeCell ref="AA950:AD950"/>
    <mergeCell ref="O951:R951"/>
    <mergeCell ref="S951:V951"/>
    <mergeCell ref="W951:Z951"/>
    <mergeCell ref="AA951:AD951"/>
    <mergeCell ref="O941:R941"/>
    <mergeCell ref="S941:V941"/>
    <mergeCell ref="W941:Z941"/>
    <mergeCell ref="AA941:AD941"/>
    <mergeCell ref="O942:R942"/>
    <mergeCell ref="S942:V942"/>
    <mergeCell ref="W942:Z942"/>
    <mergeCell ref="AA942:AD942"/>
    <mergeCell ref="O943:R943"/>
    <mergeCell ref="S943:V943"/>
    <mergeCell ref="W943:Z943"/>
    <mergeCell ref="AA943:AD943"/>
    <mergeCell ref="O944:R944"/>
    <mergeCell ref="O923:R923"/>
    <mergeCell ref="S923:V923"/>
    <mergeCell ref="W923:Z923"/>
    <mergeCell ref="AA923:AD923"/>
    <mergeCell ref="S918:V918"/>
    <mergeCell ref="W918:Z918"/>
    <mergeCell ref="AA918:AD918"/>
    <mergeCell ref="D919:N919"/>
    <mergeCell ref="O919:R919"/>
    <mergeCell ref="S919:V919"/>
    <mergeCell ref="O949:R949"/>
    <mergeCell ref="S949:V949"/>
    <mergeCell ref="W949:Z949"/>
    <mergeCell ref="AA949:AD949"/>
    <mergeCell ref="O950:R950"/>
    <mergeCell ref="O946:R946"/>
    <mergeCell ref="S946:V946"/>
    <mergeCell ref="W946:Z946"/>
    <mergeCell ref="AA946:AD946"/>
    <mergeCell ref="D939:N939"/>
    <mergeCell ref="D940:N940"/>
    <mergeCell ref="D941:N941"/>
    <mergeCell ref="D942:N942"/>
    <mergeCell ref="D943:N943"/>
    <mergeCell ref="D944:N944"/>
    <mergeCell ref="D945:N945"/>
    <mergeCell ref="D946:N946"/>
    <mergeCell ref="D947:N947"/>
    <mergeCell ref="D948:N948"/>
    <mergeCell ref="D949:N949"/>
    <mergeCell ref="D950:N950"/>
    <mergeCell ref="O947:R947"/>
    <mergeCell ref="AA938:AD938"/>
    <mergeCell ref="O939:R939"/>
    <mergeCell ref="S939:V939"/>
    <mergeCell ref="W939:Z939"/>
    <mergeCell ref="AA939:AD939"/>
    <mergeCell ref="C937:N938"/>
    <mergeCell ref="D922:N922"/>
    <mergeCell ref="O922:R922"/>
    <mergeCell ref="S922:V922"/>
    <mergeCell ref="W922:Z922"/>
    <mergeCell ref="O714:R714"/>
    <mergeCell ref="S714:V714"/>
    <mergeCell ref="W714:Z714"/>
    <mergeCell ref="AA714:AD714"/>
    <mergeCell ref="AA922:AD922"/>
    <mergeCell ref="D920:N920"/>
    <mergeCell ref="O920:R920"/>
    <mergeCell ref="S920:V920"/>
    <mergeCell ref="W920:Z920"/>
    <mergeCell ref="C925:AD925"/>
    <mergeCell ref="AA718:AD718"/>
    <mergeCell ref="O719:R719"/>
    <mergeCell ref="S719:V719"/>
    <mergeCell ref="W719:Z719"/>
    <mergeCell ref="AA719:AD719"/>
    <mergeCell ref="W921:Z921"/>
    <mergeCell ref="AA921:AD921"/>
    <mergeCell ref="D918:N918"/>
    <mergeCell ref="O918:R918"/>
    <mergeCell ref="C926:AD926"/>
    <mergeCell ref="C725:AD725"/>
    <mergeCell ref="B933:AD933"/>
    <mergeCell ref="S947:V947"/>
    <mergeCell ref="W947:Z947"/>
    <mergeCell ref="AA947:AD947"/>
    <mergeCell ref="C722:AD722"/>
    <mergeCell ref="C724:AD724"/>
    <mergeCell ref="O720:R720"/>
    <mergeCell ref="S720:V720"/>
    <mergeCell ref="W720:Z720"/>
    <mergeCell ref="AA720:AD720"/>
    <mergeCell ref="D719:N719"/>
    <mergeCell ref="S944:V944"/>
    <mergeCell ref="W944:Z944"/>
    <mergeCell ref="AA944:AD944"/>
    <mergeCell ref="O945:R945"/>
    <mergeCell ref="S945:V945"/>
    <mergeCell ref="W919:Z919"/>
    <mergeCell ref="AA919:AD919"/>
    <mergeCell ref="D916:N916"/>
    <mergeCell ref="O916:R916"/>
    <mergeCell ref="S916:V916"/>
    <mergeCell ref="W916:Z916"/>
    <mergeCell ref="AA916:AD916"/>
    <mergeCell ref="S747:V747"/>
    <mergeCell ref="W747:Z747"/>
    <mergeCell ref="AA747:AD747"/>
    <mergeCell ref="O748:R748"/>
    <mergeCell ref="S748:V748"/>
    <mergeCell ref="W748:Z748"/>
    <mergeCell ref="AA748:AD748"/>
    <mergeCell ref="C753:AD753"/>
    <mergeCell ref="C754:AD754"/>
    <mergeCell ref="B761:AD761"/>
    <mergeCell ref="C934:AD934"/>
    <mergeCell ref="C935:AD935"/>
    <mergeCell ref="C779:AD779"/>
    <mergeCell ref="O937:AD937"/>
    <mergeCell ref="O938:R938"/>
    <mergeCell ref="S938:V938"/>
    <mergeCell ref="W938:Z938"/>
    <mergeCell ref="O715:R715"/>
    <mergeCell ref="S715:V715"/>
    <mergeCell ref="W715:Z715"/>
    <mergeCell ref="AA715:AD715"/>
    <mergeCell ref="O716:R716"/>
    <mergeCell ref="S716:V716"/>
    <mergeCell ref="W716:Z716"/>
    <mergeCell ref="AA716:AD716"/>
    <mergeCell ref="AA920:AD920"/>
    <mergeCell ref="D921:N921"/>
    <mergeCell ref="O921:R921"/>
    <mergeCell ref="S921:V921"/>
    <mergeCell ref="O718:R718"/>
    <mergeCell ref="S718:V718"/>
    <mergeCell ref="W718:Z718"/>
    <mergeCell ref="S717:V717"/>
    <mergeCell ref="O749:R749"/>
    <mergeCell ref="S749:V749"/>
    <mergeCell ref="W749:Z749"/>
    <mergeCell ref="AA749:AD749"/>
    <mergeCell ref="O750:R750"/>
    <mergeCell ref="O746:R746"/>
    <mergeCell ref="S746:V746"/>
    <mergeCell ref="W746:Z746"/>
    <mergeCell ref="AA746:AD746"/>
    <mergeCell ref="O645:AD645"/>
    <mergeCell ref="O646:R646"/>
    <mergeCell ref="S646:V646"/>
    <mergeCell ref="W646:Z646"/>
    <mergeCell ref="AA646:AD646"/>
    <mergeCell ref="C645:N646"/>
    <mergeCell ref="O647:R647"/>
    <mergeCell ref="S647:V647"/>
    <mergeCell ref="W647:Z647"/>
    <mergeCell ref="AA647:AD647"/>
    <mergeCell ref="O648:R648"/>
    <mergeCell ref="S648:V648"/>
    <mergeCell ref="W648:Z648"/>
    <mergeCell ref="AA648:AD648"/>
    <mergeCell ref="O649:R649"/>
    <mergeCell ref="S649:V649"/>
    <mergeCell ref="W649:Z649"/>
    <mergeCell ref="AA649:AD649"/>
    <mergeCell ref="D647:N647"/>
    <mergeCell ref="D648:N648"/>
    <mergeCell ref="D649:N649"/>
    <mergeCell ref="O650:R650"/>
    <mergeCell ref="S650:V650"/>
    <mergeCell ref="W650:Z650"/>
    <mergeCell ref="D652:N652"/>
    <mergeCell ref="D653:N653"/>
    <mergeCell ref="D654:N654"/>
    <mergeCell ref="D655:N655"/>
    <mergeCell ref="D656:N656"/>
    <mergeCell ref="D657:N657"/>
    <mergeCell ref="D658:N658"/>
    <mergeCell ref="D659:N659"/>
    <mergeCell ref="D660:N660"/>
    <mergeCell ref="D661:N661"/>
    <mergeCell ref="O698:AD698"/>
    <mergeCell ref="O699:R699"/>
    <mergeCell ref="S699:V699"/>
    <mergeCell ref="W699:Z699"/>
    <mergeCell ref="AA699:AD699"/>
    <mergeCell ref="AA650:AD650"/>
    <mergeCell ref="O651:R651"/>
    <mergeCell ref="AA655:AD655"/>
    <mergeCell ref="AA658:AD658"/>
    <mergeCell ref="O659:R659"/>
    <mergeCell ref="W676:Z676"/>
    <mergeCell ref="D650:N650"/>
    <mergeCell ref="D651:N651"/>
    <mergeCell ref="C664:AD664"/>
    <mergeCell ref="C665:AD665"/>
    <mergeCell ref="B696:AD696"/>
    <mergeCell ref="O662:R662"/>
    <mergeCell ref="S662:V662"/>
    <mergeCell ref="W662:Z662"/>
    <mergeCell ref="D700:N700"/>
    <mergeCell ref="O656:R656"/>
    <mergeCell ref="S656:V656"/>
    <mergeCell ref="W656:Z656"/>
    <mergeCell ref="AA656:AD656"/>
    <mergeCell ref="O657:R657"/>
    <mergeCell ref="S657:V657"/>
    <mergeCell ref="W657:Z657"/>
    <mergeCell ref="AA657:AD657"/>
    <mergeCell ref="O658:R658"/>
    <mergeCell ref="S658:V658"/>
    <mergeCell ref="W658:Z658"/>
    <mergeCell ref="D706:N706"/>
    <mergeCell ref="D707:N707"/>
    <mergeCell ref="D708:N708"/>
    <mergeCell ref="D709:N709"/>
    <mergeCell ref="B672:AD672"/>
    <mergeCell ref="S659:V659"/>
    <mergeCell ref="W659:Z659"/>
    <mergeCell ref="AA659:AD659"/>
    <mergeCell ref="O660:R660"/>
    <mergeCell ref="O700:R700"/>
    <mergeCell ref="S700:V700"/>
    <mergeCell ref="W700:Z700"/>
    <mergeCell ref="W703:Z703"/>
    <mergeCell ref="AA703:AD703"/>
    <mergeCell ref="O704:R704"/>
    <mergeCell ref="S704:V704"/>
    <mergeCell ref="W704:Z704"/>
    <mergeCell ref="AA704:AD704"/>
    <mergeCell ref="S701:V701"/>
    <mergeCell ref="D704:N704"/>
    <mergeCell ref="S651:V651"/>
    <mergeCell ref="W651:Z651"/>
    <mergeCell ref="AA651:AD651"/>
    <mergeCell ref="O652:R652"/>
    <mergeCell ref="S652:V652"/>
    <mergeCell ref="W652:Z652"/>
    <mergeCell ref="AA652:AD652"/>
    <mergeCell ref="S660:V660"/>
    <mergeCell ref="W660:Z660"/>
    <mergeCell ref="AA660:AD660"/>
    <mergeCell ref="O661:R661"/>
    <mergeCell ref="AA709:AD709"/>
    <mergeCell ref="AA700:AD700"/>
    <mergeCell ref="O653:R653"/>
    <mergeCell ref="S653:V653"/>
    <mergeCell ref="W653:Z653"/>
    <mergeCell ref="AA686:AD686"/>
    <mergeCell ref="AA653:AD653"/>
    <mergeCell ref="O654:R654"/>
    <mergeCell ref="S654:V654"/>
    <mergeCell ref="W654:Z654"/>
    <mergeCell ref="AA654:AD654"/>
    <mergeCell ref="O655:R655"/>
    <mergeCell ref="S655:V655"/>
    <mergeCell ref="W655:Z655"/>
    <mergeCell ref="S703:V703"/>
    <mergeCell ref="AA662:AD662"/>
    <mergeCell ref="O701:R701"/>
    <mergeCell ref="B666:AD666"/>
    <mergeCell ref="B667:AD667"/>
    <mergeCell ref="B668:AD668"/>
    <mergeCell ref="D703:N703"/>
    <mergeCell ref="D705:N705"/>
    <mergeCell ref="D710:N710"/>
    <mergeCell ref="D711:N711"/>
    <mergeCell ref="D712:N712"/>
    <mergeCell ref="D713:N713"/>
    <mergeCell ref="D714:N714"/>
    <mergeCell ref="D715:N715"/>
    <mergeCell ref="D716:N716"/>
    <mergeCell ref="D717:N717"/>
    <mergeCell ref="D718:N718"/>
    <mergeCell ref="O705:R705"/>
    <mergeCell ref="S705:V705"/>
    <mergeCell ref="W705:Z705"/>
    <mergeCell ref="AA705:AD705"/>
    <mergeCell ref="O706:R706"/>
    <mergeCell ref="S706:V706"/>
    <mergeCell ref="W706:Z706"/>
    <mergeCell ref="AA706:AD706"/>
    <mergeCell ref="O707:R707"/>
    <mergeCell ref="S707:V707"/>
    <mergeCell ref="W707:Z707"/>
    <mergeCell ref="AA707:AD707"/>
    <mergeCell ref="O708:R708"/>
    <mergeCell ref="S708:V708"/>
    <mergeCell ref="W708:Z708"/>
    <mergeCell ref="AA708:AD708"/>
    <mergeCell ref="O709:R709"/>
    <mergeCell ref="S709:V709"/>
    <mergeCell ref="W709:Z709"/>
    <mergeCell ref="O717:R717"/>
    <mergeCell ref="W710:Z710"/>
    <mergeCell ref="AA710:AD710"/>
    <mergeCell ref="D702:N702"/>
    <mergeCell ref="D232:J232"/>
    <mergeCell ref="D233:J233"/>
    <mergeCell ref="D234:J234"/>
    <mergeCell ref="D235:J235"/>
    <mergeCell ref="D236:J236"/>
    <mergeCell ref="D237:J237"/>
    <mergeCell ref="D238:J238"/>
    <mergeCell ref="J454:P454"/>
    <mergeCell ref="D239:J239"/>
    <mergeCell ref="D240:J240"/>
    <mergeCell ref="D241:J241"/>
    <mergeCell ref="D242:J242"/>
    <mergeCell ref="D243:J243"/>
    <mergeCell ref="D244:J244"/>
    <mergeCell ref="D245:J245"/>
    <mergeCell ref="D246:J246"/>
    <mergeCell ref="D247:J247"/>
    <mergeCell ref="D248:J248"/>
    <mergeCell ref="C465:AD465"/>
    <mergeCell ref="C466:AD466"/>
    <mergeCell ref="C429:AD429"/>
    <mergeCell ref="C430:AD430"/>
    <mergeCell ref="F486:X486"/>
    <mergeCell ref="Y486:AD486"/>
    <mergeCell ref="F487:X487"/>
    <mergeCell ref="Y487:AD487"/>
    <mergeCell ref="F488:X488"/>
    <mergeCell ref="Y488:AD488"/>
    <mergeCell ref="D256:J256"/>
    <mergeCell ref="D257:J257"/>
    <mergeCell ref="D258:J258"/>
    <mergeCell ref="K213:AD213"/>
    <mergeCell ref="D217:J217"/>
    <mergeCell ref="D218:J218"/>
    <mergeCell ref="D219:J219"/>
    <mergeCell ref="D220:J220"/>
    <mergeCell ref="D221:J221"/>
    <mergeCell ref="D222:J222"/>
    <mergeCell ref="D223:J223"/>
    <mergeCell ref="D224:J224"/>
    <mergeCell ref="D225:J225"/>
    <mergeCell ref="D226:J226"/>
    <mergeCell ref="D227:J227"/>
    <mergeCell ref="D228:J228"/>
    <mergeCell ref="D229:J229"/>
    <mergeCell ref="D230:J230"/>
    <mergeCell ref="D231:J231"/>
    <mergeCell ref="D255:J255"/>
    <mergeCell ref="K214:K216"/>
    <mergeCell ref="L214:L216"/>
    <mergeCell ref="M214:M216"/>
    <mergeCell ref="N214:N216"/>
    <mergeCell ref="O214:AD214"/>
    <mergeCell ref="D259:J259"/>
    <mergeCell ref="D260:J260"/>
    <mergeCell ref="D261:J261"/>
    <mergeCell ref="D262:J262"/>
    <mergeCell ref="D263:J263"/>
    <mergeCell ref="D264:J264"/>
    <mergeCell ref="D265:J265"/>
    <mergeCell ref="D266:J266"/>
    <mergeCell ref="D267:J267"/>
    <mergeCell ref="D268:J268"/>
    <mergeCell ref="D269:J269"/>
    <mergeCell ref="D270:J270"/>
    <mergeCell ref="D271:J271"/>
    <mergeCell ref="D272:J272"/>
    <mergeCell ref="D273:J273"/>
    <mergeCell ref="D274:J274"/>
    <mergeCell ref="D275:J275"/>
    <mergeCell ref="D276:J276"/>
    <mergeCell ref="D277:J277"/>
    <mergeCell ref="AA280:AD280"/>
    <mergeCell ref="C281:N284"/>
    <mergeCell ref="O281:AD281"/>
    <mergeCell ref="O283:R283"/>
    <mergeCell ref="S283:V283"/>
    <mergeCell ref="W283:Z283"/>
    <mergeCell ref="AA283:AD283"/>
    <mergeCell ref="D285:N285"/>
    <mergeCell ref="D286:N286"/>
    <mergeCell ref="D287:N287"/>
    <mergeCell ref="D288:N288"/>
    <mergeCell ref="D289:N289"/>
    <mergeCell ref="D290:N290"/>
    <mergeCell ref="D291:N291"/>
    <mergeCell ref="D292:N292"/>
    <mergeCell ref="O282:AD28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1:N311"/>
    <mergeCell ref="D312:N312"/>
    <mergeCell ref="D313:N313"/>
    <mergeCell ref="D314:N314"/>
    <mergeCell ref="D315:N315"/>
    <mergeCell ref="D316:N316"/>
    <mergeCell ref="D317:N317"/>
    <mergeCell ref="D318:N318"/>
    <mergeCell ref="D319:N319"/>
    <mergeCell ref="D320:N320"/>
    <mergeCell ref="D321:N321"/>
    <mergeCell ref="D322:N322"/>
    <mergeCell ref="D323:N323"/>
    <mergeCell ref="D324:N324"/>
    <mergeCell ref="D325:N325"/>
    <mergeCell ref="D326:N326"/>
    <mergeCell ref="D327:N327"/>
    <mergeCell ref="D328:N328"/>
    <mergeCell ref="D329:N329"/>
    <mergeCell ref="D330:N330"/>
    <mergeCell ref="D331:N331"/>
    <mergeCell ref="D332:N332"/>
    <mergeCell ref="D333:N333"/>
    <mergeCell ref="D334:N334"/>
    <mergeCell ref="D335:N335"/>
    <mergeCell ref="D336:N336"/>
    <mergeCell ref="D337:N337"/>
    <mergeCell ref="D338:N338"/>
    <mergeCell ref="D339:N339"/>
    <mergeCell ref="D340:N340"/>
    <mergeCell ref="D341:N341"/>
    <mergeCell ref="D342:N342"/>
    <mergeCell ref="D343:N343"/>
    <mergeCell ref="D344:N344"/>
    <mergeCell ref="D345:N345"/>
    <mergeCell ref="AA348:AD348"/>
    <mergeCell ref="C349:N352"/>
    <mergeCell ref="O349:AD349"/>
    <mergeCell ref="O351:R351"/>
    <mergeCell ref="S351:V351"/>
    <mergeCell ref="W351:Z351"/>
    <mergeCell ref="AA351:AD351"/>
    <mergeCell ref="D353:N353"/>
    <mergeCell ref="D354:N354"/>
    <mergeCell ref="D355:N355"/>
    <mergeCell ref="D356:N356"/>
    <mergeCell ref="D357:N357"/>
    <mergeCell ref="D358:N358"/>
    <mergeCell ref="D359:N359"/>
    <mergeCell ref="D360:N360"/>
    <mergeCell ref="O350:AD350"/>
    <mergeCell ref="D361:N361"/>
    <mergeCell ref="D362:N362"/>
    <mergeCell ref="D363:N363"/>
    <mergeCell ref="D364:N364"/>
    <mergeCell ref="D365:N365"/>
    <mergeCell ref="D366:N366"/>
    <mergeCell ref="D367:N367"/>
    <mergeCell ref="D368:N368"/>
    <mergeCell ref="D369:N369"/>
    <mergeCell ref="D370:N370"/>
    <mergeCell ref="D371:N371"/>
    <mergeCell ref="D372:N372"/>
    <mergeCell ref="D373:N373"/>
    <mergeCell ref="D374:N374"/>
    <mergeCell ref="D375:N375"/>
    <mergeCell ref="D376:N376"/>
    <mergeCell ref="D377:N377"/>
    <mergeCell ref="D378:N378"/>
    <mergeCell ref="D379:N379"/>
    <mergeCell ref="D380:N380"/>
    <mergeCell ref="D381:N381"/>
    <mergeCell ref="D382:N382"/>
    <mergeCell ref="D383:N383"/>
    <mergeCell ref="D384:N384"/>
    <mergeCell ref="D385:N385"/>
    <mergeCell ref="D386:N386"/>
    <mergeCell ref="D387:N387"/>
    <mergeCell ref="D388:N388"/>
    <mergeCell ref="D389:N389"/>
    <mergeCell ref="D390:N390"/>
    <mergeCell ref="C453:I453"/>
    <mergeCell ref="J453:P453"/>
    <mergeCell ref="X453:AD453"/>
    <mergeCell ref="C454:I454"/>
    <mergeCell ref="D391:N391"/>
    <mergeCell ref="D392:N392"/>
    <mergeCell ref="D393:N393"/>
    <mergeCell ref="D394:N394"/>
    <mergeCell ref="D395:N395"/>
    <mergeCell ref="D396:N396"/>
    <mergeCell ref="D397:N397"/>
    <mergeCell ref="D398:N398"/>
    <mergeCell ref="D399:N399"/>
    <mergeCell ref="D400:N400"/>
    <mergeCell ref="D401:N401"/>
    <mergeCell ref="D402:N402"/>
    <mergeCell ref="D403:N403"/>
    <mergeCell ref="D404:N404"/>
    <mergeCell ref="D405:N405"/>
    <mergeCell ref="D406:N406"/>
    <mergeCell ref="D407:N407"/>
    <mergeCell ref="C441:AD441"/>
    <mergeCell ref="C442:AD442"/>
    <mergeCell ref="Q454:W454"/>
    <mergeCell ref="X454:AD454"/>
    <mergeCell ref="AA684:AD684"/>
    <mergeCell ref="O685:R685"/>
    <mergeCell ref="O681:R681"/>
    <mergeCell ref="S681:V681"/>
    <mergeCell ref="W681:Z681"/>
    <mergeCell ref="AA681:AD681"/>
    <mergeCell ref="D408:N408"/>
    <mergeCell ref="D409:N409"/>
    <mergeCell ref="D410:N410"/>
    <mergeCell ref="D411:N411"/>
    <mergeCell ref="D412:N412"/>
    <mergeCell ref="D413:N413"/>
    <mergeCell ref="J438:P438"/>
    <mergeCell ref="Q438:W438"/>
    <mergeCell ref="X438:AD438"/>
    <mergeCell ref="C439:I439"/>
    <mergeCell ref="J439:P439"/>
    <mergeCell ref="Q439:W439"/>
    <mergeCell ref="X439:AD439"/>
    <mergeCell ref="C451:AD451"/>
    <mergeCell ref="C452:P452"/>
    <mergeCell ref="Q452:AD452"/>
    <mergeCell ref="Q453:W453"/>
    <mergeCell ref="C456:AD456"/>
    <mergeCell ref="C457:AD457"/>
    <mergeCell ref="C425:AD425"/>
    <mergeCell ref="AA676:AD676"/>
    <mergeCell ref="O677:R677"/>
    <mergeCell ref="S677:V677"/>
    <mergeCell ref="W677:Z677"/>
    <mergeCell ref="AA677:AD677"/>
    <mergeCell ref="O678:R678"/>
    <mergeCell ref="S678:V678"/>
    <mergeCell ref="W678:Z678"/>
    <mergeCell ref="AA678:AD678"/>
    <mergeCell ref="O679:R679"/>
    <mergeCell ref="S679:V679"/>
    <mergeCell ref="W679:Z679"/>
    <mergeCell ref="AA679:AD679"/>
    <mergeCell ref="O680:R680"/>
    <mergeCell ref="S680:V680"/>
    <mergeCell ref="W680:Z680"/>
    <mergeCell ref="AA680:AD680"/>
    <mergeCell ref="O676:R676"/>
    <mergeCell ref="S676:V676"/>
    <mergeCell ref="AA743:AD743"/>
    <mergeCell ref="O744:R744"/>
    <mergeCell ref="S744:V744"/>
    <mergeCell ref="W744:Z744"/>
    <mergeCell ref="AA744:AD744"/>
    <mergeCell ref="O745:R745"/>
    <mergeCell ref="S745:V745"/>
    <mergeCell ref="W745:Z745"/>
    <mergeCell ref="AA745:AD745"/>
    <mergeCell ref="O747:R747"/>
    <mergeCell ref="AA738:AD738"/>
    <mergeCell ref="O739:R739"/>
    <mergeCell ref="S739:V739"/>
    <mergeCell ref="W739:Z739"/>
    <mergeCell ref="AA739:AD739"/>
    <mergeCell ref="O740:R740"/>
    <mergeCell ref="S740:V740"/>
    <mergeCell ref="W740:Z740"/>
    <mergeCell ref="AA740:AD740"/>
    <mergeCell ref="D677:N677"/>
    <mergeCell ref="D678:N678"/>
    <mergeCell ref="D679:N679"/>
    <mergeCell ref="D680:N680"/>
    <mergeCell ref="O682:R682"/>
    <mergeCell ref="S682:V682"/>
    <mergeCell ref="W682:Z682"/>
    <mergeCell ref="AA682:AD682"/>
    <mergeCell ref="O683:R683"/>
    <mergeCell ref="S683:V683"/>
    <mergeCell ref="W683:Z683"/>
    <mergeCell ref="AA683:AD683"/>
    <mergeCell ref="O684:R684"/>
    <mergeCell ref="S684:V684"/>
    <mergeCell ref="W684:Z684"/>
    <mergeCell ref="W717:Z717"/>
    <mergeCell ref="AA717:AD717"/>
    <mergeCell ref="O710:R710"/>
    <mergeCell ref="S710:V710"/>
    <mergeCell ref="W686:Z686"/>
    <mergeCell ref="O711:R711"/>
    <mergeCell ref="S711:V711"/>
    <mergeCell ref="W711:Z711"/>
    <mergeCell ref="AA711:AD711"/>
    <mergeCell ref="O702:R702"/>
    <mergeCell ref="S702:V702"/>
    <mergeCell ref="W702:Z702"/>
    <mergeCell ref="AA702:AD702"/>
    <mergeCell ref="O703:R703"/>
    <mergeCell ref="S685:V685"/>
    <mergeCell ref="W685:Z685"/>
    <mergeCell ref="AA685:AD685"/>
    <mergeCell ref="C770:AD770"/>
    <mergeCell ref="C771:AD771"/>
    <mergeCell ref="O763:AD763"/>
    <mergeCell ref="O764:R764"/>
    <mergeCell ref="S764:V764"/>
    <mergeCell ref="W764:Z764"/>
    <mergeCell ref="AA764:AD764"/>
    <mergeCell ref="O765:R765"/>
    <mergeCell ref="S765:V765"/>
    <mergeCell ref="W765:Z765"/>
    <mergeCell ref="AA765:AD765"/>
    <mergeCell ref="O766:R766"/>
    <mergeCell ref="S766:V766"/>
    <mergeCell ref="W766:Z766"/>
    <mergeCell ref="AA766:AD766"/>
    <mergeCell ref="O767:R767"/>
    <mergeCell ref="S767:V767"/>
    <mergeCell ref="W767:Z767"/>
    <mergeCell ref="C203:AD203"/>
    <mergeCell ref="C204:AD204"/>
    <mergeCell ref="C205:AD205"/>
    <mergeCell ref="C206:AD206"/>
    <mergeCell ref="C207:AD207"/>
    <mergeCell ref="C208:AD208"/>
    <mergeCell ref="C436:AD436"/>
    <mergeCell ref="C437:P437"/>
    <mergeCell ref="Q437:AD437"/>
    <mergeCell ref="C438:I438"/>
    <mergeCell ref="D681:N681"/>
    <mergeCell ref="D746:N746"/>
    <mergeCell ref="D747:N747"/>
    <mergeCell ref="D748:N748"/>
    <mergeCell ref="D749:N749"/>
    <mergeCell ref="D750:N750"/>
    <mergeCell ref="O741:R741"/>
    <mergeCell ref="S741:V741"/>
    <mergeCell ref="W741:Z741"/>
    <mergeCell ref="AA741:AD741"/>
    <mergeCell ref="O742:R742"/>
    <mergeCell ref="S742:V742"/>
    <mergeCell ref="W742:Z742"/>
    <mergeCell ref="AA742:AD742"/>
    <mergeCell ref="O743:R743"/>
    <mergeCell ref="C673:AD673"/>
    <mergeCell ref="B732:AD732"/>
    <mergeCell ref="O737:AD737"/>
    <mergeCell ref="O738:R738"/>
    <mergeCell ref="S738:V738"/>
    <mergeCell ref="W738:Z738"/>
    <mergeCell ref="C675:N676"/>
    <mergeCell ref="B185:AE185"/>
    <mergeCell ref="B186:AE186"/>
    <mergeCell ref="B187:AE187"/>
    <mergeCell ref="B107:AD107"/>
    <mergeCell ref="B108:AD108"/>
    <mergeCell ref="B109:AD109"/>
    <mergeCell ref="B146:AE146"/>
    <mergeCell ref="B149:AD149"/>
    <mergeCell ref="B150:AD150"/>
    <mergeCell ref="B151:AD151"/>
    <mergeCell ref="B152:AE152"/>
    <mergeCell ref="AA767:AD767"/>
    <mergeCell ref="O768:R768"/>
    <mergeCell ref="S768:V768"/>
    <mergeCell ref="W768:Z768"/>
    <mergeCell ref="AA768:AD768"/>
    <mergeCell ref="C763:N764"/>
    <mergeCell ref="D765:N765"/>
    <mergeCell ref="D766:N766"/>
    <mergeCell ref="D767:N767"/>
    <mergeCell ref="C431:AD431"/>
    <mergeCell ref="C432:AD432"/>
    <mergeCell ref="C733:AD733"/>
    <mergeCell ref="C734:AD734"/>
    <mergeCell ref="C735:AD735"/>
    <mergeCell ref="C192:AD192"/>
    <mergeCell ref="C193:AD193"/>
    <mergeCell ref="C199:AD199"/>
    <mergeCell ref="C200:AD200"/>
    <mergeCell ref="C201:AD201"/>
    <mergeCell ref="C202:AD202"/>
    <mergeCell ref="C210:AD210"/>
    <mergeCell ref="AA997:AB997"/>
    <mergeCell ref="AC997:AD997"/>
    <mergeCell ref="D977:N977"/>
    <mergeCell ref="AI165:AT165"/>
    <mergeCell ref="AI172:AT172"/>
    <mergeCell ref="AZ165:AZ166"/>
    <mergeCell ref="BC165:BC166"/>
    <mergeCell ref="BA165:BA166"/>
    <mergeCell ref="BD165:BD166"/>
    <mergeCell ref="B182:AD182"/>
    <mergeCell ref="B183:AD183"/>
    <mergeCell ref="B184:AD184"/>
    <mergeCell ref="D174:L174"/>
    <mergeCell ref="M174:R174"/>
    <mergeCell ref="S174:X174"/>
    <mergeCell ref="Y174:AD174"/>
    <mergeCell ref="D175:L175"/>
    <mergeCell ref="M175:R175"/>
    <mergeCell ref="S175:X175"/>
    <mergeCell ref="Y175:AD175"/>
    <mergeCell ref="D172:L172"/>
    <mergeCell ref="M172:R172"/>
    <mergeCell ref="S172:X172"/>
    <mergeCell ref="Y172:AD172"/>
    <mergeCell ref="D682:N682"/>
    <mergeCell ref="D683:N683"/>
    <mergeCell ref="D684:N684"/>
    <mergeCell ref="C427:AD427"/>
    <mergeCell ref="C428:AD428"/>
    <mergeCell ref="D685:N685"/>
    <mergeCell ref="O686:R686"/>
    <mergeCell ref="S686:V686"/>
    <mergeCell ref="AG404:AI404"/>
    <mergeCell ref="AH441:AJ441"/>
    <mergeCell ref="AG502:AI502"/>
    <mergeCell ref="B1003:AD1003"/>
    <mergeCell ref="B1004:AD1004"/>
    <mergeCell ref="B1005:AD1005"/>
    <mergeCell ref="AO967:AR967"/>
    <mergeCell ref="AS967:AS968"/>
    <mergeCell ref="AT967:AW967"/>
    <mergeCell ref="AX967:AX968"/>
    <mergeCell ref="AY967:AY968"/>
    <mergeCell ref="B985:AD985"/>
    <mergeCell ref="B986:AD986"/>
    <mergeCell ref="B987:AD987"/>
    <mergeCell ref="B988:AD988"/>
    <mergeCell ref="B989:AE989"/>
    <mergeCell ref="B990:AE990"/>
    <mergeCell ref="AU997:AU998"/>
    <mergeCell ref="AT997:AT998"/>
    <mergeCell ref="AV997:AY997"/>
    <mergeCell ref="B1002:AD1002"/>
    <mergeCell ref="U998:V998"/>
    <mergeCell ref="W998:X998"/>
    <mergeCell ref="Y998:Z998"/>
    <mergeCell ref="AA998:AB998"/>
    <mergeCell ref="AC998:AD998"/>
    <mergeCell ref="C1000:AD1000"/>
    <mergeCell ref="O980:R980"/>
    <mergeCell ref="S980:V980"/>
    <mergeCell ref="W980:Z980"/>
    <mergeCell ref="AA980:AD980"/>
    <mergeCell ref="Y997:Z997"/>
  </mergeCells>
  <phoneticPr fontId="47" type="noConversion"/>
  <conditionalFormatting sqref="C439:I439">
    <cfRule type="expression" dxfId="355" priority="112">
      <formula>SUM($S$171)=0</formula>
    </cfRule>
  </conditionalFormatting>
  <conditionalFormatting sqref="C439:P439">
    <cfRule type="expression" dxfId="354" priority="114">
      <formula>SUM($P$346)=0</formula>
    </cfRule>
  </conditionalFormatting>
  <conditionalFormatting sqref="C454:P454">
    <cfRule type="expression" dxfId="353" priority="110">
      <formula>SUM($Q$346)=0</formula>
    </cfRule>
  </conditionalFormatting>
  <conditionalFormatting sqref="C17:AD17">
    <cfRule type="expression" dxfId="352" priority="289">
      <formula>OR($AK$103&gt;0,$DR$277&gt;0,$AM$632&gt;0,$AY$882&gt;0)</formula>
    </cfRule>
  </conditionalFormatting>
  <conditionalFormatting sqref="C35:AD35">
    <cfRule type="expression" dxfId="351" priority="170">
      <formula>OR($AI$124&gt;0,$AU$175&gt;0)</formula>
    </cfRule>
  </conditionalFormatting>
  <conditionalFormatting sqref="C114:AD114">
    <cfRule type="expression" dxfId="350" priority="192">
      <formula>$AI$119&gt;0</formula>
    </cfRule>
  </conditionalFormatting>
  <conditionalFormatting sqref="C115:AD115">
    <cfRule type="expression" dxfId="349" priority="191">
      <formula>AND($AJ$143&gt;0,$C$148="")</formula>
    </cfRule>
  </conditionalFormatting>
  <conditionalFormatting sqref="C116:AD116">
    <cfRule type="expression" dxfId="348" priority="194">
      <formula>AND($AI$121&gt;0,$F$145="")</formula>
    </cfRule>
  </conditionalFormatting>
  <conditionalFormatting sqref="C156:AD156">
    <cfRule type="expression" dxfId="347" priority="174">
      <formula>$AT$175&gt;0</formula>
    </cfRule>
  </conditionalFormatting>
  <conditionalFormatting sqref="C161:AD161">
    <cfRule type="expression" dxfId="346" priority="173">
      <formula>AND($AU$171&gt;0,$C$181="")</formula>
    </cfRule>
  </conditionalFormatting>
  <conditionalFormatting sqref="C162:AD162">
    <cfRule type="expression" dxfId="345" priority="172">
      <formula>AND($AZ$170&gt;0,$C$181="")</formula>
    </cfRule>
  </conditionalFormatting>
  <conditionalFormatting sqref="C163:AD163">
    <cfRule type="expression" dxfId="344" priority="171">
      <formula>AND($BC$170&gt;0,$C$181="")</formula>
    </cfRule>
  </conditionalFormatting>
  <conditionalFormatting sqref="C191:AD191">
    <cfRule type="expression" dxfId="343" priority="127">
      <formula>AND($AI$278&gt;0,$C$417="")</formula>
    </cfRule>
  </conditionalFormatting>
  <conditionalFormatting sqref="C192:AD192">
    <cfRule type="expression" dxfId="342" priority="9">
      <formula>$AV$226&gt;0</formula>
    </cfRule>
  </conditionalFormatting>
  <conditionalFormatting sqref="C193:AD193">
    <cfRule type="expression" dxfId="341" priority="8">
      <formula>AND($AX$228&gt;0,$C$417="")</formula>
    </cfRule>
  </conditionalFormatting>
  <conditionalFormatting sqref="C201:AD201">
    <cfRule type="expression" dxfId="340" priority="124">
      <formula>$AY$278&gt;0</formula>
    </cfRule>
  </conditionalFormatting>
  <conditionalFormatting sqref="C202:AD202">
    <cfRule type="expression" dxfId="339" priority="123">
      <formula>AND($BK$278&gt;0,$C$417="")</formula>
    </cfRule>
  </conditionalFormatting>
  <conditionalFormatting sqref="C203:AD203">
    <cfRule type="expression" dxfId="338" priority="122">
      <formula>$BL$278&gt;0</formula>
    </cfRule>
  </conditionalFormatting>
  <conditionalFormatting sqref="C204:AD204">
    <cfRule type="expression" dxfId="337" priority="121">
      <formula>AND($BX$278&gt;0,$C$417="")</formula>
    </cfRule>
  </conditionalFormatting>
  <conditionalFormatting sqref="C205:AD205">
    <cfRule type="expression" dxfId="336" priority="120">
      <formula>$BY$278&gt;0</formula>
    </cfRule>
  </conditionalFormatting>
  <conditionalFormatting sqref="C206:AD206">
    <cfRule type="expression" dxfId="335" priority="119">
      <formula>AND($CK$278&gt;0,$C$417="")</formula>
    </cfRule>
  </conditionalFormatting>
  <conditionalFormatting sqref="C207:AD207">
    <cfRule type="expression" dxfId="334" priority="118">
      <formula>$CL$278&gt;0</formula>
    </cfRule>
  </conditionalFormatting>
  <conditionalFormatting sqref="C208:AD208">
    <cfRule type="expression" dxfId="333" priority="117">
      <formula>AND($CX$278&gt;0,$C$417="")</formula>
    </cfRule>
  </conditionalFormatting>
  <conditionalFormatting sqref="C209:AD209">
    <cfRule type="expression" dxfId="332" priority="116">
      <formula>AND($CZ$278&gt;0,$C$417="")</formula>
    </cfRule>
  </conditionalFormatting>
  <conditionalFormatting sqref="C210:AD210">
    <cfRule type="expression" dxfId="331" priority="115">
      <formula>AND($DC$229&gt;0,$C$417="")</formula>
    </cfRule>
  </conditionalFormatting>
  <conditionalFormatting sqref="C425:AD425">
    <cfRule type="expression" dxfId="330" priority="106">
      <formula>OR($AI$439&gt;0,$AJ$439&gt;0)</formula>
    </cfRule>
  </conditionalFormatting>
  <conditionalFormatting sqref="C426:AD426">
    <cfRule type="expression" dxfId="329" priority="105">
      <formula>OR($AI$454&gt;0,$AJ$454&gt;0)</formula>
    </cfRule>
  </conditionalFormatting>
  <conditionalFormatting sqref="C427:AD427">
    <cfRule type="expression" dxfId="328" priority="95">
      <formula>AND($AL$440&gt;0,$C$442="")</formula>
    </cfRule>
  </conditionalFormatting>
  <conditionalFormatting sqref="C428:AD428">
    <cfRule type="expression" dxfId="327" priority="94">
      <formula>AND($AR$440&gt;0,$C$442="")</formula>
    </cfRule>
  </conditionalFormatting>
  <conditionalFormatting sqref="C429:AD429">
    <cfRule type="expression" dxfId="326" priority="101">
      <formula>$AM$439&gt;0</formula>
    </cfRule>
  </conditionalFormatting>
  <conditionalFormatting sqref="C430:AD430">
    <cfRule type="expression" dxfId="325" priority="100">
      <formula>$AN$439&gt;0</formula>
    </cfRule>
  </conditionalFormatting>
  <conditionalFormatting sqref="C431:AD431">
    <cfRule type="expression" dxfId="324" priority="255">
      <formula>$AK$454&gt;0</formula>
    </cfRule>
  </conditionalFormatting>
  <conditionalFormatting sqref="C432:AD432">
    <cfRule type="expression" dxfId="323" priority="256">
      <formula>$AL$454&gt;0</formula>
    </cfRule>
  </conditionalFormatting>
  <conditionalFormatting sqref="C465:AD465">
    <cfRule type="expression" dxfId="322" priority="91">
      <formula>$AI$478&gt;0</formula>
    </cfRule>
  </conditionalFormatting>
  <conditionalFormatting sqref="C466:AD466">
    <cfRule type="expression" dxfId="321" priority="90">
      <formula>$AI$482&gt;0</formula>
    </cfRule>
  </conditionalFormatting>
  <conditionalFormatting sqref="C470:AD470">
    <cfRule type="expression" dxfId="320" priority="89">
      <formula>$AJ$478&gt;0</formula>
    </cfRule>
  </conditionalFormatting>
  <conditionalFormatting sqref="C471:AD471">
    <cfRule type="expression" dxfId="319" priority="88">
      <formula>AND($AL$489&gt;0,$C$505="")</formula>
    </cfRule>
  </conditionalFormatting>
  <conditionalFormatting sqref="C472:AD472">
    <cfRule type="expression" dxfId="318" priority="87">
      <formula>$AM$478&gt;0</formula>
    </cfRule>
  </conditionalFormatting>
  <conditionalFormatting sqref="C473:AD473">
    <cfRule type="expression" dxfId="317" priority="86">
      <formula>AND($AO$488&gt;0,$C$505="")</formula>
    </cfRule>
  </conditionalFormatting>
  <conditionalFormatting sqref="C474:AD474">
    <cfRule type="expression" dxfId="316" priority="85">
      <formula>AND(AP478&gt;0,I500="")</formula>
    </cfRule>
  </conditionalFormatting>
  <conditionalFormatting sqref="C475:AD475">
    <cfRule type="expression" dxfId="315" priority="80">
      <formula>AND(AQ478&gt;0,I502="")</formula>
    </cfRule>
  </conditionalFormatting>
  <conditionalFormatting sqref="C513:AD513">
    <cfRule type="expression" dxfId="314" priority="78">
      <formula>$AG$520&gt;0</formula>
    </cfRule>
  </conditionalFormatting>
  <conditionalFormatting sqref="C515:AD515">
    <cfRule type="expression" dxfId="313" priority="77">
      <formula>AND($AH$520&gt;0,$C$552="")</formula>
    </cfRule>
  </conditionalFormatting>
  <conditionalFormatting sqref="C516:AD516">
    <cfRule type="expression" dxfId="312" priority="76">
      <formula>AND($AJ$547&gt;0,$C$552="")</formula>
    </cfRule>
  </conditionalFormatting>
  <conditionalFormatting sqref="C517:AD517">
    <cfRule type="expression" dxfId="311" priority="75">
      <formula>AND(AK520&gt;0,F549="")</formula>
    </cfRule>
  </conditionalFormatting>
  <conditionalFormatting sqref="C561:AD561">
    <cfRule type="expression" dxfId="310" priority="22">
      <formula>OR($AG$651&gt;0,$AG$681&gt;0,$AG$704&gt;0,$AG$743&gt;0,$AG$768&gt;0,$AG$790&gt;0,$AT$882&gt;0,$AG$902&gt;0,$AG$942&gt;0,$AM$969&gt;0,$AT$999&gt;0)</formula>
    </cfRule>
  </conditionalFormatting>
  <conditionalFormatting sqref="C566:AD566">
    <cfRule type="expression" dxfId="309" priority="71">
      <formula>$AK$632&gt;0</formula>
    </cfRule>
  </conditionalFormatting>
  <conditionalFormatting sqref="C567:AD567">
    <cfRule type="expression" dxfId="308" priority="70">
      <formula>AND($AL$632&gt;0,$C$635="")</formula>
    </cfRule>
  </conditionalFormatting>
  <conditionalFormatting sqref="C734:AD734">
    <cfRule type="expression" dxfId="307" priority="58">
      <formula>$AN$740&gt;0</formula>
    </cfRule>
  </conditionalFormatting>
  <conditionalFormatting sqref="C735:AD735">
    <cfRule type="expression" dxfId="306" priority="57">
      <formula>AND($AT$751&gt;0,$C$754="")</formula>
    </cfRule>
  </conditionalFormatting>
  <conditionalFormatting sqref="C780:AD780">
    <cfRule type="expression" dxfId="305" priority="56">
      <formula>$AN$787&gt;0</formula>
    </cfRule>
  </conditionalFormatting>
  <conditionalFormatting sqref="C781:AD781">
    <cfRule type="expression" dxfId="304" priority="55">
      <formula>AND($AT$802&gt;0,$F$804="")</formula>
    </cfRule>
  </conditionalFormatting>
  <conditionalFormatting sqref="C782:AD782">
    <cfRule type="expression" dxfId="303" priority="7">
      <formula>AND(AO786&gt;0,F804="")</formula>
    </cfRule>
  </conditionalFormatting>
  <conditionalFormatting sqref="C815:AD815">
    <cfRule type="expression" dxfId="302" priority="51">
      <formula>$AT$882&gt;0</formula>
    </cfRule>
  </conditionalFormatting>
  <conditionalFormatting sqref="C816:AD816">
    <cfRule type="expression" dxfId="301" priority="50">
      <formula>$AX$882&gt;0</formula>
    </cfRule>
  </conditionalFormatting>
  <conditionalFormatting sqref="C893:AD893">
    <cfRule type="expression" dxfId="300" priority="48">
      <formula>$AG$906&gt;0</formula>
    </cfRule>
  </conditionalFormatting>
  <conditionalFormatting sqref="C894:AD894">
    <cfRule type="expression" dxfId="299" priority="47">
      <formula>$AN$899&gt;0</formula>
    </cfRule>
  </conditionalFormatting>
  <conditionalFormatting sqref="C934:AD934">
    <cfRule type="expression" dxfId="298" priority="44">
      <formula>$AN$940&gt;0</formula>
    </cfRule>
  </conditionalFormatting>
  <conditionalFormatting sqref="C935:AD935">
    <cfRule type="expression" dxfId="297" priority="43">
      <formula>AND($AT$951&gt;0,$C$954="")</formula>
    </cfRule>
  </conditionalFormatting>
  <conditionalFormatting sqref="C962:AD962">
    <cfRule type="expression" dxfId="296" priority="29">
      <formula>$AL$981&gt;0</formula>
    </cfRule>
  </conditionalFormatting>
  <conditionalFormatting sqref="C963:AD963">
    <cfRule type="expression" dxfId="295" priority="28">
      <formula>$AR$970&gt;0</formula>
    </cfRule>
  </conditionalFormatting>
  <conditionalFormatting sqref="C964:AD964">
    <cfRule type="expression" dxfId="294" priority="27">
      <formula>AND($AW$981&gt;0,$C$984="")</formula>
    </cfRule>
  </conditionalFormatting>
  <conditionalFormatting sqref="C965:AD965">
    <cfRule type="expression" dxfId="293" priority="26">
      <formula>AND($AY$981&gt;0,$C$984="")</formula>
    </cfRule>
  </conditionalFormatting>
  <conditionalFormatting sqref="C992:AD992">
    <cfRule type="expression" dxfId="292" priority="24">
      <formula>$AU$999&gt;0</formula>
    </cfRule>
  </conditionalFormatting>
  <conditionalFormatting sqref="C993:AD993">
    <cfRule type="expression" dxfId="291" priority="23">
      <formula>$AY$1000&gt;0</formula>
    </cfRule>
  </conditionalFormatting>
  <conditionalFormatting sqref="C998:AD998">
    <cfRule type="expression" dxfId="290" priority="59">
      <formula>SUM($O$632)=0</formula>
    </cfRule>
    <cfRule type="expression" dxfId="289" priority="25">
      <formula>SUM($O$973,$O$974)=0</formula>
    </cfRule>
  </conditionalFormatting>
  <conditionalFormatting sqref="F145:AD145">
    <cfRule type="expression" dxfId="288" priority="195">
      <formula>AND($AI$121&gt;0,$F$145="")</formula>
    </cfRule>
    <cfRule type="expression" dxfId="287" priority="193">
      <formula>AND($AI$121=0,$F$145="")</formula>
    </cfRule>
  </conditionalFormatting>
  <conditionalFormatting sqref="F549:AD549">
    <cfRule type="expression" dxfId="286" priority="73">
      <formula>AND(AK520=0,F549="")</formula>
    </cfRule>
    <cfRule type="expression" dxfId="285" priority="74">
      <formula>AND(AK520&gt;0,F549="")</formula>
    </cfRule>
  </conditionalFormatting>
  <conditionalFormatting sqref="F804:AD804">
    <cfRule type="expression" dxfId="284" priority="6">
      <formula>AND(AO786&gt;0,F804="")</formula>
    </cfRule>
    <cfRule type="expression" dxfId="283" priority="5">
      <formula>AND(AO786=0,F804="")</formula>
    </cfRule>
  </conditionalFormatting>
  <conditionalFormatting sqref="I500:AD500">
    <cfRule type="expression" dxfId="282" priority="84">
      <formula>AND(AP478&gt;0,I500="")</formula>
    </cfRule>
    <cfRule type="expression" dxfId="281" priority="83">
      <formula>AND(AP478=0,I500="")</formula>
    </cfRule>
  </conditionalFormatting>
  <conditionalFormatting sqref="I502:AD502">
    <cfRule type="expression" dxfId="280" priority="82">
      <formula>AND(AQ478&gt;0,I502="")</formula>
    </cfRule>
    <cfRule type="expression" dxfId="279" priority="81">
      <formula>AND(AQ478=0,I502="")</formula>
    </cfRule>
  </conditionalFormatting>
  <conditionalFormatting sqref="J439:P439">
    <cfRule type="expression" dxfId="278" priority="97">
      <formula>SUM($Y$171)=0</formula>
    </cfRule>
  </conditionalFormatting>
  <conditionalFormatting sqref="L217:L277">
    <cfRule type="expression" dxfId="277" priority="169">
      <formula>SUM($S42)=0</formula>
    </cfRule>
  </conditionalFormatting>
  <conditionalFormatting sqref="M167:AD167">
    <cfRule type="expression" dxfId="276" priority="190">
      <formula>$AI$170=0</formula>
    </cfRule>
  </conditionalFormatting>
  <conditionalFormatting sqref="M167:AD178">
    <cfRule type="expression" dxfId="275" priority="196">
      <formula>SUM($S$103)=0</formula>
    </cfRule>
  </conditionalFormatting>
  <conditionalFormatting sqref="M168:AD168">
    <cfRule type="expression" dxfId="274" priority="189">
      <formula>$AJ$170=0</formula>
    </cfRule>
  </conditionalFormatting>
  <conditionalFormatting sqref="M169:AD169">
    <cfRule type="expression" dxfId="273" priority="188">
      <formula>$AK$170=0</formula>
    </cfRule>
  </conditionalFormatting>
  <conditionalFormatting sqref="M170:AD170">
    <cfRule type="expression" dxfId="272" priority="187">
      <formula>$AL$170=0</formula>
    </cfRule>
  </conditionalFormatting>
  <conditionalFormatting sqref="M171:AD171">
    <cfRule type="expression" dxfId="271" priority="186">
      <formula>$AM$170=0</formula>
    </cfRule>
  </conditionalFormatting>
  <conditionalFormatting sqref="M172:AD172">
    <cfRule type="expression" dxfId="270" priority="185">
      <formula>$AN$170=0</formula>
    </cfRule>
  </conditionalFormatting>
  <conditionalFormatting sqref="M173:AD173">
    <cfRule type="expression" dxfId="269" priority="184">
      <formula>$AO$170=0</formula>
    </cfRule>
  </conditionalFormatting>
  <conditionalFormatting sqref="M174:AD174">
    <cfRule type="expression" dxfId="268" priority="183">
      <formula>$AP$170=0</formula>
    </cfRule>
  </conditionalFormatting>
  <conditionalFormatting sqref="M175:AD175">
    <cfRule type="expression" dxfId="267" priority="182">
      <formula>$AQ$170=0</formula>
    </cfRule>
  </conditionalFormatting>
  <conditionalFormatting sqref="M176:AD176">
    <cfRule type="expression" dxfId="266" priority="181">
      <formula>$AR$170=0</formula>
    </cfRule>
  </conditionalFormatting>
  <conditionalFormatting sqref="M177:AD177">
    <cfRule type="expression" dxfId="265" priority="180">
      <formula>$AS$170=0</formula>
    </cfRule>
  </conditionalFormatting>
  <conditionalFormatting sqref="M178:AD178">
    <cfRule type="expression" dxfId="264" priority="179">
      <formula>$AT$170=0</formula>
    </cfRule>
  </conditionalFormatting>
  <conditionalFormatting sqref="O217:R277">
    <cfRule type="expression" dxfId="263" priority="21">
      <formula>$AK$220=0</formula>
    </cfRule>
  </conditionalFormatting>
  <conditionalFormatting sqref="O285:R345">
    <cfRule type="expression" dxfId="262" priority="17">
      <formula>$AO$220=0</formula>
    </cfRule>
  </conditionalFormatting>
  <conditionalFormatting sqref="O353:R413">
    <cfRule type="expression" dxfId="261" priority="13">
      <formula>$AS$220=0</formula>
    </cfRule>
  </conditionalFormatting>
  <conditionalFormatting sqref="O571:AD631">
    <cfRule type="expression" dxfId="260" priority="72">
      <formula>SUM($L217)=0</formula>
    </cfRule>
  </conditionalFormatting>
  <conditionalFormatting sqref="O647:AD661">
    <cfRule type="expression" dxfId="259" priority="69">
      <formula>SUM($O$632)=0</formula>
    </cfRule>
  </conditionalFormatting>
  <conditionalFormatting sqref="O677:AD685">
    <cfRule type="expression" dxfId="258" priority="68">
      <formula>SUM($O$632)=0</formula>
    </cfRule>
  </conditionalFormatting>
  <conditionalFormatting sqref="O700:AD719">
    <cfRule type="expression" dxfId="257" priority="67">
      <formula>SUM($O$632)=0</formula>
    </cfRule>
  </conditionalFormatting>
  <conditionalFormatting sqref="O739:AD750">
    <cfRule type="expression" dxfId="256" priority="66">
      <formula>SUM($O$632)=0</formula>
    </cfRule>
  </conditionalFormatting>
  <conditionalFormatting sqref="O765:AD767">
    <cfRule type="expression" dxfId="255" priority="65">
      <formula>SUM($O$632)=0</formula>
    </cfRule>
  </conditionalFormatting>
  <conditionalFormatting sqref="O786:AD801">
    <cfRule type="expression" dxfId="254" priority="64">
      <formula>SUM($O$632)=0</formula>
    </cfRule>
  </conditionalFormatting>
  <conditionalFormatting sqref="O821:AD881">
    <cfRule type="expression" dxfId="253" priority="63">
      <formula>SUM($O$632)=0</formula>
    </cfRule>
    <cfRule type="expression" dxfId="252" priority="52">
      <formula>SUM($O571)=0</formula>
    </cfRule>
  </conditionalFormatting>
  <conditionalFormatting sqref="O898:AD922">
    <cfRule type="expression" dxfId="251" priority="62">
      <formula>SUM($O$632)=0</formula>
    </cfRule>
    <cfRule type="expression" dxfId="250" priority="49">
      <formula>SUM($S$882)=0</formula>
    </cfRule>
  </conditionalFormatting>
  <conditionalFormatting sqref="O939:AD950">
    <cfRule type="expression" dxfId="249" priority="61">
      <formula>SUM($O$632)=0</formula>
    </cfRule>
  </conditionalFormatting>
  <conditionalFormatting sqref="O969:AD969">
    <cfRule type="expression" dxfId="248" priority="42">
      <formula>SUM($P$278)=0</formula>
    </cfRule>
  </conditionalFormatting>
  <conditionalFormatting sqref="O969:AD980">
    <cfRule type="expression" dxfId="247" priority="60">
      <formula>SUM($O$632)=0</formula>
    </cfRule>
  </conditionalFormatting>
  <conditionalFormatting sqref="O970:AD970">
    <cfRule type="expression" dxfId="246" priority="41">
      <formula>SUM($T$278)=0</formula>
    </cfRule>
  </conditionalFormatting>
  <conditionalFormatting sqref="O971:AD971">
    <cfRule type="expression" dxfId="245" priority="40">
      <formula>SUM($X$278)=0</formula>
    </cfRule>
  </conditionalFormatting>
  <conditionalFormatting sqref="O972:AD972">
    <cfRule type="expression" dxfId="244" priority="39">
      <formula>SUM($AB$278)=0</formula>
    </cfRule>
  </conditionalFormatting>
  <conditionalFormatting sqref="O973:AD973">
    <cfRule type="expression" dxfId="243" priority="38">
      <formula>SUM($P$346)=0</formula>
    </cfRule>
  </conditionalFormatting>
  <conditionalFormatting sqref="O974:AD974">
    <cfRule type="expression" dxfId="242" priority="37">
      <formula>SUM($T$346)=0</formula>
    </cfRule>
  </conditionalFormatting>
  <conditionalFormatting sqref="O975:AD975">
    <cfRule type="expression" dxfId="241" priority="36">
      <formula>SUM($X$346)=0</formula>
    </cfRule>
  </conditionalFormatting>
  <conditionalFormatting sqref="O976:AD976">
    <cfRule type="expression" dxfId="240" priority="35">
      <formula>SUM($AB$346)=0</formula>
    </cfRule>
  </conditionalFormatting>
  <conditionalFormatting sqref="O977:AD977">
    <cfRule type="expression" dxfId="239" priority="34">
      <formula>SUM($P$414)=0</formula>
    </cfRule>
  </conditionalFormatting>
  <conditionalFormatting sqref="O978:AD978">
    <cfRule type="expression" dxfId="238" priority="33">
      <formula>SUM($T$414)=0</formula>
    </cfRule>
  </conditionalFormatting>
  <conditionalFormatting sqref="O979:AD979">
    <cfRule type="expression" dxfId="237" priority="32">
      <formula>SUM($X$414)=0</formula>
    </cfRule>
  </conditionalFormatting>
  <conditionalFormatting sqref="O980:AD980">
    <cfRule type="expression" dxfId="236" priority="31">
      <formula>SUM($AB$414)=0</formula>
    </cfRule>
  </conditionalFormatting>
  <conditionalFormatting sqref="P217:P277">
    <cfRule type="expression" dxfId="235" priority="139">
      <formula>SUM($M$167)=0</formula>
    </cfRule>
    <cfRule type="expression" dxfId="234" priority="168">
      <formula>SUM($S42)=0</formula>
    </cfRule>
  </conditionalFormatting>
  <conditionalFormatting sqref="P285:P345">
    <cfRule type="expression" dxfId="233" priority="164">
      <formula>SUM($S42)=0</formula>
    </cfRule>
    <cfRule type="expression" dxfId="232" priority="135">
      <formula>SUM($M$171)=0</formula>
    </cfRule>
  </conditionalFormatting>
  <conditionalFormatting sqref="P353:P413">
    <cfRule type="expression" dxfId="231" priority="160">
      <formula>SUM($S42)=0</formula>
    </cfRule>
    <cfRule type="expression" dxfId="230" priority="131">
      <formula>SUM($M$175)=0</formula>
    </cfRule>
  </conditionalFormatting>
  <conditionalFormatting sqref="Q439:W439">
    <cfRule type="expression" dxfId="229" priority="111">
      <formula>SUM($S$172)=0</formula>
    </cfRule>
  </conditionalFormatting>
  <conditionalFormatting sqref="Q439:AD439">
    <cfRule type="expression" dxfId="228" priority="113">
      <formula>SUM($T$346)=0</formula>
    </cfRule>
  </conditionalFormatting>
  <conditionalFormatting sqref="Q454:AD454">
    <cfRule type="expression" dxfId="227" priority="109">
      <formula>SUM($U$346)=0</formula>
    </cfRule>
  </conditionalFormatting>
  <conditionalFormatting sqref="S217:V277">
    <cfRule type="expression" dxfId="226" priority="20">
      <formula>$AL$220=0</formula>
    </cfRule>
  </conditionalFormatting>
  <conditionalFormatting sqref="S285:V345">
    <cfRule type="expression" dxfId="225" priority="16">
      <formula>$AP$220=0</formula>
    </cfRule>
  </conditionalFormatting>
  <conditionalFormatting sqref="S353:V413">
    <cfRule type="expression" dxfId="224" priority="12">
      <formula>$AT$220=0</formula>
    </cfRule>
  </conditionalFormatting>
  <conditionalFormatting sqref="S170:AD170">
    <cfRule type="expression" dxfId="223" priority="177">
      <formula>$AP$159=""</formula>
    </cfRule>
  </conditionalFormatting>
  <conditionalFormatting sqref="S173:AD174">
    <cfRule type="expression" dxfId="222" priority="176">
      <formula>$AP$159=""</formula>
    </cfRule>
  </conditionalFormatting>
  <conditionalFormatting sqref="S176:AD176">
    <cfRule type="expression" dxfId="221" priority="175">
      <formula>$AP$159=""</formula>
    </cfRule>
  </conditionalFormatting>
  <conditionalFormatting sqref="T217:T277">
    <cfRule type="expression" dxfId="220" priority="138">
      <formula>SUM($M$168)=0</formula>
    </cfRule>
    <cfRule type="expression" dxfId="219" priority="167">
      <formula>SUM($S42)=0</formula>
    </cfRule>
  </conditionalFormatting>
  <conditionalFormatting sqref="T285:T345">
    <cfRule type="expression" dxfId="218" priority="163">
      <formula>SUM($S42)=0</formula>
    </cfRule>
    <cfRule type="expression" dxfId="217" priority="134">
      <formula>SUM($M$172)=0</formula>
    </cfRule>
  </conditionalFormatting>
  <conditionalFormatting sqref="T353:T413">
    <cfRule type="expression" dxfId="216" priority="159">
      <formula>SUM($S42)=0</formula>
    </cfRule>
    <cfRule type="expression" dxfId="215" priority="130">
      <formula>SUM($M$176)=0</formula>
    </cfRule>
  </conditionalFormatting>
  <conditionalFormatting sqref="W217:Z277">
    <cfRule type="expression" dxfId="214" priority="19">
      <formula>$AM$220=0</formula>
    </cfRule>
  </conditionalFormatting>
  <conditionalFormatting sqref="W285:Z345">
    <cfRule type="expression" dxfId="213" priority="15">
      <formula>$AQ$220=0</formula>
    </cfRule>
  </conditionalFormatting>
  <conditionalFormatting sqref="W353:Z413">
    <cfRule type="expression" dxfId="212" priority="11">
      <formula>$AU$220=0</formula>
    </cfRule>
  </conditionalFormatting>
  <conditionalFormatting sqref="X217:X277">
    <cfRule type="expression" dxfId="211" priority="166">
      <formula>SUM($S42)=0</formula>
    </cfRule>
    <cfRule type="expression" dxfId="210" priority="137">
      <formula>SUM($M$169)=0</formula>
    </cfRule>
  </conditionalFormatting>
  <conditionalFormatting sqref="X285:X345">
    <cfRule type="expression" dxfId="209" priority="133">
      <formula>SUM($M$173)=0</formula>
    </cfRule>
    <cfRule type="expression" dxfId="208" priority="162">
      <formula>SUM($S42)=0</formula>
    </cfRule>
  </conditionalFormatting>
  <conditionalFormatting sqref="X353:X413">
    <cfRule type="expression" dxfId="207" priority="129">
      <formula>SUM($M$177)=0</formula>
    </cfRule>
    <cfRule type="expression" dxfId="206" priority="158">
      <formula>SUM($S42)=0</formula>
    </cfRule>
  </conditionalFormatting>
  <conditionalFormatting sqref="X439:AD439">
    <cfRule type="expression" dxfId="205" priority="96">
      <formula>SUM($Y$172)=0</formula>
    </cfRule>
  </conditionalFormatting>
  <conditionalFormatting sqref="Y119:AD142">
    <cfRule type="expression" dxfId="204" priority="197">
      <formula>SUM($S$103)=0</formula>
    </cfRule>
  </conditionalFormatting>
  <conditionalFormatting sqref="Y478:AD488">
    <cfRule type="expression" dxfId="203" priority="93">
      <formula>SUM($P$346)=0</formula>
    </cfRule>
  </conditionalFormatting>
  <conditionalFormatting sqref="Y489:AD498">
    <cfRule type="expression" dxfId="202" priority="92">
      <formula>SUM($T$346)=0</formula>
    </cfRule>
  </conditionalFormatting>
  <conditionalFormatting sqref="Y520:AD546">
    <cfRule type="expression" dxfId="201" priority="79">
      <formula>SUM($Y$478:$AD$498)=0</formula>
    </cfRule>
  </conditionalFormatting>
  <conditionalFormatting sqref="AA217:AD277">
    <cfRule type="expression" dxfId="200" priority="18">
      <formula>$AN$220=0</formula>
    </cfRule>
  </conditionalFormatting>
  <conditionalFormatting sqref="AA285:AD345">
    <cfRule type="expression" dxfId="199" priority="14">
      <formula>$AR$220=0</formula>
    </cfRule>
  </conditionalFormatting>
  <conditionalFormatting sqref="AA353:AD413">
    <cfRule type="expression" dxfId="198" priority="10">
      <formula>$AV$220=0</formula>
    </cfRule>
  </conditionalFormatting>
  <conditionalFormatting sqref="AB217:AB277">
    <cfRule type="expression" dxfId="197" priority="165">
      <formula>SUM($S42)=0</formula>
    </cfRule>
    <cfRule type="expression" dxfId="196" priority="136">
      <formula>SUM($M$170)=0</formula>
    </cfRule>
  </conditionalFormatting>
  <conditionalFormatting sqref="AB285:AB345">
    <cfRule type="expression" dxfId="195" priority="132">
      <formula>SUM($M$174)=0</formula>
    </cfRule>
    <cfRule type="expression" dxfId="194" priority="161">
      <formula>SUM($S42)=0</formula>
    </cfRule>
  </conditionalFormatting>
  <conditionalFormatting sqref="AB353:AB413">
    <cfRule type="expression" dxfId="193" priority="128">
      <formula>SUM($M$178)=0</formula>
    </cfRule>
    <cfRule type="expression" dxfId="192" priority="157">
      <formula>SUM($S42)=0</formula>
    </cfRule>
  </conditionalFormatting>
  <hyperlinks>
    <hyperlink ref="AA7:AD7" location="Índice!B23" display="Índice" xr:uid="{EC41B6E5-6398-43C7-89BF-B0DF1D0D70CD}"/>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Sección V
Cuestionario</oddHeader>
    <oddFooter>&amp;LCenso Nacional de Gobiernos Estatales 2024&amp;R&amp;P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02" id="{3ABE3E99-C007-4A26-9E65-9B3FC1300F6D}">
            <xm:f>AND(CNGE_2024_M4_Secc1!$O42&lt;&gt;"",CNGE_2024_M4_Secc1!$O42=2)</xm:f>
            <x14:dxf>
              <fill>
                <patternFill patternType="mediumGray"/>
              </fill>
            </x14:dxf>
          </x14:cfRule>
          <xm:sqref>K218:AD277</xm:sqref>
        </x14:conditionalFormatting>
        <x14:conditionalFormatting xmlns:xm="http://schemas.microsoft.com/office/excel/2006/main">
          <x14:cfRule type="expression" priority="203" id="{46309BD3-C299-44C1-901B-8F52C72198C3}">
            <xm:f>AND(CNGE_2024_M4_Secc1!$O42&lt;&gt;"",CNGE_2024_M4_Secc1!$O42=2)</xm:f>
            <x14:dxf>
              <fill>
                <patternFill patternType="mediumGray"/>
              </fill>
            </x14:dxf>
          </x14:cfRule>
          <xm:sqref>M43:AD102</xm:sqref>
        </x14:conditionalFormatting>
        <x14:conditionalFormatting xmlns:xm="http://schemas.microsoft.com/office/excel/2006/main">
          <x14:cfRule type="expression" priority="198" id="{F37987EB-D3B2-4FFC-9995-395E8DD1E0BD}">
            <xm:f>AND(CNGE_2024_M4_Secc1!$O41&lt;&gt;"",CNGE_2024_M4_Secc1!$O41=2)</xm:f>
            <x14:dxf>
              <fill>
                <patternFill patternType="mediumGray"/>
              </fill>
            </x14:dxf>
          </x14:cfRule>
          <xm:sqref>O821:R821 O822:AD881</xm:sqref>
        </x14:conditionalFormatting>
        <x14:conditionalFormatting xmlns:xm="http://schemas.microsoft.com/office/excel/2006/main">
          <x14:cfRule type="expression" priority="201" id="{B92CEE47-26E4-4563-881D-403710E8B944}">
            <xm:f>AND(CNGE_2024_M4_Secc1!$O42&lt;&gt;"",CNGE_2024_M4_Secc1!$O42=2)</xm:f>
            <x14:dxf>
              <fill>
                <patternFill patternType="mediumGray"/>
              </fill>
            </x14:dxf>
          </x14:cfRule>
          <xm:sqref>O286:AD345</xm:sqref>
        </x14:conditionalFormatting>
        <x14:conditionalFormatting xmlns:xm="http://schemas.microsoft.com/office/excel/2006/main">
          <x14:cfRule type="expression" priority="200" id="{D22C1E74-CC23-48D8-AB53-F4AF1249F248}">
            <xm:f>AND(CNGE_2024_M4_Secc1!$O42&lt;&gt;"",CNGE_2024_M4_Secc1!$O42=2)</xm:f>
            <x14:dxf>
              <fill>
                <patternFill patternType="mediumGray"/>
              </fill>
            </x14:dxf>
          </x14:cfRule>
          <xm:sqref>O354:AD413</xm:sqref>
        </x14:conditionalFormatting>
        <x14:conditionalFormatting xmlns:xm="http://schemas.microsoft.com/office/excel/2006/main">
          <x14:cfRule type="expression" priority="199" id="{B05E60D9-CEC1-4D6B-9948-6D248C5BA780}">
            <xm:f>AND(CNGE_2024_M4_Secc1!$O42&lt;&gt;"",CNGE_2024_M4_Secc1!$O42=2)</xm:f>
            <x14:dxf>
              <fill>
                <patternFill patternType="mediumGray"/>
              </fill>
            </x14:dxf>
          </x14:cfRule>
          <xm:sqref>O572:AD631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41AE-BE3C-4BBA-ADB2-EC94B1DE2057}">
  <dimension ref="A1:EJ987"/>
  <sheetViews>
    <sheetView showGridLines="0" zoomScaleNormal="100" workbookViewId="0"/>
  </sheetViews>
  <sheetFormatPr baseColWidth="10" defaultColWidth="0" defaultRowHeight="15" customHeight="1" zeroHeight="1"/>
  <cols>
    <col min="1" max="1" width="5.7109375" style="72" customWidth="1"/>
    <col min="2" max="30" width="3.7109375" style="1" customWidth="1"/>
    <col min="31" max="31" width="5.7109375" style="1" customWidth="1"/>
    <col min="32" max="32" width="3.7109375" style="1" hidden="1" customWidth="1"/>
    <col min="33" max="140" width="15.7109375" style="1" hidden="1" customWidth="1"/>
    <col min="141" max="16384" width="3.7109375" style="1" hidden="1"/>
  </cols>
  <sheetData>
    <row r="1" spans="1:31" ht="173.25" customHeight="1">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row>
    <row r="2" spans="1:31" ht="15" customHeight="1">
      <c r="B2" s="428"/>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1:31"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1" ht="15" customHeight="1"/>
    <row r="5" spans="1:31" ht="45" customHeight="1">
      <c r="B5" s="497" t="s">
        <v>18</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row>
    <row r="6" spans="1:31" ht="15" customHeight="1"/>
    <row r="7" spans="1:31" ht="15" customHeight="1" thickBot="1">
      <c r="B7" s="2" t="s">
        <v>3</v>
      </c>
      <c r="C7"/>
      <c r="D7"/>
      <c r="E7"/>
      <c r="F7"/>
      <c r="G7"/>
      <c r="H7"/>
      <c r="I7"/>
      <c r="J7"/>
      <c r="K7"/>
      <c r="L7"/>
      <c r="M7"/>
      <c r="N7" s="2" t="s">
        <v>4</v>
      </c>
      <c r="O7"/>
      <c r="AA7" s="502" t="s">
        <v>2</v>
      </c>
      <c r="AB7" s="502"/>
      <c r="AC7" s="502"/>
      <c r="AD7" s="502"/>
    </row>
    <row r="8" spans="1:31" ht="15" customHeight="1" thickBot="1">
      <c r="B8" s="499" t="str">
        <f>IF(Presentación!B8="","",Presentación!B8)</f>
        <v/>
      </c>
      <c r="C8" s="500"/>
      <c r="D8" s="500"/>
      <c r="E8" s="500"/>
      <c r="F8" s="500"/>
      <c r="G8" s="500"/>
      <c r="H8" s="500"/>
      <c r="I8" s="500"/>
      <c r="J8" s="500"/>
      <c r="K8" s="500"/>
      <c r="L8" s="501"/>
      <c r="M8" s="21"/>
      <c r="N8" s="499" t="str">
        <f>IF(Presentación!N8="","",Presentación!N8)</f>
        <v/>
      </c>
      <c r="O8" s="501"/>
    </row>
    <row r="9" spans="1:31" ht="15" customHeight="1"/>
    <row r="10" spans="1:31" ht="15" customHeight="1">
      <c r="A10" s="40"/>
      <c r="B10" s="590" t="s">
        <v>5058</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2"/>
      <c r="AE10" s="42"/>
    </row>
    <row r="11" spans="1:31" ht="48" customHeight="1">
      <c r="A11" s="40"/>
      <c r="B11" s="130"/>
      <c r="C11" s="593" t="s">
        <v>5840</v>
      </c>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605"/>
      <c r="AE11" s="42"/>
    </row>
    <row r="12" spans="1:31" ht="24" customHeight="1">
      <c r="A12" s="40"/>
      <c r="B12" s="130"/>
      <c r="C12" s="593" t="s">
        <v>5060</v>
      </c>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4"/>
      <c r="AE12" s="42"/>
    </row>
    <row r="13" spans="1:31" ht="48" customHeight="1">
      <c r="A13" s="40"/>
      <c r="B13" s="130"/>
      <c r="C13" s="593" t="s">
        <v>5061</v>
      </c>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6"/>
      <c r="AE13" s="42"/>
    </row>
    <row r="14" spans="1:31" ht="24" customHeight="1">
      <c r="A14" s="40"/>
      <c r="B14" s="130"/>
      <c r="C14" s="651" t="s">
        <v>6209</v>
      </c>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759"/>
      <c r="AE14" s="42"/>
    </row>
    <row r="15" spans="1:31" ht="24" customHeight="1">
      <c r="A15" s="40"/>
      <c r="B15" s="130"/>
      <c r="C15" s="781" t="s">
        <v>6210</v>
      </c>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801"/>
      <c r="AE15" s="42"/>
    </row>
    <row r="16" spans="1:31" ht="15" customHeight="1">
      <c r="A16" s="40"/>
      <c r="B16" s="131"/>
      <c r="C16" s="531" t="s">
        <v>6211</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2"/>
      <c r="AE16" s="42"/>
    </row>
    <row r="17" spans="1:31" ht="24" customHeight="1">
      <c r="A17" s="40"/>
      <c r="B17" s="157"/>
      <c r="C17" s="531" t="s">
        <v>6212</v>
      </c>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759"/>
      <c r="AE17" s="42"/>
    </row>
    <row r="18" spans="1:31" ht="24" customHeight="1">
      <c r="A18" s="40"/>
      <c r="B18" s="130"/>
      <c r="C18" s="531" t="s">
        <v>6213</v>
      </c>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2"/>
      <c r="AE18" s="42"/>
    </row>
    <row r="19" spans="1:31" ht="36" customHeight="1">
      <c r="A19" s="40"/>
      <c r="B19" s="130"/>
      <c r="C19" s="593" t="s">
        <v>6214</v>
      </c>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605"/>
      <c r="AE19" s="42"/>
    </row>
    <row r="20" spans="1:31" ht="36" customHeight="1">
      <c r="A20" s="40"/>
      <c r="B20" s="130"/>
      <c r="C20" s="531" t="s">
        <v>6215</v>
      </c>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2"/>
      <c r="AE20" s="42"/>
    </row>
    <row r="21" spans="1:31" ht="48" customHeight="1">
      <c r="A21" s="40"/>
      <c r="B21" s="130"/>
      <c r="C21" s="531" t="s">
        <v>6216</v>
      </c>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2"/>
      <c r="AE21" s="42"/>
    </row>
    <row r="22" spans="1:31" ht="15" customHeight="1">
      <c r="A22" s="40"/>
      <c r="B22" s="132"/>
      <c r="C22" s="535" t="s">
        <v>6217</v>
      </c>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6"/>
      <c r="AE22" s="42"/>
    </row>
    <row r="23" spans="1:31" ht="15" customHeight="1">
      <c r="A23" s="40"/>
      <c r="B23" s="590" t="s">
        <v>5066</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2"/>
      <c r="AE23" s="42"/>
    </row>
    <row r="24" spans="1:31" ht="48" customHeight="1">
      <c r="A24" s="40"/>
      <c r="B24" s="130"/>
      <c r="C24" s="531" t="s">
        <v>6218</v>
      </c>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2"/>
      <c r="AE24" s="42"/>
    </row>
    <row r="25" spans="1:31" ht="36" customHeight="1">
      <c r="A25" s="40"/>
      <c r="B25" s="130"/>
      <c r="C25" s="593" t="s">
        <v>5850</v>
      </c>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605"/>
      <c r="AE25" s="42"/>
    </row>
    <row r="26" spans="1:31" ht="36" customHeight="1">
      <c r="A26" s="40"/>
      <c r="B26" s="130"/>
      <c r="C26" s="531" t="s">
        <v>5851</v>
      </c>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2"/>
      <c r="AE26" s="42"/>
    </row>
    <row r="27" spans="1:31" ht="36" customHeight="1">
      <c r="A27" s="40"/>
      <c r="B27" s="130"/>
      <c r="C27" s="593" t="s">
        <v>5852</v>
      </c>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605"/>
      <c r="AE27" s="42"/>
    </row>
    <row r="28" spans="1:31" ht="48" customHeight="1">
      <c r="A28" s="40"/>
      <c r="B28" s="130"/>
      <c r="C28" s="593" t="s">
        <v>5853</v>
      </c>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605"/>
      <c r="AE28" s="42"/>
    </row>
    <row r="29" spans="1:31" ht="36" customHeight="1">
      <c r="A29" s="40"/>
      <c r="B29" s="130"/>
      <c r="C29" s="593" t="s">
        <v>5854</v>
      </c>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605"/>
      <c r="AE29" s="42"/>
    </row>
    <row r="30" spans="1:31" ht="84" customHeight="1">
      <c r="A30" s="40"/>
      <c r="B30" s="130"/>
      <c r="C30" s="531" t="s">
        <v>5855</v>
      </c>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2"/>
      <c r="AE30" s="42"/>
    </row>
    <row r="31" spans="1:31" ht="60" customHeight="1">
      <c r="A31" s="40"/>
      <c r="B31" s="132"/>
      <c r="C31" s="535" t="s">
        <v>5856</v>
      </c>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6"/>
      <c r="AE31" s="42"/>
    </row>
    <row r="32" spans="1:31" ht="15" customHeight="1" thickBot="1">
      <c r="A32" s="40"/>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8" ht="15" customHeight="1" thickBot="1">
      <c r="A33" s="82" t="s">
        <v>5069</v>
      </c>
      <c r="B33" s="599" t="s">
        <v>6219</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1"/>
    </row>
    <row r="34" spans="1:38" ht="15" customHeight="1" thickBot="1">
      <c r="A34" s="82" t="s">
        <v>5069</v>
      </c>
      <c r="B34" s="794" t="s">
        <v>6220</v>
      </c>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6"/>
    </row>
    <row r="35" spans="1:38" ht="15" customHeight="1">
      <c r="A35" s="40"/>
      <c r="B35" s="590" t="s">
        <v>5859</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2"/>
      <c r="AE35" s="42"/>
    </row>
    <row r="36" spans="1:38" ht="24" customHeight="1">
      <c r="A36" s="40"/>
      <c r="B36" s="133"/>
      <c r="C36" s="535" t="s">
        <v>6221</v>
      </c>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6"/>
      <c r="AE36" s="42"/>
    </row>
    <row r="37" spans="1:38" ht="15" customHeight="1">
      <c r="A37" s="4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42"/>
    </row>
    <row r="38" spans="1:38" ht="24" customHeight="1">
      <c r="A38" s="72" t="s">
        <v>6222</v>
      </c>
      <c r="B38" s="585" t="s">
        <v>6223</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42"/>
    </row>
    <row r="39" spans="1:38" ht="36" customHeight="1">
      <c r="A39" s="40"/>
      <c r="B39" s="107"/>
      <c r="C39" s="531" t="s">
        <v>6224</v>
      </c>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42"/>
    </row>
    <row r="40" spans="1:38" ht="15" customHeight="1">
      <c r="A40" s="40"/>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row>
    <row r="41" spans="1:38" ht="15" customHeight="1">
      <c r="A41" s="40"/>
      <c r="B41" s="91"/>
      <c r="C41" s="514" t="s">
        <v>5086</v>
      </c>
      <c r="D41" s="514"/>
      <c r="E41" s="514"/>
      <c r="F41" s="514"/>
      <c r="G41" s="514"/>
      <c r="H41" s="514"/>
      <c r="I41" s="514"/>
      <c r="J41" s="514"/>
      <c r="K41" s="514"/>
      <c r="L41" s="514"/>
      <c r="M41" s="514" t="s">
        <v>6225</v>
      </c>
      <c r="N41" s="514"/>
      <c r="O41" s="514"/>
      <c r="P41" s="514"/>
      <c r="Q41" s="514"/>
      <c r="R41" s="514"/>
      <c r="S41" s="514"/>
      <c r="T41" s="514"/>
      <c r="U41" s="514"/>
      <c r="V41" s="514"/>
      <c r="W41" s="514"/>
      <c r="X41" s="514"/>
      <c r="Y41" s="514"/>
      <c r="Z41" s="514"/>
      <c r="AA41" s="514"/>
      <c r="AB41" s="514"/>
      <c r="AC41" s="514"/>
      <c r="AD41" s="514"/>
      <c r="AE41" s="42"/>
    </row>
    <row r="42" spans="1:38" ht="24" customHeight="1">
      <c r="A42" s="40"/>
      <c r="B42" s="91"/>
      <c r="C42" s="514"/>
      <c r="D42" s="514"/>
      <c r="E42" s="514"/>
      <c r="F42" s="514"/>
      <c r="G42" s="514"/>
      <c r="H42" s="514"/>
      <c r="I42" s="514"/>
      <c r="J42" s="514"/>
      <c r="K42" s="514"/>
      <c r="L42" s="514"/>
      <c r="M42" s="514" t="s">
        <v>5161</v>
      </c>
      <c r="N42" s="514"/>
      <c r="O42" s="514"/>
      <c r="P42" s="514"/>
      <c r="Q42" s="514"/>
      <c r="R42" s="514"/>
      <c r="S42" s="518" t="s">
        <v>5865</v>
      </c>
      <c r="T42" s="518"/>
      <c r="U42" s="518"/>
      <c r="V42" s="518"/>
      <c r="W42" s="518"/>
      <c r="X42" s="518"/>
      <c r="Y42" s="518" t="s">
        <v>5866</v>
      </c>
      <c r="Z42" s="518"/>
      <c r="AA42" s="518"/>
      <c r="AB42" s="518"/>
      <c r="AC42" s="518"/>
      <c r="AD42" s="518"/>
      <c r="AE42" s="42"/>
      <c r="AG42" s="221" t="s">
        <v>5102</v>
      </c>
      <c r="AH42" s="222" t="s">
        <v>5107</v>
      </c>
      <c r="AI42" s="223" t="s">
        <v>5340</v>
      </c>
      <c r="AJ42" s="224" t="s">
        <v>5341</v>
      </c>
      <c r="AL42" s="437" t="s">
        <v>6226</v>
      </c>
    </row>
    <row r="43" spans="1:38" ht="15" customHeight="1">
      <c r="A43" s="40"/>
      <c r="B43" s="91"/>
      <c r="C43" s="94" t="s">
        <v>5464</v>
      </c>
      <c r="D43" s="658" t="s">
        <v>403</v>
      </c>
      <c r="E43" s="658"/>
      <c r="F43" s="658"/>
      <c r="G43" s="658"/>
      <c r="H43" s="658"/>
      <c r="I43" s="658"/>
      <c r="J43" s="658"/>
      <c r="K43" s="658"/>
      <c r="L43" s="658"/>
      <c r="M43" s="580"/>
      <c r="N43" s="580"/>
      <c r="O43" s="580"/>
      <c r="P43" s="580"/>
      <c r="Q43" s="580"/>
      <c r="R43" s="580"/>
      <c r="S43" s="580"/>
      <c r="T43" s="580"/>
      <c r="U43" s="580"/>
      <c r="V43" s="580"/>
      <c r="W43" s="580"/>
      <c r="X43" s="580"/>
      <c r="Y43" s="580"/>
      <c r="Z43" s="580"/>
      <c r="AA43" s="580"/>
      <c r="AB43" s="580"/>
      <c r="AC43" s="580"/>
      <c r="AD43" s="580"/>
      <c r="AE43" s="42"/>
      <c r="AG43" s="23">
        <f>IF(AND($AL$43=1,COUNTA(M43:AD43)=0),0,IF(AND(COUNTBLANK(D43)=0,OR(COUNTA(M43:AD43)=0,COUNTA(M43:AD43)=3)),0,1))</f>
        <v>0</v>
      </c>
      <c r="AH43" s="89">
        <f>COUNTIF(S43:AD43,"NS")</f>
        <v>0</v>
      </c>
      <c r="AI43" s="89">
        <f>SUM(S43:AD43)</f>
        <v>0</v>
      </c>
      <c r="AJ43" s="89">
        <f>IF(COUNTIF(M43:AD43,"NA")=3,0,IF(OR(AND(M43=0,AH43&gt;0),AND(M43="ns",AI43&gt;0),AND(M43="ns",AH43=0,AI43=0)),1,IF(OR(AND(M43&gt;0,AH43=2),AND(M43="ns",AH43=2),AND(M43="ns",AI43=0,AH43&gt;0),M43=AI43),0,1)))</f>
        <v>0</v>
      </c>
      <c r="AK43" s="423" t="s">
        <v>5867</v>
      </c>
      <c r="AL43" s="1">
        <f>IF(COUNTIF(CNGE_2024_M4_Secc1!O42:R101,1)=COUNTA(CNGE_2024_M4_Secc1!O42:R101),1,0)</f>
        <v>1</v>
      </c>
    </row>
    <row r="44" spans="1:38" ht="15" customHeight="1">
      <c r="A44" s="40"/>
      <c r="B44" s="91"/>
      <c r="C44" s="94" t="s">
        <v>5014</v>
      </c>
      <c r="D44" s="658" t="str">
        <f>IF(CNGE_2024_M4_Secc1!D42="","",CNGE_2024_M4_Secc1!D42)</f>
        <v/>
      </c>
      <c r="E44" s="658"/>
      <c r="F44" s="658"/>
      <c r="G44" s="658"/>
      <c r="H44" s="658"/>
      <c r="I44" s="658"/>
      <c r="J44" s="658"/>
      <c r="K44" s="658"/>
      <c r="L44" s="658"/>
      <c r="M44" s="580"/>
      <c r="N44" s="580"/>
      <c r="O44" s="580"/>
      <c r="P44" s="580"/>
      <c r="Q44" s="580"/>
      <c r="R44" s="580"/>
      <c r="S44" s="580"/>
      <c r="T44" s="580"/>
      <c r="U44" s="580"/>
      <c r="V44" s="580"/>
      <c r="W44" s="580"/>
      <c r="X44" s="580"/>
      <c r="Y44" s="580"/>
      <c r="Z44" s="580"/>
      <c r="AA44" s="580"/>
      <c r="AB44" s="580"/>
      <c r="AC44" s="580"/>
      <c r="AD44" s="580"/>
      <c r="AE44" s="42"/>
      <c r="AG44" s="1">
        <f>IF(AND($AL$43=1,COUNTA(M44:AD44)=0),0,IF(AND(CNGE_2024_M4_Secc1!$O42&lt;&gt;"",CNGE_2024_M4_Secc1!$O42=1,COUNTBLANK(D44)=0,COUNTA(M44:AD44)=0),0,IF(AND(CNGE_2024_M4_Secc1!$O42&lt;&gt;"",CNGE_2024_M4_Secc1!$O42&lt;&gt;1,COUNTBLANK(D44)=0,COUNTA(M44:AD44)=3),0,IF(AND(COUNTBLANK(D44)=1,COUNT(M44:AD44)=0),0,1))))</f>
        <v>0</v>
      </c>
      <c r="AH44" s="89">
        <f>COUNTIF(S44:AD44,"NS")</f>
        <v>0</v>
      </c>
      <c r="AI44" s="89">
        <f>SUM(S44:AD44)</f>
        <v>0</v>
      </c>
      <c r="AJ44" s="89">
        <f>IF(COUNTIF(M44:AD44,"NA")=3,0,IF(OR(AND(M44=0,AH44&gt;0),AND(M44="ns",AI44&gt;0),AND(M44="ns",AH44=0,AI44=0)),1,IF(OR(AND(M44&gt;0,AH44=2),AND(M44="ns",AH44=2),AND(M44="ns",AI44=0,AH44&gt;0),M44=AI44),0,1)))</f>
        <v>0</v>
      </c>
      <c r="AK44" s="1">
        <f>IF(AND(CNGE_2024_M4_Secc1!$O42&lt;&gt;"",CNGE_2024_M4_Secc1!$O42=1,COUNTA(M44:AD44)&gt;0),1,0)</f>
        <v>0</v>
      </c>
    </row>
    <row r="45" spans="1:38" ht="15" customHeight="1">
      <c r="A45" s="40"/>
      <c r="B45" s="91"/>
      <c r="C45" s="94" t="s">
        <v>5016</v>
      </c>
      <c r="D45" s="658" t="str">
        <f>IF(CNGE_2024_M4_Secc1!D43="","",CNGE_2024_M4_Secc1!D43)</f>
        <v/>
      </c>
      <c r="E45" s="658"/>
      <c r="F45" s="658"/>
      <c r="G45" s="658"/>
      <c r="H45" s="658"/>
      <c r="I45" s="658"/>
      <c r="J45" s="658"/>
      <c r="K45" s="658"/>
      <c r="L45" s="658"/>
      <c r="M45" s="580"/>
      <c r="N45" s="580"/>
      <c r="O45" s="580"/>
      <c r="P45" s="580"/>
      <c r="Q45" s="580"/>
      <c r="R45" s="580"/>
      <c r="S45" s="580"/>
      <c r="T45" s="580"/>
      <c r="U45" s="580"/>
      <c r="V45" s="580"/>
      <c r="W45" s="580"/>
      <c r="X45" s="580"/>
      <c r="Y45" s="580"/>
      <c r="Z45" s="580"/>
      <c r="AA45" s="580"/>
      <c r="AB45" s="580"/>
      <c r="AC45" s="580"/>
      <c r="AD45" s="580"/>
      <c r="AE45" s="42"/>
      <c r="AG45" s="1">
        <f>IF(AND($AL$43=1,COUNTA(M45:AD45)=0),0,IF(AND(CNGE_2024_M4_Secc1!$O43&lt;&gt;"",CNGE_2024_M4_Secc1!$O43=1,COUNTBLANK(D45)=0,COUNTA(M45:AD45)=0),0,IF(AND(CNGE_2024_M4_Secc1!$O43&lt;&gt;"",CNGE_2024_M4_Secc1!$O43&lt;&gt;1,COUNTBLANK(D45)=0,COUNTA(M45:AD45)=3),0,IF(AND(COUNTBLANK(D45)=1,COUNT(M45:AD45)=0),0,1))))</f>
        <v>0</v>
      </c>
      <c r="AH45" s="89">
        <f t="shared" ref="AH45:AH103" si="0">COUNTIF(S45:AD45,"NS")</f>
        <v>0</v>
      </c>
      <c r="AI45" s="89">
        <f t="shared" ref="AI45:AI103" si="1">SUM(S45:AD45)</f>
        <v>0</v>
      </c>
      <c r="AJ45" s="89">
        <f t="shared" ref="AJ45:AJ103" si="2">IF(COUNTIF(M45:AD45,"NA")=3,0,IF(OR(AND(M45=0,AH45&gt;0),AND(M45="ns",AI45&gt;0),AND(M45="ns",AH45=0,AI45=0)),1,IF(OR(AND(M45&gt;0,AH45=2),AND(M45="ns",AH45=2),AND(M45="ns",AI45=0,AH45&gt;0),M45=AI45),0,1)))</f>
        <v>0</v>
      </c>
      <c r="AK45" s="1">
        <f>IF(AND(CNGE_2024_M4_Secc1!$O43&lt;&gt;"",CNGE_2024_M4_Secc1!$O43=1,COUNTA(M45:AD45)&gt;0),1,0)</f>
        <v>0</v>
      </c>
    </row>
    <row r="46" spans="1:38" ht="15" customHeight="1">
      <c r="A46" s="40"/>
      <c r="B46" s="91"/>
      <c r="C46" s="94" t="s">
        <v>5018</v>
      </c>
      <c r="D46" s="658" t="str">
        <f>IF(CNGE_2024_M4_Secc1!D44="","",CNGE_2024_M4_Secc1!D44)</f>
        <v/>
      </c>
      <c r="E46" s="658"/>
      <c r="F46" s="658"/>
      <c r="G46" s="658"/>
      <c r="H46" s="658"/>
      <c r="I46" s="658"/>
      <c r="J46" s="658"/>
      <c r="K46" s="658"/>
      <c r="L46" s="658"/>
      <c r="M46" s="580"/>
      <c r="N46" s="580"/>
      <c r="O46" s="580"/>
      <c r="P46" s="580"/>
      <c r="Q46" s="580"/>
      <c r="R46" s="580"/>
      <c r="S46" s="580"/>
      <c r="T46" s="580"/>
      <c r="U46" s="580"/>
      <c r="V46" s="580"/>
      <c r="W46" s="580"/>
      <c r="X46" s="580"/>
      <c r="Y46" s="580"/>
      <c r="Z46" s="580"/>
      <c r="AA46" s="580"/>
      <c r="AB46" s="580"/>
      <c r="AC46" s="580"/>
      <c r="AD46" s="580"/>
      <c r="AE46" s="42"/>
      <c r="AG46" s="1">
        <f>IF(AND($AL$43=1,COUNTA(M46:AD46)=0),0,IF(AND(CNGE_2024_M4_Secc1!$O44&lt;&gt;"",CNGE_2024_M4_Secc1!$O44=1,COUNTBLANK(D46)=0,COUNTA(M46:AD46)=0),0,IF(AND(CNGE_2024_M4_Secc1!$O44&lt;&gt;"",CNGE_2024_M4_Secc1!$O44&lt;&gt;1,COUNTBLANK(D46)=0,COUNTA(M46:AD46)=3),0,IF(AND(COUNTBLANK(D46)=1,COUNT(M46:AD46)=0),0,1))))</f>
        <v>0</v>
      </c>
      <c r="AH46" s="89">
        <f t="shared" si="0"/>
        <v>0</v>
      </c>
      <c r="AI46" s="89">
        <f t="shared" si="1"/>
        <v>0</v>
      </c>
      <c r="AJ46" s="89">
        <f t="shared" si="2"/>
        <v>0</v>
      </c>
      <c r="AK46" s="1">
        <f>IF(AND(CNGE_2024_M4_Secc1!$O44&lt;&gt;"",CNGE_2024_M4_Secc1!$O44=1,COUNTA(M46:AD46)&gt;0),1,0)</f>
        <v>0</v>
      </c>
    </row>
    <row r="47" spans="1:38" ht="15" customHeight="1">
      <c r="A47" s="40"/>
      <c r="B47" s="91"/>
      <c r="C47" s="94" t="s">
        <v>5020</v>
      </c>
      <c r="D47" s="658" t="str">
        <f>IF(CNGE_2024_M4_Secc1!D45="","",CNGE_2024_M4_Secc1!D45)</f>
        <v/>
      </c>
      <c r="E47" s="658"/>
      <c r="F47" s="658"/>
      <c r="G47" s="658"/>
      <c r="H47" s="658"/>
      <c r="I47" s="658"/>
      <c r="J47" s="658"/>
      <c r="K47" s="658"/>
      <c r="L47" s="658"/>
      <c r="M47" s="580"/>
      <c r="N47" s="580"/>
      <c r="O47" s="580"/>
      <c r="P47" s="580"/>
      <c r="Q47" s="580"/>
      <c r="R47" s="580"/>
      <c r="S47" s="580"/>
      <c r="T47" s="580"/>
      <c r="U47" s="580"/>
      <c r="V47" s="580"/>
      <c r="W47" s="580"/>
      <c r="X47" s="580"/>
      <c r="Y47" s="580"/>
      <c r="Z47" s="580"/>
      <c r="AA47" s="580"/>
      <c r="AB47" s="580"/>
      <c r="AC47" s="580"/>
      <c r="AD47" s="580"/>
      <c r="AE47" s="42"/>
      <c r="AG47" s="1">
        <f>IF(AND($AL$43=1,COUNTA(M47:AD47)=0),0,IF(AND(CNGE_2024_M4_Secc1!$O45&lt;&gt;"",CNGE_2024_M4_Secc1!$O45=1,COUNTBLANK(D47)=0,COUNTA(M47:AD47)=0),0,IF(AND(CNGE_2024_M4_Secc1!$O45&lt;&gt;"",CNGE_2024_M4_Secc1!$O45&lt;&gt;1,COUNTBLANK(D47)=0,COUNTA(M47:AD47)=3),0,IF(AND(COUNTBLANK(D47)=1,COUNT(M47:AD47)=0),0,1))))</f>
        <v>0</v>
      </c>
      <c r="AH47" s="89">
        <f t="shared" si="0"/>
        <v>0</v>
      </c>
      <c r="AI47" s="89">
        <f t="shared" si="1"/>
        <v>0</v>
      </c>
      <c r="AJ47" s="89">
        <f t="shared" si="2"/>
        <v>0</v>
      </c>
      <c r="AK47" s="1">
        <f>IF(AND(CNGE_2024_M4_Secc1!$O45&lt;&gt;"",CNGE_2024_M4_Secc1!$O45=1,COUNTA(M47:AD47)&gt;0),1,0)</f>
        <v>0</v>
      </c>
    </row>
    <row r="48" spans="1:38" ht="15" customHeight="1">
      <c r="A48" s="40"/>
      <c r="B48" s="91"/>
      <c r="C48" s="94" t="s">
        <v>5022</v>
      </c>
      <c r="D48" s="658" t="str">
        <f>IF(CNGE_2024_M4_Secc1!D46="","",CNGE_2024_M4_Secc1!D46)</f>
        <v/>
      </c>
      <c r="E48" s="658"/>
      <c r="F48" s="658"/>
      <c r="G48" s="658"/>
      <c r="H48" s="658"/>
      <c r="I48" s="658"/>
      <c r="J48" s="658"/>
      <c r="K48" s="658"/>
      <c r="L48" s="658"/>
      <c r="M48" s="580"/>
      <c r="N48" s="580"/>
      <c r="O48" s="580"/>
      <c r="P48" s="580"/>
      <c r="Q48" s="580"/>
      <c r="R48" s="580"/>
      <c r="S48" s="580"/>
      <c r="T48" s="580"/>
      <c r="U48" s="580"/>
      <c r="V48" s="580"/>
      <c r="W48" s="580"/>
      <c r="X48" s="580"/>
      <c r="Y48" s="580"/>
      <c r="Z48" s="580"/>
      <c r="AA48" s="580"/>
      <c r="AB48" s="580"/>
      <c r="AC48" s="580"/>
      <c r="AD48" s="580"/>
      <c r="AE48" s="42"/>
      <c r="AG48" s="1">
        <f>IF(AND($AL$43=1,COUNTA(M48:AD48)=0),0,IF(AND(CNGE_2024_M4_Secc1!$O46&lt;&gt;"",CNGE_2024_M4_Secc1!$O46=1,COUNTBLANK(D48)=0,COUNTA(M48:AD48)=0),0,IF(AND(CNGE_2024_M4_Secc1!$O46&lt;&gt;"",CNGE_2024_M4_Secc1!$O46&lt;&gt;1,COUNTBLANK(D48)=0,COUNTA(M48:AD48)=3),0,IF(AND(COUNTBLANK(D48)=1,COUNT(M48:AD48)=0),0,1))))</f>
        <v>0</v>
      </c>
      <c r="AH48" s="89">
        <f t="shared" si="0"/>
        <v>0</v>
      </c>
      <c r="AI48" s="89">
        <f t="shared" si="1"/>
        <v>0</v>
      </c>
      <c r="AJ48" s="89">
        <f t="shared" si="2"/>
        <v>0</v>
      </c>
      <c r="AK48" s="1">
        <f>IF(AND(CNGE_2024_M4_Secc1!$O46&lt;&gt;"",CNGE_2024_M4_Secc1!$O46=1,COUNTA(M48:AD48)&gt;0),1,0)</f>
        <v>0</v>
      </c>
    </row>
    <row r="49" spans="1:37" ht="15" customHeight="1">
      <c r="A49" s="40"/>
      <c r="B49" s="91"/>
      <c r="C49" s="94" t="s">
        <v>5024</v>
      </c>
      <c r="D49" s="658" t="str">
        <f>IF(CNGE_2024_M4_Secc1!D47="","",CNGE_2024_M4_Secc1!D47)</f>
        <v/>
      </c>
      <c r="E49" s="658"/>
      <c r="F49" s="658"/>
      <c r="G49" s="658"/>
      <c r="H49" s="658"/>
      <c r="I49" s="658"/>
      <c r="J49" s="658"/>
      <c r="K49" s="658"/>
      <c r="L49" s="658"/>
      <c r="M49" s="580"/>
      <c r="N49" s="580"/>
      <c r="O49" s="580"/>
      <c r="P49" s="580"/>
      <c r="Q49" s="580"/>
      <c r="R49" s="580"/>
      <c r="S49" s="580"/>
      <c r="T49" s="580"/>
      <c r="U49" s="580"/>
      <c r="V49" s="580"/>
      <c r="W49" s="580"/>
      <c r="X49" s="580"/>
      <c r="Y49" s="580"/>
      <c r="Z49" s="580"/>
      <c r="AA49" s="580"/>
      <c r="AB49" s="580"/>
      <c r="AC49" s="580"/>
      <c r="AD49" s="580"/>
      <c r="AE49" s="42"/>
      <c r="AG49" s="1">
        <f>IF(AND($AL$43=1,COUNTA(M49:AD49)=0),0,IF(AND(CNGE_2024_M4_Secc1!$O47&lt;&gt;"",CNGE_2024_M4_Secc1!$O47=1,COUNTBLANK(D49)=0,COUNTA(M49:AD49)=0),0,IF(AND(CNGE_2024_M4_Secc1!$O47&lt;&gt;"",CNGE_2024_M4_Secc1!$O47&lt;&gt;1,COUNTBLANK(D49)=0,COUNTA(M49:AD49)=3),0,IF(AND(COUNTBLANK(D49)=1,COUNT(M49:AD49)=0),0,1))))</f>
        <v>0</v>
      </c>
      <c r="AH49" s="89">
        <f t="shared" si="0"/>
        <v>0</v>
      </c>
      <c r="AI49" s="89">
        <f t="shared" si="1"/>
        <v>0</v>
      </c>
      <c r="AJ49" s="89">
        <f t="shared" si="2"/>
        <v>0</v>
      </c>
      <c r="AK49" s="1">
        <f>IF(AND(CNGE_2024_M4_Secc1!$O47&lt;&gt;"",CNGE_2024_M4_Secc1!$O47=1,COUNTA(M49:AD49)&gt;0),1,0)</f>
        <v>0</v>
      </c>
    </row>
    <row r="50" spans="1:37" ht="15" customHeight="1">
      <c r="A50" s="40"/>
      <c r="B50" s="91"/>
      <c r="C50" s="94" t="s">
        <v>5026</v>
      </c>
      <c r="D50" s="658" t="str">
        <f>IF(CNGE_2024_M4_Secc1!D48="","",CNGE_2024_M4_Secc1!D48)</f>
        <v/>
      </c>
      <c r="E50" s="658"/>
      <c r="F50" s="658"/>
      <c r="G50" s="658"/>
      <c r="H50" s="658"/>
      <c r="I50" s="658"/>
      <c r="J50" s="658"/>
      <c r="K50" s="658"/>
      <c r="L50" s="658"/>
      <c r="M50" s="580"/>
      <c r="N50" s="580"/>
      <c r="O50" s="580"/>
      <c r="P50" s="580"/>
      <c r="Q50" s="580"/>
      <c r="R50" s="580"/>
      <c r="S50" s="580"/>
      <c r="T50" s="580"/>
      <c r="U50" s="580"/>
      <c r="V50" s="580"/>
      <c r="W50" s="580"/>
      <c r="X50" s="580"/>
      <c r="Y50" s="580"/>
      <c r="Z50" s="580"/>
      <c r="AA50" s="580"/>
      <c r="AB50" s="580"/>
      <c r="AC50" s="580"/>
      <c r="AD50" s="580"/>
      <c r="AE50" s="42"/>
      <c r="AG50" s="1">
        <f>IF(AND($AL$43=1,COUNTA(M50:AD50)=0),0,IF(AND(CNGE_2024_M4_Secc1!$O48&lt;&gt;"",CNGE_2024_M4_Secc1!$O48=1,COUNTBLANK(D50)=0,COUNTA(M50:AD50)=0),0,IF(AND(CNGE_2024_M4_Secc1!$O48&lt;&gt;"",CNGE_2024_M4_Secc1!$O48&lt;&gt;1,COUNTBLANK(D50)=0,COUNTA(M50:AD50)=3),0,IF(AND(COUNTBLANK(D50)=1,COUNT(M50:AD50)=0),0,1))))</f>
        <v>0</v>
      </c>
      <c r="AH50" s="89">
        <f t="shared" si="0"/>
        <v>0</v>
      </c>
      <c r="AI50" s="89">
        <f t="shared" si="1"/>
        <v>0</v>
      </c>
      <c r="AJ50" s="89">
        <f t="shared" si="2"/>
        <v>0</v>
      </c>
      <c r="AK50" s="1">
        <f>IF(AND(CNGE_2024_M4_Secc1!$O48&lt;&gt;"",CNGE_2024_M4_Secc1!$O48=1,COUNTA(M50:AD50)&gt;0),1,0)</f>
        <v>0</v>
      </c>
    </row>
    <row r="51" spans="1:37" ht="15" customHeight="1">
      <c r="A51" s="40"/>
      <c r="B51" s="91"/>
      <c r="C51" s="94" t="s">
        <v>5028</v>
      </c>
      <c r="D51" s="658" t="str">
        <f>IF(CNGE_2024_M4_Secc1!D49="","",CNGE_2024_M4_Secc1!D49)</f>
        <v/>
      </c>
      <c r="E51" s="658"/>
      <c r="F51" s="658"/>
      <c r="G51" s="658"/>
      <c r="H51" s="658"/>
      <c r="I51" s="658"/>
      <c r="J51" s="658"/>
      <c r="K51" s="658"/>
      <c r="L51" s="658"/>
      <c r="M51" s="580"/>
      <c r="N51" s="580"/>
      <c r="O51" s="580"/>
      <c r="P51" s="580"/>
      <c r="Q51" s="580"/>
      <c r="R51" s="580"/>
      <c r="S51" s="580"/>
      <c r="T51" s="580"/>
      <c r="U51" s="580"/>
      <c r="V51" s="580"/>
      <c r="W51" s="580"/>
      <c r="X51" s="580"/>
      <c r="Y51" s="580"/>
      <c r="Z51" s="580"/>
      <c r="AA51" s="580"/>
      <c r="AB51" s="580"/>
      <c r="AC51" s="580"/>
      <c r="AD51" s="580"/>
      <c r="AE51" s="42"/>
      <c r="AG51" s="1">
        <f>IF(AND($AL$43=1,COUNTA(M51:AD51)=0),0,IF(AND(CNGE_2024_M4_Secc1!$O49&lt;&gt;"",CNGE_2024_M4_Secc1!$O49=1,COUNTBLANK(D51)=0,COUNTA(M51:AD51)=0),0,IF(AND(CNGE_2024_M4_Secc1!$O49&lt;&gt;"",CNGE_2024_M4_Secc1!$O49&lt;&gt;1,COUNTBLANK(D51)=0,COUNTA(M51:AD51)=3),0,IF(AND(COUNTBLANK(D51)=1,COUNT(M51:AD51)=0),0,1))))</f>
        <v>0</v>
      </c>
      <c r="AH51" s="89">
        <f t="shared" si="0"/>
        <v>0</v>
      </c>
      <c r="AI51" s="89">
        <f t="shared" si="1"/>
        <v>0</v>
      </c>
      <c r="AJ51" s="89">
        <f t="shared" si="2"/>
        <v>0</v>
      </c>
      <c r="AK51" s="1">
        <f>IF(AND(CNGE_2024_M4_Secc1!$O49&lt;&gt;"",CNGE_2024_M4_Secc1!$O49=1,COUNTA(M51:AD51)&gt;0),1,0)</f>
        <v>0</v>
      </c>
    </row>
    <row r="52" spans="1:37" ht="15" customHeight="1">
      <c r="A52" s="40"/>
      <c r="B52" s="91"/>
      <c r="C52" s="94" t="s">
        <v>5030</v>
      </c>
      <c r="D52" s="658" t="str">
        <f>IF(CNGE_2024_M4_Secc1!D50="","",CNGE_2024_M4_Secc1!D50)</f>
        <v/>
      </c>
      <c r="E52" s="658"/>
      <c r="F52" s="658"/>
      <c r="G52" s="658"/>
      <c r="H52" s="658"/>
      <c r="I52" s="658"/>
      <c r="J52" s="658"/>
      <c r="K52" s="658"/>
      <c r="L52" s="658"/>
      <c r="M52" s="580"/>
      <c r="N52" s="580"/>
      <c r="O52" s="580"/>
      <c r="P52" s="580"/>
      <c r="Q52" s="580"/>
      <c r="R52" s="580"/>
      <c r="S52" s="580"/>
      <c r="T52" s="580"/>
      <c r="U52" s="580"/>
      <c r="V52" s="580"/>
      <c r="W52" s="580"/>
      <c r="X52" s="580"/>
      <c r="Y52" s="580"/>
      <c r="Z52" s="580"/>
      <c r="AA52" s="580"/>
      <c r="AB52" s="580"/>
      <c r="AC52" s="580"/>
      <c r="AD52" s="580"/>
      <c r="AE52" s="42"/>
      <c r="AG52" s="1">
        <f>IF(AND($AL$43=1,COUNTA(M52:AD52)=0),0,IF(AND(CNGE_2024_M4_Secc1!$O50&lt;&gt;"",CNGE_2024_M4_Secc1!$O50=1,COUNTBLANK(D52)=0,COUNTA(M52:AD52)=0),0,IF(AND(CNGE_2024_M4_Secc1!$O50&lt;&gt;"",CNGE_2024_M4_Secc1!$O50&lt;&gt;1,COUNTBLANK(D52)=0,COUNTA(M52:AD52)=3),0,IF(AND(COUNTBLANK(D52)=1,COUNT(M52:AD52)=0),0,1))))</f>
        <v>0</v>
      </c>
      <c r="AH52" s="89">
        <f t="shared" si="0"/>
        <v>0</v>
      </c>
      <c r="AI52" s="89">
        <f t="shared" si="1"/>
        <v>0</v>
      </c>
      <c r="AJ52" s="89">
        <f t="shared" si="2"/>
        <v>0</v>
      </c>
      <c r="AK52" s="1">
        <f>IF(AND(CNGE_2024_M4_Secc1!$O50&lt;&gt;"",CNGE_2024_M4_Secc1!$O50=1,COUNTA(M52:AD52)&gt;0),1,0)</f>
        <v>0</v>
      </c>
    </row>
    <row r="53" spans="1:37" ht="15" customHeight="1">
      <c r="A53" s="40"/>
      <c r="B53" s="91"/>
      <c r="C53" s="94" t="s">
        <v>5031</v>
      </c>
      <c r="D53" s="658" t="str">
        <f>IF(CNGE_2024_M4_Secc1!D51="","",CNGE_2024_M4_Secc1!D51)</f>
        <v/>
      </c>
      <c r="E53" s="658"/>
      <c r="F53" s="658"/>
      <c r="G53" s="658"/>
      <c r="H53" s="658"/>
      <c r="I53" s="658"/>
      <c r="J53" s="658"/>
      <c r="K53" s="658"/>
      <c r="L53" s="658"/>
      <c r="M53" s="580"/>
      <c r="N53" s="580"/>
      <c r="O53" s="580"/>
      <c r="P53" s="580"/>
      <c r="Q53" s="580"/>
      <c r="R53" s="580"/>
      <c r="S53" s="580"/>
      <c r="T53" s="580"/>
      <c r="U53" s="580"/>
      <c r="V53" s="580"/>
      <c r="W53" s="580"/>
      <c r="X53" s="580"/>
      <c r="Y53" s="580"/>
      <c r="Z53" s="580"/>
      <c r="AA53" s="580"/>
      <c r="AB53" s="580"/>
      <c r="AC53" s="580"/>
      <c r="AD53" s="580"/>
      <c r="AE53" s="42"/>
      <c r="AG53" s="1">
        <f>IF(AND($AL$43=1,COUNTA(M53:AD53)=0),0,IF(AND(CNGE_2024_M4_Secc1!$O51&lt;&gt;"",CNGE_2024_M4_Secc1!$O51=1,COUNTBLANK(D53)=0,COUNTA(M53:AD53)=0),0,IF(AND(CNGE_2024_M4_Secc1!$O51&lt;&gt;"",CNGE_2024_M4_Secc1!$O51&lt;&gt;1,COUNTBLANK(D53)=0,COUNTA(M53:AD53)=3),0,IF(AND(COUNTBLANK(D53)=1,COUNT(M53:AD53)=0),0,1))))</f>
        <v>0</v>
      </c>
      <c r="AH53" s="89">
        <f t="shared" si="0"/>
        <v>0</v>
      </c>
      <c r="AI53" s="89">
        <f t="shared" si="1"/>
        <v>0</v>
      </c>
      <c r="AJ53" s="89">
        <f t="shared" si="2"/>
        <v>0</v>
      </c>
      <c r="AK53" s="1">
        <f>IF(AND(CNGE_2024_M4_Secc1!$O51&lt;&gt;"",CNGE_2024_M4_Secc1!$O51=1,COUNTA(M53:AD53)&gt;0),1,0)</f>
        <v>0</v>
      </c>
    </row>
    <row r="54" spans="1:37" ht="15" customHeight="1">
      <c r="A54" s="40"/>
      <c r="B54" s="91"/>
      <c r="C54" s="94" t="s">
        <v>5033</v>
      </c>
      <c r="D54" s="658" t="str">
        <f>IF(CNGE_2024_M4_Secc1!D52="","",CNGE_2024_M4_Secc1!D52)</f>
        <v/>
      </c>
      <c r="E54" s="658"/>
      <c r="F54" s="658"/>
      <c r="G54" s="658"/>
      <c r="H54" s="658"/>
      <c r="I54" s="658"/>
      <c r="J54" s="658"/>
      <c r="K54" s="658"/>
      <c r="L54" s="658"/>
      <c r="M54" s="580"/>
      <c r="N54" s="580"/>
      <c r="O54" s="580"/>
      <c r="P54" s="580"/>
      <c r="Q54" s="580"/>
      <c r="R54" s="580"/>
      <c r="S54" s="580"/>
      <c r="T54" s="580"/>
      <c r="U54" s="580"/>
      <c r="V54" s="580"/>
      <c r="W54" s="580"/>
      <c r="X54" s="580"/>
      <c r="Y54" s="580"/>
      <c r="Z54" s="580"/>
      <c r="AA54" s="580"/>
      <c r="AB54" s="580"/>
      <c r="AC54" s="580"/>
      <c r="AD54" s="580"/>
      <c r="AE54" s="42"/>
      <c r="AG54" s="1">
        <f>IF(AND($AL$43=1,COUNTA(M54:AD54)=0),0,IF(AND(CNGE_2024_M4_Secc1!$O52&lt;&gt;"",CNGE_2024_M4_Secc1!$O52=1,COUNTBLANK(D54)=0,COUNTA(M54:AD54)=0),0,IF(AND(CNGE_2024_M4_Secc1!$O52&lt;&gt;"",CNGE_2024_M4_Secc1!$O52&lt;&gt;1,COUNTBLANK(D54)=0,COUNTA(M54:AD54)=3),0,IF(AND(COUNTBLANK(D54)=1,COUNT(M54:AD54)=0),0,1))))</f>
        <v>0</v>
      </c>
      <c r="AH54" s="89">
        <f t="shared" si="0"/>
        <v>0</v>
      </c>
      <c r="AI54" s="89">
        <f t="shared" si="1"/>
        <v>0</v>
      </c>
      <c r="AJ54" s="89">
        <f t="shared" si="2"/>
        <v>0</v>
      </c>
      <c r="AK54" s="1">
        <f>IF(AND(CNGE_2024_M4_Secc1!$O52&lt;&gt;"",CNGE_2024_M4_Secc1!$O52=1,COUNTA(M54:AD54)&gt;0),1,0)</f>
        <v>0</v>
      </c>
    </row>
    <row r="55" spans="1:37" ht="15" customHeight="1">
      <c r="A55" s="40"/>
      <c r="B55" s="91"/>
      <c r="C55" s="94" t="s">
        <v>5034</v>
      </c>
      <c r="D55" s="658" t="str">
        <f>IF(CNGE_2024_M4_Secc1!D53="","",CNGE_2024_M4_Secc1!D53)</f>
        <v/>
      </c>
      <c r="E55" s="658"/>
      <c r="F55" s="658"/>
      <c r="G55" s="658"/>
      <c r="H55" s="658"/>
      <c r="I55" s="658"/>
      <c r="J55" s="658"/>
      <c r="K55" s="658"/>
      <c r="L55" s="658"/>
      <c r="M55" s="580"/>
      <c r="N55" s="580"/>
      <c r="O55" s="580"/>
      <c r="P55" s="580"/>
      <c r="Q55" s="580"/>
      <c r="R55" s="580"/>
      <c r="S55" s="580"/>
      <c r="T55" s="580"/>
      <c r="U55" s="580"/>
      <c r="V55" s="580"/>
      <c r="W55" s="580"/>
      <c r="X55" s="580"/>
      <c r="Y55" s="580"/>
      <c r="Z55" s="580"/>
      <c r="AA55" s="580"/>
      <c r="AB55" s="580"/>
      <c r="AC55" s="580"/>
      <c r="AD55" s="580"/>
      <c r="AE55" s="42"/>
      <c r="AG55" s="1">
        <f>IF(AND($AL$43=1,COUNTA(M55:AD55)=0),0,IF(AND(CNGE_2024_M4_Secc1!$O53&lt;&gt;"",CNGE_2024_M4_Secc1!$O53=1,COUNTBLANK(D55)=0,COUNTA(M55:AD55)=0),0,IF(AND(CNGE_2024_M4_Secc1!$O53&lt;&gt;"",CNGE_2024_M4_Secc1!$O53&lt;&gt;1,COUNTBLANK(D55)=0,COUNTA(M55:AD55)=3),0,IF(AND(COUNTBLANK(D55)=1,COUNT(M55:AD55)=0),0,1))))</f>
        <v>0</v>
      </c>
      <c r="AH55" s="89">
        <f t="shared" si="0"/>
        <v>0</v>
      </c>
      <c r="AI55" s="89">
        <f t="shared" si="1"/>
        <v>0</v>
      </c>
      <c r="AJ55" s="89">
        <f t="shared" si="2"/>
        <v>0</v>
      </c>
      <c r="AK55" s="1">
        <f>IF(AND(CNGE_2024_M4_Secc1!$O53&lt;&gt;"",CNGE_2024_M4_Secc1!$O53=1,COUNTA(M55:AD55)&gt;0),1,0)</f>
        <v>0</v>
      </c>
    </row>
    <row r="56" spans="1:37" ht="15" customHeight="1">
      <c r="A56" s="40"/>
      <c r="B56" s="91"/>
      <c r="C56" s="94" t="s">
        <v>5035</v>
      </c>
      <c r="D56" s="658" t="str">
        <f>IF(CNGE_2024_M4_Secc1!D54="","",CNGE_2024_M4_Secc1!D54)</f>
        <v/>
      </c>
      <c r="E56" s="658"/>
      <c r="F56" s="658"/>
      <c r="G56" s="658"/>
      <c r="H56" s="658"/>
      <c r="I56" s="658"/>
      <c r="J56" s="658"/>
      <c r="K56" s="658"/>
      <c r="L56" s="658"/>
      <c r="M56" s="580"/>
      <c r="N56" s="580"/>
      <c r="O56" s="580"/>
      <c r="P56" s="580"/>
      <c r="Q56" s="580"/>
      <c r="R56" s="580"/>
      <c r="S56" s="580"/>
      <c r="T56" s="580"/>
      <c r="U56" s="580"/>
      <c r="V56" s="580"/>
      <c r="W56" s="580"/>
      <c r="X56" s="580"/>
      <c r="Y56" s="580"/>
      <c r="Z56" s="580"/>
      <c r="AA56" s="580"/>
      <c r="AB56" s="580"/>
      <c r="AC56" s="580"/>
      <c r="AD56" s="580"/>
      <c r="AE56" s="42"/>
      <c r="AG56" s="1">
        <f>IF(AND($AL$43=1,COUNTA(M56:AD56)=0),0,IF(AND(CNGE_2024_M4_Secc1!$O54&lt;&gt;"",CNGE_2024_M4_Secc1!$O54=1,COUNTBLANK(D56)=0,COUNTA(M56:AD56)=0),0,IF(AND(CNGE_2024_M4_Secc1!$O54&lt;&gt;"",CNGE_2024_M4_Secc1!$O54&lt;&gt;1,COUNTBLANK(D56)=0,COUNTA(M56:AD56)=3),0,IF(AND(COUNTBLANK(D56)=1,COUNT(M56:AD56)=0),0,1))))</f>
        <v>0</v>
      </c>
      <c r="AH56" s="89">
        <f t="shared" si="0"/>
        <v>0</v>
      </c>
      <c r="AI56" s="89">
        <f t="shared" si="1"/>
        <v>0</v>
      </c>
      <c r="AJ56" s="89">
        <f t="shared" si="2"/>
        <v>0</v>
      </c>
      <c r="AK56" s="1">
        <f>IF(AND(CNGE_2024_M4_Secc1!$O54&lt;&gt;"",CNGE_2024_M4_Secc1!$O54=1,COUNTA(M56:AD56)&gt;0),1,0)</f>
        <v>0</v>
      </c>
    </row>
    <row r="57" spans="1:37" ht="15" customHeight="1">
      <c r="A57" s="40"/>
      <c r="B57" s="91"/>
      <c r="C57" s="94" t="s">
        <v>5036</v>
      </c>
      <c r="D57" s="658" t="str">
        <f>IF(CNGE_2024_M4_Secc1!D55="","",CNGE_2024_M4_Secc1!D55)</f>
        <v/>
      </c>
      <c r="E57" s="658"/>
      <c r="F57" s="658"/>
      <c r="G57" s="658"/>
      <c r="H57" s="658"/>
      <c r="I57" s="658"/>
      <c r="J57" s="658"/>
      <c r="K57" s="658"/>
      <c r="L57" s="658"/>
      <c r="M57" s="580"/>
      <c r="N57" s="580"/>
      <c r="O57" s="580"/>
      <c r="P57" s="580"/>
      <c r="Q57" s="580"/>
      <c r="R57" s="580"/>
      <c r="S57" s="580"/>
      <c r="T57" s="580"/>
      <c r="U57" s="580"/>
      <c r="V57" s="580"/>
      <c r="W57" s="580"/>
      <c r="X57" s="580"/>
      <c r="Y57" s="580"/>
      <c r="Z57" s="580"/>
      <c r="AA57" s="580"/>
      <c r="AB57" s="580"/>
      <c r="AC57" s="580"/>
      <c r="AD57" s="580"/>
      <c r="AE57" s="42"/>
      <c r="AG57" s="1">
        <f>IF(AND($AL$43=1,COUNTA(M57:AD57)=0),0,IF(AND(CNGE_2024_M4_Secc1!$O55&lt;&gt;"",CNGE_2024_M4_Secc1!$O55=1,COUNTBLANK(D57)=0,COUNTA(M57:AD57)=0),0,IF(AND(CNGE_2024_M4_Secc1!$O55&lt;&gt;"",CNGE_2024_M4_Secc1!$O55&lt;&gt;1,COUNTBLANK(D57)=0,COUNTA(M57:AD57)=3),0,IF(AND(COUNTBLANK(D57)=1,COUNT(M57:AD57)=0),0,1))))</f>
        <v>0</v>
      </c>
      <c r="AH57" s="89">
        <f t="shared" si="0"/>
        <v>0</v>
      </c>
      <c r="AI57" s="89">
        <f t="shared" si="1"/>
        <v>0</v>
      </c>
      <c r="AJ57" s="89">
        <f t="shared" si="2"/>
        <v>0</v>
      </c>
      <c r="AK57" s="1">
        <f>IF(AND(CNGE_2024_M4_Secc1!$O55&lt;&gt;"",CNGE_2024_M4_Secc1!$O55=1,COUNTA(M57:AD57)&gt;0),1,0)</f>
        <v>0</v>
      </c>
    </row>
    <row r="58" spans="1:37" ht="15" customHeight="1">
      <c r="A58" s="40"/>
      <c r="B58" s="91"/>
      <c r="C58" s="94" t="s">
        <v>5037</v>
      </c>
      <c r="D58" s="658" t="str">
        <f>IF(CNGE_2024_M4_Secc1!D56="","",CNGE_2024_M4_Secc1!D56)</f>
        <v/>
      </c>
      <c r="E58" s="658"/>
      <c r="F58" s="658"/>
      <c r="G58" s="658"/>
      <c r="H58" s="658"/>
      <c r="I58" s="658"/>
      <c r="J58" s="658"/>
      <c r="K58" s="658"/>
      <c r="L58" s="658"/>
      <c r="M58" s="580"/>
      <c r="N58" s="580"/>
      <c r="O58" s="580"/>
      <c r="P58" s="580"/>
      <c r="Q58" s="580"/>
      <c r="R58" s="580"/>
      <c r="S58" s="580"/>
      <c r="T58" s="580"/>
      <c r="U58" s="580"/>
      <c r="V58" s="580"/>
      <c r="W58" s="580"/>
      <c r="X58" s="580"/>
      <c r="Y58" s="580"/>
      <c r="Z58" s="580"/>
      <c r="AA58" s="580"/>
      <c r="AB58" s="580"/>
      <c r="AC58" s="580"/>
      <c r="AD58" s="580"/>
      <c r="AE58" s="42"/>
      <c r="AG58" s="1">
        <f>IF(AND($AL$43=1,COUNTA(M58:AD58)=0),0,IF(AND(CNGE_2024_M4_Secc1!$O56&lt;&gt;"",CNGE_2024_M4_Secc1!$O56=1,COUNTBLANK(D58)=0,COUNTA(M58:AD58)=0),0,IF(AND(CNGE_2024_M4_Secc1!$O56&lt;&gt;"",CNGE_2024_M4_Secc1!$O56&lt;&gt;1,COUNTBLANK(D58)=0,COUNTA(M58:AD58)=3),0,IF(AND(COUNTBLANK(D58)=1,COUNT(M58:AD58)=0),0,1))))</f>
        <v>0</v>
      </c>
      <c r="AH58" s="89">
        <f t="shared" si="0"/>
        <v>0</v>
      </c>
      <c r="AI58" s="89">
        <f t="shared" si="1"/>
        <v>0</v>
      </c>
      <c r="AJ58" s="89">
        <f t="shared" si="2"/>
        <v>0</v>
      </c>
      <c r="AK58" s="1">
        <f>IF(AND(CNGE_2024_M4_Secc1!$O56&lt;&gt;"",CNGE_2024_M4_Secc1!$O56=1,COUNTA(M58:AD58)&gt;0),1,0)</f>
        <v>0</v>
      </c>
    </row>
    <row r="59" spans="1:37" ht="15" customHeight="1">
      <c r="A59" s="40"/>
      <c r="B59" s="91"/>
      <c r="C59" s="94" t="s">
        <v>5038</v>
      </c>
      <c r="D59" s="658" t="str">
        <f>IF(CNGE_2024_M4_Secc1!D57="","",CNGE_2024_M4_Secc1!D57)</f>
        <v/>
      </c>
      <c r="E59" s="658"/>
      <c r="F59" s="658"/>
      <c r="G59" s="658"/>
      <c r="H59" s="658"/>
      <c r="I59" s="658"/>
      <c r="J59" s="658"/>
      <c r="K59" s="658"/>
      <c r="L59" s="658"/>
      <c r="M59" s="580"/>
      <c r="N59" s="580"/>
      <c r="O59" s="580"/>
      <c r="P59" s="580"/>
      <c r="Q59" s="580"/>
      <c r="R59" s="580"/>
      <c r="S59" s="580"/>
      <c r="T59" s="580"/>
      <c r="U59" s="580"/>
      <c r="V59" s="580"/>
      <c r="W59" s="580"/>
      <c r="X59" s="580"/>
      <c r="Y59" s="580"/>
      <c r="Z59" s="580"/>
      <c r="AA59" s="580"/>
      <c r="AB59" s="580"/>
      <c r="AC59" s="580"/>
      <c r="AD59" s="580"/>
      <c r="AE59" s="42"/>
      <c r="AG59" s="1">
        <f>IF(AND($AL$43=1,COUNTA(M59:AD59)=0),0,IF(AND(CNGE_2024_M4_Secc1!$O57&lt;&gt;"",CNGE_2024_M4_Secc1!$O57=1,COUNTBLANK(D59)=0,COUNTA(M59:AD59)=0),0,IF(AND(CNGE_2024_M4_Secc1!$O57&lt;&gt;"",CNGE_2024_M4_Secc1!$O57&lt;&gt;1,COUNTBLANK(D59)=0,COUNTA(M59:AD59)=3),0,IF(AND(COUNTBLANK(D59)=1,COUNT(M59:AD59)=0),0,1))))</f>
        <v>0</v>
      </c>
      <c r="AH59" s="89">
        <f t="shared" si="0"/>
        <v>0</v>
      </c>
      <c r="AI59" s="89">
        <f t="shared" si="1"/>
        <v>0</v>
      </c>
      <c r="AJ59" s="89">
        <f t="shared" si="2"/>
        <v>0</v>
      </c>
      <c r="AK59" s="1">
        <f>IF(AND(CNGE_2024_M4_Secc1!$O57&lt;&gt;"",CNGE_2024_M4_Secc1!$O57=1,COUNTA(M59:AD59)&gt;0),1,0)</f>
        <v>0</v>
      </c>
    </row>
    <row r="60" spans="1:37" ht="15" customHeight="1">
      <c r="A60" s="40"/>
      <c r="B60" s="91"/>
      <c r="C60" s="94" t="s">
        <v>5039</v>
      </c>
      <c r="D60" s="658" t="str">
        <f>IF(CNGE_2024_M4_Secc1!D58="","",CNGE_2024_M4_Secc1!D58)</f>
        <v/>
      </c>
      <c r="E60" s="658"/>
      <c r="F60" s="658"/>
      <c r="G60" s="658"/>
      <c r="H60" s="658"/>
      <c r="I60" s="658"/>
      <c r="J60" s="658"/>
      <c r="K60" s="658"/>
      <c r="L60" s="658"/>
      <c r="M60" s="580"/>
      <c r="N60" s="580"/>
      <c r="O60" s="580"/>
      <c r="P60" s="580"/>
      <c r="Q60" s="580"/>
      <c r="R60" s="580"/>
      <c r="S60" s="580"/>
      <c r="T60" s="580"/>
      <c r="U60" s="580"/>
      <c r="V60" s="580"/>
      <c r="W60" s="580"/>
      <c r="X60" s="580"/>
      <c r="Y60" s="580"/>
      <c r="Z60" s="580"/>
      <c r="AA60" s="580"/>
      <c r="AB60" s="580"/>
      <c r="AC60" s="580"/>
      <c r="AD60" s="580"/>
      <c r="AE60" s="42"/>
      <c r="AG60" s="1">
        <f>IF(AND($AL$43=1,COUNTA(M60:AD60)=0),0,IF(AND(CNGE_2024_M4_Secc1!$O58&lt;&gt;"",CNGE_2024_M4_Secc1!$O58=1,COUNTBLANK(D60)=0,COUNTA(M60:AD60)=0),0,IF(AND(CNGE_2024_M4_Secc1!$O58&lt;&gt;"",CNGE_2024_M4_Secc1!$O58&lt;&gt;1,COUNTBLANK(D60)=0,COUNTA(M60:AD60)=3),0,IF(AND(COUNTBLANK(D60)=1,COUNT(M60:AD60)=0),0,1))))</f>
        <v>0</v>
      </c>
      <c r="AH60" s="89">
        <f t="shared" si="0"/>
        <v>0</v>
      </c>
      <c r="AI60" s="89">
        <f t="shared" si="1"/>
        <v>0</v>
      </c>
      <c r="AJ60" s="89">
        <f t="shared" si="2"/>
        <v>0</v>
      </c>
      <c r="AK60" s="1">
        <f>IF(AND(CNGE_2024_M4_Secc1!$O58&lt;&gt;"",CNGE_2024_M4_Secc1!$O58=1,COUNTA(M60:AD60)&gt;0),1,0)</f>
        <v>0</v>
      </c>
    </row>
    <row r="61" spans="1:37" ht="15" customHeight="1">
      <c r="A61" s="40"/>
      <c r="B61" s="91"/>
      <c r="C61" s="94" t="s">
        <v>5040</v>
      </c>
      <c r="D61" s="658" t="str">
        <f>IF(CNGE_2024_M4_Secc1!D59="","",CNGE_2024_M4_Secc1!D59)</f>
        <v/>
      </c>
      <c r="E61" s="658"/>
      <c r="F61" s="658"/>
      <c r="G61" s="658"/>
      <c r="H61" s="658"/>
      <c r="I61" s="658"/>
      <c r="J61" s="658"/>
      <c r="K61" s="658"/>
      <c r="L61" s="658"/>
      <c r="M61" s="580"/>
      <c r="N61" s="580"/>
      <c r="O61" s="580"/>
      <c r="P61" s="580"/>
      <c r="Q61" s="580"/>
      <c r="R61" s="580"/>
      <c r="S61" s="580"/>
      <c r="T61" s="580"/>
      <c r="U61" s="580"/>
      <c r="V61" s="580"/>
      <c r="W61" s="580"/>
      <c r="X61" s="580"/>
      <c r="Y61" s="580"/>
      <c r="Z61" s="580"/>
      <c r="AA61" s="580"/>
      <c r="AB61" s="580"/>
      <c r="AC61" s="580"/>
      <c r="AD61" s="580"/>
      <c r="AE61" s="42"/>
      <c r="AG61" s="1">
        <f>IF(AND($AL$43=1,COUNTA(M61:AD61)=0),0,IF(AND(CNGE_2024_M4_Secc1!$O59&lt;&gt;"",CNGE_2024_M4_Secc1!$O59=1,COUNTBLANK(D61)=0,COUNTA(M61:AD61)=0),0,IF(AND(CNGE_2024_M4_Secc1!$O59&lt;&gt;"",CNGE_2024_M4_Secc1!$O59&lt;&gt;1,COUNTBLANK(D61)=0,COUNTA(M61:AD61)=3),0,IF(AND(COUNTBLANK(D61)=1,COUNT(M61:AD61)=0),0,1))))</f>
        <v>0</v>
      </c>
      <c r="AH61" s="89">
        <f t="shared" si="0"/>
        <v>0</v>
      </c>
      <c r="AI61" s="89">
        <f t="shared" si="1"/>
        <v>0</v>
      </c>
      <c r="AJ61" s="89">
        <f t="shared" si="2"/>
        <v>0</v>
      </c>
      <c r="AK61" s="1">
        <f>IF(AND(CNGE_2024_M4_Secc1!$O59&lt;&gt;"",CNGE_2024_M4_Secc1!$O59=1,COUNTA(M61:AD61)&gt;0),1,0)</f>
        <v>0</v>
      </c>
    </row>
    <row r="62" spans="1:37" ht="15" customHeight="1">
      <c r="A62" s="40"/>
      <c r="B62" s="91"/>
      <c r="C62" s="94" t="s">
        <v>5041</v>
      </c>
      <c r="D62" s="658" t="str">
        <f>IF(CNGE_2024_M4_Secc1!D60="","",CNGE_2024_M4_Secc1!D60)</f>
        <v/>
      </c>
      <c r="E62" s="658"/>
      <c r="F62" s="658"/>
      <c r="G62" s="658"/>
      <c r="H62" s="658"/>
      <c r="I62" s="658"/>
      <c r="J62" s="658"/>
      <c r="K62" s="658"/>
      <c r="L62" s="658"/>
      <c r="M62" s="580"/>
      <c r="N62" s="580"/>
      <c r="O62" s="580"/>
      <c r="P62" s="580"/>
      <c r="Q62" s="580"/>
      <c r="R62" s="580"/>
      <c r="S62" s="580"/>
      <c r="T62" s="580"/>
      <c r="U62" s="580"/>
      <c r="V62" s="580"/>
      <c r="W62" s="580"/>
      <c r="X62" s="580"/>
      <c r="Y62" s="580"/>
      <c r="Z62" s="580"/>
      <c r="AA62" s="580"/>
      <c r="AB62" s="580"/>
      <c r="AC62" s="580"/>
      <c r="AD62" s="580"/>
      <c r="AE62" s="42"/>
      <c r="AG62" s="1">
        <f>IF(AND($AL$43=1,COUNTA(M62:AD62)=0),0,IF(AND(CNGE_2024_M4_Secc1!$O60&lt;&gt;"",CNGE_2024_M4_Secc1!$O60=1,COUNTBLANK(D62)=0,COUNTA(M62:AD62)=0),0,IF(AND(CNGE_2024_M4_Secc1!$O60&lt;&gt;"",CNGE_2024_M4_Secc1!$O60&lt;&gt;1,COUNTBLANK(D62)=0,COUNTA(M62:AD62)=3),0,IF(AND(COUNTBLANK(D62)=1,COUNT(M62:AD62)=0),0,1))))</f>
        <v>0</v>
      </c>
      <c r="AH62" s="89">
        <f t="shared" si="0"/>
        <v>0</v>
      </c>
      <c r="AI62" s="89">
        <f t="shared" si="1"/>
        <v>0</v>
      </c>
      <c r="AJ62" s="89">
        <f t="shared" si="2"/>
        <v>0</v>
      </c>
      <c r="AK62" s="1">
        <f>IF(AND(CNGE_2024_M4_Secc1!$O60&lt;&gt;"",CNGE_2024_M4_Secc1!$O60=1,COUNTA(M62:AD62)&gt;0),1,0)</f>
        <v>0</v>
      </c>
    </row>
    <row r="63" spans="1:37" ht="15" customHeight="1">
      <c r="A63" s="40"/>
      <c r="B63" s="91"/>
      <c r="C63" s="94" t="s">
        <v>5042</v>
      </c>
      <c r="D63" s="658" t="str">
        <f>IF(CNGE_2024_M4_Secc1!D61="","",CNGE_2024_M4_Secc1!D61)</f>
        <v/>
      </c>
      <c r="E63" s="658"/>
      <c r="F63" s="658"/>
      <c r="G63" s="658"/>
      <c r="H63" s="658"/>
      <c r="I63" s="658"/>
      <c r="J63" s="658"/>
      <c r="K63" s="658"/>
      <c r="L63" s="658"/>
      <c r="M63" s="580"/>
      <c r="N63" s="580"/>
      <c r="O63" s="580"/>
      <c r="P63" s="580"/>
      <c r="Q63" s="580"/>
      <c r="R63" s="580"/>
      <c r="S63" s="580"/>
      <c r="T63" s="580"/>
      <c r="U63" s="580"/>
      <c r="V63" s="580"/>
      <c r="W63" s="580"/>
      <c r="X63" s="580"/>
      <c r="Y63" s="580"/>
      <c r="Z63" s="580"/>
      <c r="AA63" s="580"/>
      <c r="AB63" s="580"/>
      <c r="AC63" s="580"/>
      <c r="AD63" s="580"/>
      <c r="AE63" s="42"/>
      <c r="AG63" s="1">
        <f>IF(AND($AL$43=1,COUNTA(M63:AD63)=0),0,IF(AND(CNGE_2024_M4_Secc1!$O61&lt;&gt;"",CNGE_2024_M4_Secc1!$O61=1,COUNTBLANK(D63)=0,COUNTA(M63:AD63)=0),0,IF(AND(CNGE_2024_M4_Secc1!$O61&lt;&gt;"",CNGE_2024_M4_Secc1!$O61&lt;&gt;1,COUNTBLANK(D63)=0,COUNTA(M63:AD63)=3),0,IF(AND(COUNTBLANK(D63)=1,COUNT(M63:AD63)=0),0,1))))</f>
        <v>0</v>
      </c>
      <c r="AH63" s="89">
        <f t="shared" si="0"/>
        <v>0</v>
      </c>
      <c r="AI63" s="89">
        <f t="shared" si="1"/>
        <v>0</v>
      </c>
      <c r="AJ63" s="89">
        <f t="shared" si="2"/>
        <v>0</v>
      </c>
      <c r="AK63" s="1">
        <f>IF(AND(CNGE_2024_M4_Secc1!$O61&lt;&gt;"",CNGE_2024_M4_Secc1!$O61=1,COUNTA(M63:AD63)&gt;0),1,0)</f>
        <v>0</v>
      </c>
    </row>
    <row r="64" spans="1:37" ht="15" customHeight="1">
      <c r="A64" s="40"/>
      <c r="B64" s="91"/>
      <c r="C64" s="94" t="s">
        <v>5043</v>
      </c>
      <c r="D64" s="658" t="str">
        <f>IF(CNGE_2024_M4_Secc1!D62="","",CNGE_2024_M4_Secc1!D62)</f>
        <v/>
      </c>
      <c r="E64" s="658"/>
      <c r="F64" s="658"/>
      <c r="G64" s="658"/>
      <c r="H64" s="658"/>
      <c r="I64" s="658"/>
      <c r="J64" s="658"/>
      <c r="K64" s="658"/>
      <c r="L64" s="658"/>
      <c r="M64" s="580"/>
      <c r="N64" s="580"/>
      <c r="O64" s="580"/>
      <c r="P64" s="580"/>
      <c r="Q64" s="580"/>
      <c r="R64" s="580"/>
      <c r="S64" s="580"/>
      <c r="T64" s="580"/>
      <c r="U64" s="580"/>
      <c r="V64" s="580"/>
      <c r="W64" s="580"/>
      <c r="X64" s="580"/>
      <c r="Y64" s="580"/>
      <c r="Z64" s="580"/>
      <c r="AA64" s="580"/>
      <c r="AB64" s="580"/>
      <c r="AC64" s="580"/>
      <c r="AD64" s="580"/>
      <c r="AE64" s="42"/>
      <c r="AG64" s="1">
        <f>IF(AND($AL$43=1,COUNTA(M64:AD64)=0),0,IF(AND(CNGE_2024_M4_Secc1!$O62&lt;&gt;"",CNGE_2024_M4_Secc1!$O62=1,COUNTBLANK(D64)=0,COUNTA(M64:AD64)=0),0,IF(AND(CNGE_2024_M4_Secc1!$O62&lt;&gt;"",CNGE_2024_M4_Secc1!$O62&lt;&gt;1,COUNTBLANK(D64)=0,COUNTA(M64:AD64)=3),0,IF(AND(COUNTBLANK(D64)=1,COUNT(M64:AD64)=0),0,1))))</f>
        <v>0</v>
      </c>
      <c r="AH64" s="89">
        <f t="shared" si="0"/>
        <v>0</v>
      </c>
      <c r="AI64" s="89">
        <f t="shared" si="1"/>
        <v>0</v>
      </c>
      <c r="AJ64" s="89">
        <f t="shared" si="2"/>
        <v>0</v>
      </c>
      <c r="AK64" s="1">
        <f>IF(AND(CNGE_2024_M4_Secc1!$O62&lt;&gt;"",CNGE_2024_M4_Secc1!$O62=1,COUNTA(M64:AD64)&gt;0),1,0)</f>
        <v>0</v>
      </c>
    </row>
    <row r="65" spans="1:37" ht="15" customHeight="1">
      <c r="A65" s="40"/>
      <c r="B65" s="91"/>
      <c r="C65" s="94" t="s">
        <v>5044</v>
      </c>
      <c r="D65" s="658" t="str">
        <f>IF(CNGE_2024_M4_Secc1!D63="","",CNGE_2024_M4_Secc1!D63)</f>
        <v/>
      </c>
      <c r="E65" s="658"/>
      <c r="F65" s="658"/>
      <c r="G65" s="658"/>
      <c r="H65" s="658"/>
      <c r="I65" s="658"/>
      <c r="J65" s="658"/>
      <c r="K65" s="658"/>
      <c r="L65" s="658"/>
      <c r="M65" s="580"/>
      <c r="N65" s="580"/>
      <c r="O65" s="580"/>
      <c r="P65" s="580"/>
      <c r="Q65" s="580"/>
      <c r="R65" s="580"/>
      <c r="S65" s="580"/>
      <c r="T65" s="580"/>
      <c r="U65" s="580"/>
      <c r="V65" s="580"/>
      <c r="W65" s="580"/>
      <c r="X65" s="580"/>
      <c r="Y65" s="580"/>
      <c r="Z65" s="580"/>
      <c r="AA65" s="580"/>
      <c r="AB65" s="580"/>
      <c r="AC65" s="580"/>
      <c r="AD65" s="580"/>
      <c r="AE65" s="42"/>
      <c r="AG65" s="1">
        <f>IF(AND($AL$43=1,COUNTA(M65:AD65)=0),0,IF(AND(CNGE_2024_M4_Secc1!$O63&lt;&gt;"",CNGE_2024_M4_Secc1!$O63=1,COUNTBLANK(D65)=0,COUNTA(M65:AD65)=0),0,IF(AND(CNGE_2024_M4_Secc1!$O63&lt;&gt;"",CNGE_2024_M4_Secc1!$O63&lt;&gt;1,COUNTBLANK(D65)=0,COUNTA(M65:AD65)=3),0,IF(AND(COUNTBLANK(D65)=1,COUNT(M65:AD65)=0),0,1))))</f>
        <v>0</v>
      </c>
      <c r="AH65" s="89">
        <f t="shared" si="0"/>
        <v>0</v>
      </c>
      <c r="AI65" s="89">
        <f t="shared" si="1"/>
        <v>0</v>
      </c>
      <c r="AJ65" s="89">
        <f t="shared" si="2"/>
        <v>0</v>
      </c>
      <c r="AK65" s="1">
        <f>IF(AND(CNGE_2024_M4_Secc1!$O63&lt;&gt;"",CNGE_2024_M4_Secc1!$O63=1,COUNTA(M65:AD65)&gt;0),1,0)</f>
        <v>0</v>
      </c>
    </row>
    <row r="66" spans="1:37" ht="15" customHeight="1">
      <c r="A66" s="40"/>
      <c r="B66" s="91"/>
      <c r="C66" s="94" t="s">
        <v>5045</v>
      </c>
      <c r="D66" s="658" t="str">
        <f>IF(CNGE_2024_M4_Secc1!D64="","",CNGE_2024_M4_Secc1!D64)</f>
        <v/>
      </c>
      <c r="E66" s="658"/>
      <c r="F66" s="658"/>
      <c r="G66" s="658"/>
      <c r="H66" s="658"/>
      <c r="I66" s="658"/>
      <c r="J66" s="658"/>
      <c r="K66" s="658"/>
      <c r="L66" s="658"/>
      <c r="M66" s="580"/>
      <c r="N66" s="580"/>
      <c r="O66" s="580"/>
      <c r="P66" s="580"/>
      <c r="Q66" s="580"/>
      <c r="R66" s="580"/>
      <c r="S66" s="580"/>
      <c r="T66" s="580"/>
      <c r="U66" s="580"/>
      <c r="V66" s="580"/>
      <c r="W66" s="580"/>
      <c r="X66" s="580"/>
      <c r="Y66" s="580"/>
      <c r="Z66" s="580"/>
      <c r="AA66" s="580"/>
      <c r="AB66" s="580"/>
      <c r="AC66" s="580"/>
      <c r="AD66" s="580"/>
      <c r="AE66" s="42"/>
      <c r="AG66" s="1">
        <f>IF(AND($AL$43=1,COUNTA(M66:AD66)=0),0,IF(AND(CNGE_2024_M4_Secc1!$O64&lt;&gt;"",CNGE_2024_M4_Secc1!$O64=1,COUNTBLANK(D66)=0,COUNTA(M66:AD66)=0),0,IF(AND(CNGE_2024_M4_Secc1!$O64&lt;&gt;"",CNGE_2024_M4_Secc1!$O64&lt;&gt;1,COUNTBLANK(D66)=0,COUNTA(M66:AD66)=3),0,IF(AND(COUNTBLANK(D66)=1,COUNT(M66:AD66)=0),0,1))))</f>
        <v>0</v>
      </c>
      <c r="AH66" s="89">
        <f t="shared" si="0"/>
        <v>0</v>
      </c>
      <c r="AI66" s="89">
        <f t="shared" si="1"/>
        <v>0</v>
      </c>
      <c r="AJ66" s="89">
        <f t="shared" si="2"/>
        <v>0</v>
      </c>
      <c r="AK66" s="1">
        <f>IF(AND(CNGE_2024_M4_Secc1!$O64&lt;&gt;"",CNGE_2024_M4_Secc1!$O64=1,COUNTA(M66:AD66)&gt;0),1,0)</f>
        <v>0</v>
      </c>
    </row>
    <row r="67" spans="1:37" ht="15" customHeight="1">
      <c r="A67" s="40"/>
      <c r="B67" s="91"/>
      <c r="C67" s="94" t="s">
        <v>5046</v>
      </c>
      <c r="D67" s="658" t="str">
        <f>IF(CNGE_2024_M4_Secc1!D65="","",CNGE_2024_M4_Secc1!D65)</f>
        <v/>
      </c>
      <c r="E67" s="658"/>
      <c r="F67" s="658"/>
      <c r="G67" s="658"/>
      <c r="H67" s="658"/>
      <c r="I67" s="658"/>
      <c r="J67" s="658"/>
      <c r="K67" s="658"/>
      <c r="L67" s="658"/>
      <c r="M67" s="580"/>
      <c r="N67" s="580"/>
      <c r="O67" s="580"/>
      <c r="P67" s="580"/>
      <c r="Q67" s="580"/>
      <c r="R67" s="580"/>
      <c r="S67" s="580"/>
      <c r="T67" s="580"/>
      <c r="U67" s="580"/>
      <c r="V67" s="580"/>
      <c r="W67" s="580"/>
      <c r="X67" s="580"/>
      <c r="Y67" s="580"/>
      <c r="Z67" s="580"/>
      <c r="AA67" s="580"/>
      <c r="AB67" s="580"/>
      <c r="AC67" s="580"/>
      <c r="AD67" s="580"/>
      <c r="AE67" s="42"/>
      <c r="AG67" s="1">
        <f>IF(AND($AL$43=1,COUNTA(M67:AD67)=0),0,IF(AND(CNGE_2024_M4_Secc1!$O65&lt;&gt;"",CNGE_2024_M4_Secc1!$O65=1,COUNTBLANK(D67)=0,COUNTA(M67:AD67)=0),0,IF(AND(CNGE_2024_M4_Secc1!$O65&lt;&gt;"",CNGE_2024_M4_Secc1!$O65&lt;&gt;1,COUNTBLANK(D67)=0,COUNTA(M67:AD67)=3),0,IF(AND(COUNTBLANK(D67)=1,COUNT(M67:AD67)=0),0,1))))</f>
        <v>0</v>
      </c>
      <c r="AH67" s="89">
        <f t="shared" si="0"/>
        <v>0</v>
      </c>
      <c r="AI67" s="89">
        <f t="shared" si="1"/>
        <v>0</v>
      </c>
      <c r="AJ67" s="89">
        <f t="shared" si="2"/>
        <v>0</v>
      </c>
      <c r="AK67" s="1">
        <f>IF(AND(CNGE_2024_M4_Secc1!$O65&lt;&gt;"",CNGE_2024_M4_Secc1!$O65=1,COUNTA(M67:AD67)&gt;0),1,0)</f>
        <v>0</v>
      </c>
    </row>
    <row r="68" spans="1:37" ht="15" customHeight="1">
      <c r="A68" s="40"/>
      <c r="B68" s="91"/>
      <c r="C68" s="94" t="s">
        <v>5047</v>
      </c>
      <c r="D68" s="658" t="str">
        <f>IF(CNGE_2024_M4_Secc1!D66="","",CNGE_2024_M4_Secc1!D66)</f>
        <v/>
      </c>
      <c r="E68" s="658"/>
      <c r="F68" s="658"/>
      <c r="G68" s="658"/>
      <c r="H68" s="658"/>
      <c r="I68" s="658"/>
      <c r="J68" s="658"/>
      <c r="K68" s="658"/>
      <c r="L68" s="658"/>
      <c r="M68" s="580"/>
      <c r="N68" s="580"/>
      <c r="O68" s="580"/>
      <c r="P68" s="580"/>
      <c r="Q68" s="580"/>
      <c r="R68" s="580"/>
      <c r="S68" s="580"/>
      <c r="T68" s="580"/>
      <c r="U68" s="580"/>
      <c r="V68" s="580"/>
      <c r="W68" s="580"/>
      <c r="X68" s="580"/>
      <c r="Y68" s="580"/>
      <c r="Z68" s="580"/>
      <c r="AA68" s="580"/>
      <c r="AB68" s="580"/>
      <c r="AC68" s="580"/>
      <c r="AD68" s="580"/>
      <c r="AE68" s="42"/>
      <c r="AG68" s="1">
        <f>IF(AND($AL$43=1,COUNTA(M68:AD68)=0),0,IF(AND(CNGE_2024_M4_Secc1!$O66&lt;&gt;"",CNGE_2024_M4_Secc1!$O66=1,COUNTBLANK(D68)=0,COUNTA(M68:AD68)=0),0,IF(AND(CNGE_2024_M4_Secc1!$O66&lt;&gt;"",CNGE_2024_M4_Secc1!$O66&lt;&gt;1,COUNTBLANK(D68)=0,COUNTA(M68:AD68)=3),0,IF(AND(COUNTBLANK(D68)=1,COUNT(M68:AD68)=0),0,1))))</f>
        <v>0</v>
      </c>
      <c r="AH68" s="89">
        <f t="shared" si="0"/>
        <v>0</v>
      </c>
      <c r="AI68" s="89">
        <f t="shared" si="1"/>
        <v>0</v>
      </c>
      <c r="AJ68" s="89">
        <f t="shared" si="2"/>
        <v>0</v>
      </c>
      <c r="AK68" s="1">
        <f>IF(AND(CNGE_2024_M4_Secc1!$O66&lt;&gt;"",CNGE_2024_M4_Secc1!$O66=1,COUNTA(M68:AD68)&gt;0),1,0)</f>
        <v>0</v>
      </c>
    </row>
    <row r="69" spans="1:37" ht="15" customHeight="1">
      <c r="A69" s="40"/>
      <c r="B69" s="91"/>
      <c r="C69" s="94" t="s">
        <v>5048</v>
      </c>
      <c r="D69" s="658" t="str">
        <f>IF(CNGE_2024_M4_Secc1!D67="","",CNGE_2024_M4_Secc1!D67)</f>
        <v/>
      </c>
      <c r="E69" s="658"/>
      <c r="F69" s="658"/>
      <c r="G69" s="658"/>
      <c r="H69" s="658"/>
      <c r="I69" s="658"/>
      <c r="J69" s="658"/>
      <c r="K69" s="658"/>
      <c r="L69" s="658"/>
      <c r="M69" s="580"/>
      <c r="N69" s="580"/>
      <c r="O69" s="580"/>
      <c r="P69" s="580"/>
      <c r="Q69" s="580"/>
      <c r="R69" s="580"/>
      <c r="S69" s="580"/>
      <c r="T69" s="580"/>
      <c r="U69" s="580"/>
      <c r="V69" s="580"/>
      <c r="W69" s="580"/>
      <c r="X69" s="580"/>
      <c r="Y69" s="580"/>
      <c r="Z69" s="580"/>
      <c r="AA69" s="580"/>
      <c r="AB69" s="580"/>
      <c r="AC69" s="580"/>
      <c r="AD69" s="580"/>
      <c r="AE69" s="42"/>
      <c r="AG69" s="1">
        <f>IF(AND($AL$43=1,COUNTA(M69:AD69)=0),0,IF(AND(CNGE_2024_M4_Secc1!$O67&lt;&gt;"",CNGE_2024_M4_Secc1!$O67=1,COUNTBLANK(D69)=0,COUNTA(M69:AD69)=0),0,IF(AND(CNGE_2024_M4_Secc1!$O67&lt;&gt;"",CNGE_2024_M4_Secc1!$O67&lt;&gt;1,COUNTBLANK(D69)=0,COUNTA(M69:AD69)=3),0,IF(AND(COUNTBLANK(D69)=1,COUNT(M69:AD69)=0),0,1))))</f>
        <v>0</v>
      </c>
      <c r="AH69" s="89">
        <f t="shared" si="0"/>
        <v>0</v>
      </c>
      <c r="AI69" s="89">
        <f t="shared" si="1"/>
        <v>0</v>
      </c>
      <c r="AJ69" s="89">
        <f t="shared" si="2"/>
        <v>0</v>
      </c>
      <c r="AK69" s="1">
        <f>IF(AND(CNGE_2024_M4_Secc1!$O67&lt;&gt;"",CNGE_2024_M4_Secc1!$O67=1,COUNTA(M69:AD69)&gt;0),1,0)</f>
        <v>0</v>
      </c>
    </row>
    <row r="70" spans="1:37" ht="15" customHeight="1">
      <c r="A70" s="40"/>
      <c r="B70" s="91"/>
      <c r="C70" s="94" t="s">
        <v>5049</v>
      </c>
      <c r="D70" s="658" t="str">
        <f>IF(CNGE_2024_M4_Secc1!D68="","",CNGE_2024_M4_Secc1!D68)</f>
        <v/>
      </c>
      <c r="E70" s="658"/>
      <c r="F70" s="658"/>
      <c r="G70" s="658"/>
      <c r="H70" s="658"/>
      <c r="I70" s="658"/>
      <c r="J70" s="658"/>
      <c r="K70" s="658"/>
      <c r="L70" s="658"/>
      <c r="M70" s="580"/>
      <c r="N70" s="580"/>
      <c r="O70" s="580"/>
      <c r="P70" s="580"/>
      <c r="Q70" s="580"/>
      <c r="R70" s="580"/>
      <c r="S70" s="580"/>
      <c r="T70" s="580"/>
      <c r="U70" s="580"/>
      <c r="V70" s="580"/>
      <c r="W70" s="580"/>
      <c r="X70" s="580"/>
      <c r="Y70" s="580"/>
      <c r="Z70" s="580"/>
      <c r="AA70" s="580"/>
      <c r="AB70" s="580"/>
      <c r="AC70" s="580"/>
      <c r="AD70" s="580"/>
      <c r="AE70" s="42"/>
      <c r="AG70" s="1">
        <f>IF(AND($AL$43=1,COUNTA(M70:AD70)=0),0,IF(AND(CNGE_2024_M4_Secc1!$O68&lt;&gt;"",CNGE_2024_M4_Secc1!$O68=1,COUNTBLANK(D70)=0,COUNTA(M70:AD70)=0),0,IF(AND(CNGE_2024_M4_Secc1!$O68&lt;&gt;"",CNGE_2024_M4_Secc1!$O68&lt;&gt;1,COUNTBLANK(D70)=0,COUNTA(M70:AD70)=3),0,IF(AND(COUNTBLANK(D70)=1,COUNT(M70:AD70)=0),0,1))))</f>
        <v>0</v>
      </c>
      <c r="AH70" s="89">
        <f t="shared" si="0"/>
        <v>0</v>
      </c>
      <c r="AI70" s="89">
        <f t="shared" si="1"/>
        <v>0</v>
      </c>
      <c r="AJ70" s="89">
        <f t="shared" si="2"/>
        <v>0</v>
      </c>
      <c r="AK70" s="1">
        <f>IF(AND(CNGE_2024_M4_Secc1!$O68&lt;&gt;"",CNGE_2024_M4_Secc1!$O68=1,COUNTA(M70:AD70)&gt;0),1,0)</f>
        <v>0</v>
      </c>
    </row>
    <row r="71" spans="1:37" ht="15" customHeight="1">
      <c r="A71" s="40"/>
      <c r="B71" s="91"/>
      <c r="C71" s="94" t="s">
        <v>5050</v>
      </c>
      <c r="D71" s="658" t="str">
        <f>IF(CNGE_2024_M4_Secc1!D69="","",CNGE_2024_M4_Secc1!D69)</f>
        <v/>
      </c>
      <c r="E71" s="658"/>
      <c r="F71" s="658"/>
      <c r="G71" s="658"/>
      <c r="H71" s="658"/>
      <c r="I71" s="658"/>
      <c r="J71" s="658"/>
      <c r="K71" s="658"/>
      <c r="L71" s="658"/>
      <c r="M71" s="580"/>
      <c r="N71" s="580"/>
      <c r="O71" s="580"/>
      <c r="P71" s="580"/>
      <c r="Q71" s="580"/>
      <c r="R71" s="580"/>
      <c r="S71" s="580"/>
      <c r="T71" s="580"/>
      <c r="U71" s="580"/>
      <c r="V71" s="580"/>
      <c r="W71" s="580"/>
      <c r="X71" s="580"/>
      <c r="Y71" s="580"/>
      <c r="Z71" s="580"/>
      <c r="AA71" s="580"/>
      <c r="AB71" s="580"/>
      <c r="AC71" s="580"/>
      <c r="AD71" s="580"/>
      <c r="AE71" s="42"/>
      <c r="AG71" s="1">
        <f>IF(AND($AL$43=1,COUNTA(M71:AD71)=0),0,IF(AND(CNGE_2024_M4_Secc1!$O69&lt;&gt;"",CNGE_2024_M4_Secc1!$O69=1,COUNTBLANK(D71)=0,COUNTA(M71:AD71)=0),0,IF(AND(CNGE_2024_M4_Secc1!$O69&lt;&gt;"",CNGE_2024_M4_Secc1!$O69&lt;&gt;1,COUNTBLANK(D71)=0,COUNTA(M71:AD71)=3),0,IF(AND(COUNTBLANK(D71)=1,COUNT(M71:AD71)=0),0,1))))</f>
        <v>0</v>
      </c>
      <c r="AH71" s="89">
        <f t="shared" si="0"/>
        <v>0</v>
      </c>
      <c r="AI71" s="89">
        <f t="shared" si="1"/>
        <v>0</v>
      </c>
      <c r="AJ71" s="89">
        <f t="shared" si="2"/>
        <v>0</v>
      </c>
      <c r="AK71" s="1">
        <f>IF(AND(CNGE_2024_M4_Secc1!$O69&lt;&gt;"",CNGE_2024_M4_Secc1!$O69=1,COUNTA(M71:AD71)&gt;0),1,0)</f>
        <v>0</v>
      </c>
    </row>
    <row r="72" spans="1:37" ht="15" customHeight="1">
      <c r="A72" s="40"/>
      <c r="B72" s="91"/>
      <c r="C72" s="94" t="s">
        <v>5051</v>
      </c>
      <c r="D72" s="658" t="str">
        <f>IF(CNGE_2024_M4_Secc1!D70="","",CNGE_2024_M4_Secc1!D70)</f>
        <v/>
      </c>
      <c r="E72" s="658"/>
      <c r="F72" s="658"/>
      <c r="G72" s="658"/>
      <c r="H72" s="658"/>
      <c r="I72" s="658"/>
      <c r="J72" s="658"/>
      <c r="K72" s="658"/>
      <c r="L72" s="658"/>
      <c r="M72" s="580"/>
      <c r="N72" s="580"/>
      <c r="O72" s="580"/>
      <c r="P72" s="580"/>
      <c r="Q72" s="580"/>
      <c r="R72" s="580"/>
      <c r="S72" s="580"/>
      <c r="T72" s="580"/>
      <c r="U72" s="580"/>
      <c r="V72" s="580"/>
      <c r="W72" s="580"/>
      <c r="X72" s="580"/>
      <c r="Y72" s="580"/>
      <c r="Z72" s="580"/>
      <c r="AA72" s="580"/>
      <c r="AB72" s="580"/>
      <c r="AC72" s="580"/>
      <c r="AD72" s="580"/>
      <c r="AE72" s="42"/>
      <c r="AG72" s="1">
        <f>IF(AND($AL$43=1,COUNTA(M72:AD72)=0),0,IF(AND(CNGE_2024_M4_Secc1!$O70&lt;&gt;"",CNGE_2024_M4_Secc1!$O70=1,COUNTBLANK(D72)=0,COUNTA(M72:AD72)=0),0,IF(AND(CNGE_2024_M4_Secc1!$O70&lt;&gt;"",CNGE_2024_M4_Secc1!$O70&lt;&gt;1,COUNTBLANK(D72)=0,COUNTA(M72:AD72)=3),0,IF(AND(COUNTBLANK(D72)=1,COUNT(M72:AD72)=0),0,1))))</f>
        <v>0</v>
      </c>
      <c r="AH72" s="89">
        <f t="shared" si="0"/>
        <v>0</v>
      </c>
      <c r="AI72" s="89">
        <f t="shared" si="1"/>
        <v>0</v>
      </c>
      <c r="AJ72" s="89">
        <f t="shared" si="2"/>
        <v>0</v>
      </c>
      <c r="AK72" s="1">
        <f>IF(AND(CNGE_2024_M4_Secc1!$O70&lt;&gt;"",CNGE_2024_M4_Secc1!$O70=1,COUNTA(M72:AD72)&gt;0),1,0)</f>
        <v>0</v>
      </c>
    </row>
    <row r="73" spans="1:37" ht="15" customHeight="1">
      <c r="A73" s="40"/>
      <c r="B73" s="91"/>
      <c r="C73" s="94" t="s">
        <v>5052</v>
      </c>
      <c r="D73" s="658" t="str">
        <f>IF(CNGE_2024_M4_Secc1!D71="","",CNGE_2024_M4_Secc1!D71)</f>
        <v/>
      </c>
      <c r="E73" s="658"/>
      <c r="F73" s="658"/>
      <c r="G73" s="658"/>
      <c r="H73" s="658"/>
      <c r="I73" s="658"/>
      <c r="J73" s="658"/>
      <c r="K73" s="658"/>
      <c r="L73" s="658"/>
      <c r="M73" s="580"/>
      <c r="N73" s="580"/>
      <c r="O73" s="580"/>
      <c r="P73" s="580"/>
      <c r="Q73" s="580"/>
      <c r="R73" s="580"/>
      <c r="S73" s="580"/>
      <c r="T73" s="580"/>
      <c r="U73" s="580"/>
      <c r="V73" s="580"/>
      <c r="W73" s="580"/>
      <c r="X73" s="580"/>
      <c r="Y73" s="580"/>
      <c r="Z73" s="580"/>
      <c r="AA73" s="580"/>
      <c r="AB73" s="580"/>
      <c r="AC73" s="580"/>
      <c r="AD73" s="580"/>
      <c r="AE73" s="42"/>
      <c r="AG73" s="1">
        <f>IF(AND($AL$43=1,COUNTA(M73:AD73)=0),0,IF(AND(CNGE_2024_M4_Secc1!$O71&lt;&gt;"",CNGE_2024_M4_Secc1!$O71=1,COUNTBLANK(D73)=0,COUNTA(M73:AD73)=0),0,IF(AND(CNGE_2024_M4_Secc1!$O71&lt;&gt;"",CNGE_2024_M4_Secc1!$O71&lt;&gt;1,COUNTBLANK(D73)=0,COUNTA(M73:AD73)=3),0,IF(AND(COUNTBLANK(D73)=1,COUNT(M73:AD73)=0),0,1))))</f>
        <v>0</v>
      </c>
      <c r="AH73" s="89">
        <f t="shared" si="0"/>
        <v>0</v>
      </c>
      <c r="AI73" s="89">
        <f t="shared" si="1"/>
        <v>0</v>
      </c>
      <c r="AJ73" s="89">
        <f t="shared" si="2"/>
        <v>0</v>
      </c>
      <c r="AK73" s="1">
        <f>IF(AND(CNGE_2024_M4_Secc1!$O71&lt;&gt;"",CNGE_2024_M4_Secc1!$O71=1,COUNTA(M73:AD73)&gt;0),1,0)</f>
        <v>0</v>
      </c>
    </row>
    <row r="74" spans="1:37" ht="15" customHeight="1">
      <c r="A74" s="40"/>
      <c r="B74" s="91"/>
      <c r="C74" s="94" t="s">
        <v>5053</v>
      </c>
      <c r="D74" s="658" t="str">
        <f>IF(CNGE_2024_M4_Secc1!D72="","",CNGE_2024_M4_Secc1!D72)</f>
        <v/>
      </c>
      <c r="E74" s="658"/>
      <c r="F74" s="658"/>
      <c r="G74" s="658"/>
      <c r="H74" s="658"/>
      <c r="I74" s="658"/>
      <c r="J74" s="658"/>
      <c r="K74" s="658"/>
      <c r="L74" s="658"/>
      <c r="M74" s="580"/>
      <c r="N74" s="580"/>
      <c r="O74" s="580"/>
      <c r="P74" s="580"/>
      <c r="Q74" s="580"/>
      <c r="R74" s="580"/>
      <c r="S74" s="580"/>
      <c r="T74" s="580"/>
      <c r="U74" s="580"/>
      <c r="V74" s="580"/>
      <c r="W74" s="580"/>
      <c r="X74" s="580"/>
      <c r="Y74" s="580"/>
      <c r="Z74" s="580"/>
      <c r="AA74" s="580"/>
      <c r="AB74" s="580"/>
      <c r="AC74" s="580"/>
      <c r="AD74" s="580"/>
      <c r="AE74" s="42"/>
      <c r="AG74" s="1">
        <f>IF(AND($AL$43=1,COUNTA(M74:AD74)=0),0,IF(AND(CNGE_2024_M4_Secc1!$O72&lt;&gt;"",CNGE_2024_M4_Secc1!$O72=1,COUNTBLANK(D74)=0,COUNTA(M74:AD74)=0),0,IF(AND(CNGE_2024_M4_Secc1!$O72&lt;&gt;"",CNGE_2024_M4_Secc1!$O72&lt;&gt;1,COUNTBLANK(D74)=0,COUNTA(M74:AD74)=3),0,IF(AND(COUNTBLANK(D74)=1,COUNT(M74:AD74)=0),0,1))))</f>
        <v>0</v>
      </c>
      <c r="AH74" s="89">
        <f t="shared" si="0"/>
        <v>0</v>
      </c>
      <c r="AI74" s="89">
        <f t="shared" si="1"/>
        <v>0</v>
      </c>
      <c r="AJ74" s="89">
        <f t="shared" si="2"/>
        <v>0</v>
      </c>
      <c r="AK74" s="1">
        <f>IF(AND(CNGE_2024_M4_Secc1!$O72&lt;&gt;"",CNGE_2024_M4_Secc1!$O72=1,COUNTA(M74:AD74)&gt;0),1,0)</f>
        <v>0</v>
      </c>
    </row>
    <row r="75" spans="1:37" ht="15" customHeight="1">
      <c r="A75" s="40"/>
      <c r="B75" s="91"/>
      <c r="C75" s="94" t="s">
        <v>5054</v>
      </c>
      <c r="D75" s="658" t="str">
        <f>IF(CNGE_2024_M4_Secc1!D73="","",CNGE_2024_M4_Secc1!D73)</f>
        <v/>
      </c>
      <c r="E75" s="658"/>
      <c r="F75" s="658"/>
      <c r="G75" s="658"/>
      <c r="H75" s="658"/>
      <c r="I75" s="658"/>
      <c r="J75" s="658"/>
      <c r="K75" s="658"/>
      <c r="L75" s="658"/>
      <c r="M75" s="580"/>
      <c r="N75" s="580"/>
      <c r="O75" s="580"/>
      <c r="P75" s="580"/>
      <c r="Q75" s="580"/>
      <c r="R75" s="580"/>
      <c r="S75" s="580"/>
      <c r="T75" s="580"/>
      <c r="U75" s="580"/>
      <c r="V75" s="580"/>
      <c r="W75" s="580"/>
      <c r="X75" s="580"/>
      <c r="Y75" s="580"/>
      <c r="Z75" s="580"/>
      <c r="AA75" s="580"/>
      <c r="AB75" s="580"/>
      <c r="AC75" s="580"/>
      <c r="AD75" s="580"/>
      <c r="AE75" s="42"/>
      <c r="AG75" s="1">
        <f>IF(AND($AL$43=1,COUNTA(M75:AD75)=0),0,IF(AND(CNGE_2024_M4_Secc1!$O73&lt;&gt;"",CNGE_2024_M4_Secc1!$O73=1,COUNTBLANK(D75)=0,COUNTA(M75:AD75)=0),0,IF(AND(CNGE_2024_M4_Secc1!$O73&lt;&gt;"",CNGE_2024_M4_Secc1!$O73&lt;&gt;1,COUNTBLANK(D75)=0,COUNTA(M75:AD75)=3),0,IF(AND(COUNTBLANK(D75)=1,COUNT(M75:AD75)=0),0,1))))</f>
        <v>0</v>
      </c>
      <c r="AH75" s="89">
        <f t="shared" si="0"/>
        <v>0</v>
      </c>
      <c r="AI75" s="89">
        <f t="shared" si="1"/>
        <v>0</v>
      </c>
      <c r="AJ75" s="89">
        <f t="shared" si="2"/>
        <v>0</v>
      </c>
      <c r="AK75" s="1">
        <f>IF(AND(CNGE_2024_M4_Secc1!$O73&lt;&gt;"",CNGE_2024_M4_Secc1!$O73=1,COUNTA(M75:AD75)&gt;0),1,0)</f>
        <v>0</v>
      </c>
    </row>
    <row r="76" spans="1:37" ht="15" customHeight="1">
      <c r="A76" s="40"/>
      <c r="B76" s="91"/>
      <c r="C76" s="94" t="s">
        <v>5055</v>
      </c>
      <c r="D76" s="658" t="str">
        <f>IF(CNGE_2024_M4_Secc1!D74="","",CNGE_2024_M4_Secc1!D74)</f>
        <v/>
      </c>
      <c r="E76" s="658"/>
      <c r="F76" s="658"/>
      <c r="G76" s="658"/>
      <c r="H76" s="658"/>
      <c r="I76" s="658"/>
      <c r="J76" s="658"/>
      <c r="K76" s="658"/>
      <c r="L76" s="658"/>
      <c r="M76" s="580"/>
      <c r="N76" s="580"/>
      <c r="O76" s="580"/>
      <c r="P76" s="580"/>
      <c r="Q76" s="580"/>
      <c r="R76" s="580"/>
      <c r="S76" s="580"/>
      <c r="T76" s="580"/>
      <c r="U76" s="580"/>
      <c r="V76" s="580"/>
      <c r="W76" s="580"/>
      <c r="X76" s="580"/>
      <c r="Y76" s="580"/>
      <c r="Z76" s="580"/>
      <c r="AA76" s="580"/>
      <c r="AB76" s="580"/>
      <c r="AC76" s="580"/>
      <c r="AD76" s="580"/>
      <c r="AE76" s="42"/>
      <c r="AG76" s="1">
        <f>IF(AND($AL$43=1,COUNTA(M76:AD76)=0),0,IF(AND(CNGE_2024_M4_Secc1!$O74&lt;&gt;"",CNGE_2024_M4_Secc1!$O74=1,COUNTBLANK(D76)=0,COUNTA(M76:AD76)=0),0,IF(AND(CNGE_2024_M4_Secc1!$O74&lt;&gt;"",CNGE_2024_M4_Secc1!$O74&lt;&gt;1,COUNTBLANK(D76)=0,COUNTA(M76:AD76)=3),0,IF(AND(COUNTBLANK(D76)=1,COUNT(M76:AD76)=0),0,1))))</f>
        <v>0</v>
      </c>
      <c r="AH76" s="89">
        <f t="shared" si="0"/>
        <v>0</v>
      </c>
      <c r="AI76" s="89">
        <f t="shared" si="1"/>
        <v>0</v>
      </c>
      <c r="AJ76" s="89">
        <f t="shared" si="2"/>
        <v>0</v>
      </c>
      <c r="AK76" s="1">
        <f>IF(AND(CNGE_2024_M4_Secc1!$O74&lt;&gt;"",CNGE_2024_M4_Secc1!$O74=1,COUNTA(M76:AD76)&gt;0),1,0)</f>
        <v>0</v>
      </c>
    </row>
    <row r="77" spans="1:37" ht="15" customHeight="1">
      <c r="A77" s="40"/>
      <c r="B77" s="91"/>
      <c r="C77" s="94" t="s">
        <v>5056</v>
      </c>
      <c r="D77" s="658" t="str">
        <f>IF(CNGE_2024_M4_Secc1!D75="","",CNGE_2024_M4_Secc1!D75)</f>
        <v/>
      </c>
      <c r="E77" s="658"/>
      <c r="F77" s="658"/>
      <c r="G77" s="658"/>
      <c r="H77" s="658"/>
      <c r="I77" s="658"/>
      <c r="J77" s="658"/>
      <c r="K77" s="658"/>
      <c r="L77" s="658"/>
      <c r="M77" s="580"/>
      <c r="N77" s="580"/>
      <c r="O77" s="580"/>
      <c r="P77" s="580"/>
      <c r="Q77" s="580"/>
      <c r="R77" s="580"/>
      <c r="S77" s="580"/>
      <c r="T77" s="580"/>
      <c r="U77" s="580"/>
      <c r="V77" s="580"/>
      <c r="W77" s="580"/>
      <c r="X77" s="580"/>
      <c r="Y77" s="580"/>
      <c r="Z77" s="580"/>
      <c r="AA77" s="580"/>
      <c r="AB77" s="580"/>
      <c r="AC77" s="580"/>
      <c r="AD77" s="580"/>
      <c r="AE77" s="42"/>
      <c r="AG77" s="1">
        <f>IF(AND($AL$43=1,COUNTA(M77:AD77)=0),0,IF(AND(CNGE_2024_M4_Secc1!$O75&lt;&gt;"",CNGE_2024_M4_Secc1!$O75=1,COUNTBLANK(D77)=0,COUNTA(M77:AD77)=0),0,IF(AND(CNGE_2024_M4_Secc1!$O75&lt;&gt;"",CNGE_2024_M4_Secc1!$O75&lt;&gt;1,COUNTBLANK(D77)=0,COUNTA(M77:AD77)=3),0,IF(AND(COUNTBLANK(D77)=1,COUNT(M77:AD77)=0),0,1))))</f>
        <v>0</v>
      </c>
      <c r="AH77" s="89">
        <f t="shared" si="0"/>
        <v>0</v>
      </c>
      <c r="AI77" s="89">
        <f t="shared" si="1"/>
        <v>0</v>
      </c>
      <c r="AJ77" s="89">
        <f t="shared" si="2"/>
        <v>0</v>
      </c>
      <c r="AK77" s="1">
        <f>IF(AND(CNGE_2024_M4_Secc1!$O75&lt;&gt;"",CNGE_2024_M4_Secc1!$O75=1,COUNTA(M77:AD77)&gt;0),1,0)</f>
        <v>0</v>
      </c>
    </row>
    <row r="78" spans="1:37" ht="15" customHeight="1">
      <c r="A78" s="40"/>
      <c r="B78" s="91"/>
      <c r="C78" s="94" t="s">
        <v>5057</v>
      </c>
      <c r="D78" s="658" t="str">
        <f>IF(CNGE_2024_M4_Secc1!D76="","",CNGE_2024_M4_Secc1!D76)</f>
        <v/>
      </c>
      <c r="E78" s="658"/>
      <c r="F78" s="658"/>
      <c r="G78" s="658"/>
      <c r="H78" s="658"/>
      <c r="I78" s="658"/>
      <c r="J78" s="658"/>
      <c r="K78" s="658"/>
      <c r="L78" s="658"/>
      <c r="M78" s="580"/>
      <c r="N78" s="580"/>
      <c r="O78" s="580"/>
      <c r="P78" s="580"/>
      <c r="Q78" s="580"/>
      <c r="R78" s="580"/>
      <c r="S78" s="580"/>
      <c r="T78" s="580"/>
      <c r="U78" s="580"/>
      <c r="V78" s="580"/>
      <c r="W78" s="580"/>
      <c r="X78" s="580"/>
      <c r="Y78" s="580"/>
      <c r="Z78" s="580"/>
      <c r="AA78" s="580"/>
      <c r="AB78" s="580"/>
      <c r="AC78" s="580"/>
      <c r="AD78" s="580"/>
      <c r="AE78" s="42"/>
      <c r="AG78" s="1">
        <f>IF(AND($AL$43=1,COUNTA(M78:AD78)=0),0,IF(AND(CNGE_2024_M4_Secc1!$O76&lt;&gt;"",CNGE_2024_M4_Secc1!$O76=1,COUNTBLANK(D78)=0,COUNTA(M78:AD78)=0),0,IF(AND(CNGE_2024_M4_Secc1!$O76&lt;&gt;"",CNGE_2024_M4_Secc1!$O76&lt;&gt;1,COUNTBLANK(D78)=0,COUNTA(M78:AD78)=3),0,IF(AND(COUNTBLANK(D78)=1,COUNT(M78:AD78)=0),0,1))))</f>
        <v>0</v>
      </c>
      <c r="AH78" s="89">
        <f t="shared" si="0"/>
        <v>0</v>
      </c>
      <c r="AI78" s="89">
        <f t="shared" si="1"/>
        <v>0</v>
      </c>
      <c r="AJ78" s="89">
        <f t="shared" si="2"/>
        <v>0</v>
      </c>
      <c r="AK78" s="1">
        <f>IF(AND(CNGE_2024_M4_Secc1!$O76&lt;&gt;"",CNGE_2024_M4_Secc1!$O76=1,COUNTA(M78:AD78)&gt;0),1,0)</f>
        <v>0</v>
      </c>
    </row>
    <row r="79" spans="1:37" ht="15" customHeight="1">
      <c r="A79" s="40"/>
      <c r="B79" s="91"/>
      <c r="C79" s="94" t="s">
        <v>5120</v>
      </c>
      <c r="D79" s="658" t="str">
        <f>IF(CNGE_2024_M4_Secc1!D77="","",CNGE_2024_M4_Secc1!D77)</f>
        <v/>
      </c>
      <c r="E79" s="658"/>
      <c r="F79" s="658"/>
      <c r="G79" s="658"/>
      <c r="H79" s="658"/>
      <c r="I79" s="658"/>
      <c r="J79" s="658"/>
      <c r="K79" s="658"/>
      <c r="L79" s="658"/>
      <c r="M79" s="580"/>
      <c r="N79" s="580"/>
      <c r="O79" s="580"/>
      <c r="P79" s="580"/>
      <c r="Q79" s="580"/>
      <c r="R79" s="580"/>
      <c r="S79" s="580"/>
      <c r="T79" s="580"/>
      <c r="U79" s="580"/>
      <c r="V79" s="580"/>
      <c r="W79" s="580"/>
      <c r="X79" s="580"/>
      <c r="Y79" s="580"/>
      <c r="Z79" s="580"/>
      <c r="AA79" s="580"/>
      <c r="AB79" s="580"/>
      <c r="AC79" s="580"/>
      <c r="AD79" s="580"/>
      <c r="AE79" s="42"/>
      <c r="AG79" s="1">
        <f>IF(AND($AL$43=1,COUNTA(M79:AD79)=0),0,IF(AND(CNGE_2024_M4_Secc1!$O77&lt;&gt;"",CNGE_2024_M4_Secc1!$O77=1,COUNTBLANK(D79)=0,COUNTA(M79:AD79)=0),0,IF(AND(CNGE_2024_M4_Secc1!$O77&lt;&gt;"",CNGE_2024_M4_Secc1!$O77&lt;&gt;1,COUNTBLANK(D79)=0,COUNTA(M79:AD79)=3),0,IF(AND(COUNTBLANK(D79)=1,COUNT(M79:AD79)=0),0,1))))</f>
        <v>0</v>
      </c>
      <c r="AH79" s="89">
        <f t="shared" si="0"/>
        <v>0</v>
      </c>
      <c r="AI79" s="89">
        <f t="shared" si="1"/>
        <v>0</v>
      </c>
      <c r="AJ79" s="89">
        <f t="shared" si="2"/>
        <v>0</v>
      </c>
      <c r="AK79" s="1">
        <f>IF(AND(CNGE_2024_M4_Secc1!$O77&lt;&gt;"",CNGE_2024_M4_Secc1!$O77=1,COUNTA(M79:AD79)&gt;0),1,0)</f>
        <v>0</v>
      </c>
    </row>
    <row r="80" spans="1:37" ht="15" customHeight="1">
      <c r="A80" s="40"/>
      <c r="B80" s="91"/>
      <c r="C80" s="94" t="s">
        <v>5121</v>
      </c>
      <c r="D80" s="658" t="str">
        <f>IF(CNGE_2024_M4_Secc1!D78="","",CNGE_2024_M4_Secc1!D78)</f>
        <v/>
      </c>
      <c r="E80" s="658"/>
      <c r="F80" s="658"/>
      <c r="G80" s="658"/>
      <c r="H80" s="658"/>
      <c r="I80" s="658"/>
      <c r="J80" s="658"/>
      <c r="K80" s="658"/>
      <c r="L80" s="658"/>
      <c r="M80" s="580"/>
      <c r="N80" s="580"/>
      <c r="O80" s="580"/>
      <c r="P80" s="580"/>
      <c r="Q80" s="580"/>
      <c r="R80" s="580"/>
      <c r="S80" s="580"/>
      <c r="T80" s="580"/>
      <c r="U80" s="580"/>
      <c r="V80" s="580"/>
      <c r="W80" s="580"/>
      <c r="X80" s="580"/>
      <c r="Y80" s="580"/>
      <c r="Z80" s="580"/>
      <c r="AA80" s="580"/>
      <c r="AB80" s="580"/>
      <c r="AC80" s="580"/>
      <c r="AD80" s="580"/>
      <c r="AE80" s="42"/>
      <c r="AG80" s="1">
        <f>IF(AND($AL$43=1,COUNTA(M80:AD80)=0),0,IF(AND(CNGE_2024_M4_Secc1!$O78&lt;&gt;"",CNGE_2024_M4_Secc1!$O78=1,COUNTBLANK(D80)=0,COUNTA(M80:AD80)=0),0,IF(AND(CNGE_2024_M4_Secc1!$O78&lt;&gt;"",CNGE_2024_M4_Secc1!$O78&lt;&gt;1,COUNTBLANK(D80)=0,COUNTA(M80:AD80)=3),0,IF(AND(COUNTBLANK(D80)=1,COUNT(M80:AD80)=0),0,1))))</f>
        <v>0</v>
      </c>
      <c r="AH80" s="89">
        <f t="shared" si="0"/>
        <v>0</v>
      </c>
      <c r="AI80" s="89">
        <f t="shared" si="1"/>
        <v>0</v>
      </c>
      <c r="AJ80" s="89">
        <f t="shared" si="2"/>
        <v>0</v>
      </c>
      <c r="AK80" s="1">
        <f>IF(AND(CNGE_2024_M4_Secc1!$O78&lt;&gt;"",CNGE_2024_M4_Secc1!$O78=1,COUNTA(M80:AD80)&gt;0),1,0)</f>
        <v>0</v>
      </c>
    </row>
    <row r="81" spans="1:37" ht="15" customHeight="1">
      <c r="A81" s="40"/>
      <c r="B81" s="91"/>
      <c r="C81" s="94" t="s">
        <v>5122</v>
      </c>
      <c r="D81" s="658" t="str">
        <f>IF(CNGE_2024_M4_Secc1!D79="","",CNGE_2024_M4_Secc1!D79)</f>
        <v/>
      </c>
      <c r="E81" s="658"/>
      <c r="F81" s="658"/>
      <c r="G81" s="658"/>
      <c r="H81" s="658"/>
      <c r="I81" s="658"/>
      <c r="J81" s="658"/>
      <c r="K81" s="658"/>
      <c r="L81" s="658"/>
      <c r="M81" s="580"/>
      <c r="N81" s="580"/>
      <c r="O81" s="580"/>
      <c r="P81" s="580"/>
      <c r="Q81" s="580"/>
      <c r="R81" s="580"/>
      <c r="S81" s="580"/>
      <c r="T81" s="580"/>
      <c r="U81" s="580"/>
      <c r="V81" s="580"/>
      <c r="W81" s="580"/>
      <c r="X81" s="580"/>
      <c r="Y81" s="580"/>
      <c r="Z81" s="580"/>
      <c r="AA81" s="580"/>
      <c r="AB81" s="580"/>
      <c r="AC81" s="580"/>
      <c r="AD81" s="580"/>
      <c r="AE81" s="42"/>
      <c r="AG81" s="1">
        <f>IF(AND($AL$43=1,COUNTA(M81:AD81)=0),0,IF(AND(CNGE_2024_M4_Secc1!$O79&lt;&gt;"",CNGE_2024_M4_Secc1!$O79=1,COUNTBLANK(D81)=0,COUNTA(M81:AD81)=0),0,IF(AND(CNGE_2024_M4_Secc1!$O79&lt;&gt;"",CNGE_2024_M4_Secc1!$O79&lt;&gt;1,COUNTBLANK(D81)=0,COUNTA(M81:AD81)=3),0,IF(AND(COUNTBLANK(D81)=1,COUNT(M81:AD81)=0),0,1))))</f>
        <v>0</v>
      </c>
      <c r="AH81" s="89">
        <f t="shared" si="0"/>
        <v>0</v>
      </c>
      <c r="AI81" s="89">
        <f t="shared" si="1"/>
        <v>0</v>
      </c>
      <c r="AJ81" s="89">
        <f t="shared" si="2"/>
        <v>0</v>
      </c>
      <c r="AK81" s="1">
        <f>IF(AND(CNGE_2024_M4_Secc1!$O79&lt;&gt;"",CNGE_2024_M4_Secc1!$O79=1,COUNTA(M81:AD81)&gt;0),1,0)</f>
        <v>0</v>
      </c>
    </row>
    <row r="82" spans="1:37" ht="15" customHeight="1">
      <c r="A82" s="40"/>
      <c r="B82" s="91"/>
      <c r="C82" s="94" t="s">
        <v>5123</v>
      </c>
      <c r="D82" s="658" t="str">
        <f>IF(CNGE_2024_M4_Secc1!D80="","",CNGE_2024_M4_Secc1!D80)</f>
        <v/>
      </c>
      <c r="E82" s="658"/>
      <c r="F82" s="658"/>
      <c r="G82" s="658"/>
      <c r="H82" s="658"/>
      <c r="I82" s="658"/>
      <c r="J82" s="658"/>
      <c r="K82" s="658"/>
      <c r="L82" s="658"/>
      <c r="M82" s="580"/>
      <c r="N82" s="580"/>
      <c r="O82" s="580"/>
      <c r="P82" s="580"/>
      <c r="Q82" s="580"/>
      <c r="R82" s="580"/>
      <c r="S82" s="580"/>
      <c r="T82" s="580"/>
      <c r="U82" s="580"/>
      <c r="V82" s="580"/>
      <c r="W82" s="580"/>
      <c r="X82" s="580"/>
      <c r="Y82" s="580"/>
      <c r="Z82" s="580"/>
      <c r="AA82" s="580"/>
      <c r="AB82" s="580"/>
      <c r="AC82" s="580"/>
      <c r="AD82" s="580"/>
      <c r="AE82" s="42"/>
      <c r="AG82" s="1">
        <f>IF(AND($AL$43=1,COUNTA(M82:AD82)=0),0,IF(AND(CNGE_2024_M4_Secc1!$O80&lt;&gt;"",CNGE_2024_M4_Secc1!$O80=1,COUNTBLANK(D82)=0,COUNTA(M82:AD82)=0),0,IF(AND(CNGE_2024_M4_Secc1!$O80&lt;&gt;"",CNGE_2024_M4_Secc1!$O80&lt;&gt;1,COUNTBLANK(D82)=0,COUNTA(M82:AD82)=3),0,IF(AND(COUNTBLANK(D82)=1,COUNT(M82:AD82)=0),0,1))))</f>
        <v>0</v>
      </c>
      <c r="AH82" s="89">
        <f t="shared" si="0"/>
        <v>0</v>
      </c>
      <c r="AI82" s="89">
        <f t="shared" si="1"/>
        <v>0</v>
      </c>
      <c r="AJ82" s="89">
        <f t="shared" si="2"/>
        <v>0</v>
      </c>
      <c r="AK82" s="1">
        <f>IF(AND(CNGE_2024_M4_Secc1!$O80&lt;&gt;"",CNGE_2024_M4_Secc1!$O80=1,COUNTA(M82:AD82)&gt;0),1,0)</f>
        <v>0</v>
      </c>
    </row>
    <row r="83" spans="1:37" ht="15" customHeight="1">
      <c r="A83" s="40"/>
      <c r="B83" s="91"/>
      <c r="C83" s="94" t="s">
        <v>5124</v>
      </c>
      <c r="D83" s="658" t="str">
        <f>IF(CNGE_2024_M4_Secc1!D81="","",CNGE_2024_M4_Secc1!D81)</f>
        <v/>
      </c>
      <c r="E83" s="658"/>
      <c r="F83" s="658"/>
      <c r="G83" s="658"/>
      <c r="H83" s="658"/>
      <c r="I83" s="658"/>
      <c r="J83" s="658"/>
      <c r="K83" s="658"/>
      <c r="L83" s="658"/>
      <c r="M83" s="580"/>
      <c r="N83" s="580"/>
      <c r="O83" s="580"/>
      <c r="P83" s="580"/>
      <c r="Q83" s="580"/>
      <c r="R83" s="580"/>
      <c r="S83" s="580"/>
      <c r="T83" s="580"/>
      <c r="U83" s="580"/>
      <c r="V83" s="580"/>
      <c r="W83" s="580"/>
      <c r="X83" s="580"/>
      <c r="Y83" s="580"/>
      <c r="Z83" s="580"/>
      <c r="AA83" s="580"/>
      <c r="AB83" s="580"/>
      <c r="AC83" s="580"/>
      <c r="AD83" s="580"/>
      <c r="AE83" s="42"/>
      <c r="AG83" s="1">
        <f>IF(AND($AL$43=1,COUNTA(M83:AD83)=0),0,IF(AND(CNGE_2024_M4_Secc1!$O81&lt;&gt;"",CNGE_2024_M4_Secc1!$O81=1,COUNTBLANK(D83)=0,COUNTA(M83:AD83)=0),0,IF(AND(CNGE_2024_M4_Secc1!$O81&lt;&gt;"",CNGE_2024_M4_Secc1!$O81&lt;&gt;1,COUNTBLANK(D83)=0,COUNTA(M83:AD83)=3),0,IF(AND(COUNTBLANK(D83)=1,COUNT(M83:AD83)=0),0,1))))</f>
        <v>0</v>
      </c>
      <c r="AH83" s="89">
        <f t="shared" si="0"/>
        <v>0</v>
      </c>
      <c r="AI83" s="89">
        <f t="shared" si="1"/>
        <v>0</v>
      </c>
      <c r="AJ83" s="89">
        <f t="shared" si="2"/>
        <v>0</v>
      </c>
      <c r="AK83" s="1">
        <f>IF(AND(CNGE_2024_M4_Secc1!$O81&lt;&gt;"",CNGE_2024_M4_Secc1!$O81=1,COUNTA(M83:AD83)&gt;0),1,0)</f>
        <v>0</v>
      </c>
    </row>
    <row r="84" spans="1:37" ht="15" customHeight="1">
      <c r="A84" s="40"/>
      <c r="B84" s="91"/>
      <c r="C84" s="94" t="s">
        <v>5125</v>
      </c>
      <c r="D84" s="658" t="str">
        <f>IF(CNGE_2024_M4_Secc1!D82="","",CNGE_2024_M4_Secc1!D82)</f>
        <v/>
      </c>
      <c r="E84" s="658"/>
      <c r="F84" s="658"/>
      <c r="G84" s="658"/>
      <c r="H84" s="658"/>
      <c r="I84" s="658"/>
      <c r="J84" s="658"/>
      <c r="K84" s="658"/>
      <c r="L84" s="658"/>
      <c r="M84" s="580"/>
      <c r="N84" s="580"/>
      <c r="O84" s="580"/>
      <c r="P84" s="580"/>
      <c r="Q84" s="580"/>
      <c r="R84" s="580"/>
      <c r="S84" s="580"/>
      <c r="T84" s="580"/>
      <c r="U84" s="580"/>
      <c r="V84" s="580"/>
      <c r="W84" s="580"/>
      <c r="X84" s="580"/>
      <c r="Y84" s="580"/>
      <c r="Z84" s="580"/>
      <c r="AA84" s="580"/>
      <c r="AB84" s="580"/>
      <c r="AC84" s="580"/>
      <c r="AD84" s="580"/>
      <c r="AE84" s="42"/>
      <c r="AG84" s="1">
        <f>IF(AND($AL$43=1,COUNTA(M84:AD84)=0),0,IF(AND(CNGE_2024_M4_Secc1!$O82&lt;&gt;"",CNGE_2024_M4_Secc1!$O82=1,COUNTBLANK(D84)=0,COUNTA(M84:AD84)=0),0,IF(AND(CNGE_2024_M4_Secc1!$O82&lt;&gt;"",CNGE_2024_M4_Secc1!$O82&lt;&gt;1,COUNTBLANK(D84)=0,COUNTA(M84:AD84)=3),0,IF(AND(COUNTBLANK(D84)=1,COUNT(M84:AD84)=0),0,1))))</f>
        <v>0</v>
      </c>
      <c r="AH84" s="89">
        <f t="shared" si="0"/>
        <v>0</v>
      </c>
      <c r="AI84" s="89">
        <f t="shared" si="1"/>
        <v>0</v>
      </c>
      <c r="AJ84" s="89">
        <f t="shared" si="2"/>
        <v>0</v>
      </c>
      <c r="AK84" s="1">
        <f>IF(AND(CNGE_2024_M4_Secc1!$O82&lt;&gt;"",CNGE_2024_M4_Secc1!$O82=1,COUNTA(M84:AD84)&gt;0),1,0)</f>
        <v>0</v>
      </c>
    </row>
    <row r="85" spans="1:37" ht="15" customHeight="1">
      <c r="A85" s="40"/>
      <c r="B85" s="91"/>
      <c r="C85" s="94" t="s">
        <v>5126</v>
      </c>
      <c r="D85" s="658" t="str">
        <f>IF(CNGE_2024_M4_Secc1!D83="","",CNGE_2024_M4_Secc1!D83)</f>
        <v/>
      </c>
      <c r="E85" s="658"/>
      <c r="F85" s="658"/>
      <c r="G85" s="658"/>
      <c r="H85" s="658"/>
      <c r="I85" s="658"/>
      <c r="J85" s="658"/>
      <c r="K85" s="658"/>
      <c r="L85" s="658"/>
      <c r="M85" s="580"/>
      <c r="N85" s="580"/>
      <c r="O85" s="580"/>
      <c r="P85" s="580"/>
      <c r="Q85" s="580"/>
      <c r="R85" s="580"/>
      <c r="S85" s="580"/>
      <c r="T85" s="580"/>
      <c r="U85" s="580"/>
      <c r="V85" s="580"/>
      <c r="W85" s="580"/>
      <c r="X85" s="580"/>
      <c r="Y85" s="580"/>
      <c r="Z85" s="580"/>
      <c r="AA85" s="580"/>
      <c r="AB85" s="580"/>
      <c r="AC85" s="580"/>
      <c r="AD85" s="580"/>
      <c r="AE85" s="42"/>
      <c r="AG85" s="1">
        <f>IF(AND($AL$43=1,COUNTA(M85:AD85)=0),0,IF(AND(CNGE_2024_M4_Secc1!$O83&lt;&gt;"",CNGE_2024_M4_Secc1!$O83=1,COUNTBLANK(D85)=0,COUNTA(M85:AD85)=0),0,IF(AND(CNGE_2024_M4_Secc1!$O83&lt;&gt;"",CNGE_2024_M4_Secc1!$O83&lt;&gt;1,COUNTBLANK(D85)=0,COUNTA(M85:AD85)=3),0,IF(AND(COUNTBLANK(D85)=1,COUNT(M85:AD85)=0),0,1))))</f>
        <v>0</v>
      </c>
      <c r="AH85" s="89">
        <f t="shared" si="0"/>
        <v>0</v>
      </c>
      <c r="AI85" s="89">
        <f t="shared" si="1"/>
        <v>0</v>
      </c>
      <c r="AJ85" s="89">
        <f t="shared" si="2"/>
        <v>0</v>
      </c>
      <c r="AK85" s="1">
        <f>IF(AND(CNGE_2024_M4_Secc1!$O83&lt;&gt;"",CNGE_2024_M4_Secc1!$O83=1,COUNTA(M85:AD85)&gt;0),1,0)</f>
        <v>0</v>
      </c>
    </row>
    <row r="86" spans="1:37" ht="15" customHeight="1">
      <c r="A86" s="40"/>
      <c r="B86" s="91"/>
      <c r="C86" s="94" t="s">
        <v>5127</v>
      </c>
      <c r="D86" s="658" t="str">
        <f>IF(CNGE_2024_M4_Secc1!D84="","",CNGE_2024_M4_Secc1!D84)</f>
        <v/>
      </c>
      <c r="E86" s="658"/>
      <c r="F86" s="658"/>
      <c r="G86" s="658"/>
      <c r="H86" s="658"/>
      <c r="I86" s="658"/>
      <c r="J86" s="658"/>
      <c r="K86" s="658"/>
      <c r="L86" s="658"/>
      <c r="M86" s="580"/>
      <c r="N86" s="580"/>
      <c r="O86" s="580"/>
      <c r="P86" s="580"/>
      <c r="Q86" s="580"/>
      <c r="R86" s="580"/>
      <c r="S86" s="580"/>
      <c r="T86" s="580"/>
      <c r="U86" s="580"/>
      <c r="V86" s="580"/>
      <c r="W86" s="580"/>
      <c r="X86" s="580"/>
      <c r="Y86" s="580"/>
      <c r="Z86" s="580"/>
      <c r="AA86" s="580"/>
      <c r="AB86" s="580"/>
      <c r="AC86" s="580"/>
      <c r="AD86" s="580"/>
      <c r="AE86" s="42"/>
      <c r="AG86" s="1">
        <f>IF(AND($AL$43=1,COUNTA(M86:AD86)=0),0,IF(AND(CNGE_2024_M4_Secc1!$O84&lt;&gt;"",CNGE_2024_M4_Secc1!$O84=1,COUNTBLANK(D86)=0,COUNTA(M86:AD86)=0),0,IF(AND(CNGE_2024_M4_Secc1!$O84&lt;&gt;"",CNGE_2024_M4_Secc1!$O84&lt;&gt;1,COUNTBLANK(D86)=0,COUNTA(M86:AD86)=3),0,IF(AND(COUNTBLANK(D86)=1,COUNT(M86:AD86)=0),0,1))))</f>
        <v>0</v>
      </c>
      <c r="AH86" s="89">
        <f t="shared" si="0"/>
        <v>0</v>
      </c>
      <c r="AI86" s="89">
        <f t="shared" si="1"/>
        <v>0</v>
      </c>
      <c r="AJ86" s="89">
        <f t="shared" si="2"/>
        <v>0</v>
      </c>
      <c r="AK86" s="1">
        <f>IF(AND(CNGE_2024_M4_Secc1!$O84&lt;&gt;"",CNGE_2024_M4_Secc1!$O84=1,COUNTA(M86:AD86)&gt;0),1,0)</f>
        <v>0</v>
      </c>
    </row>
    <row r="87" spans="1:37" ht="15" customHeight="1">
      <c r="A87" s="40"/>
      <c r="B87" s="91"/>
      <c r="C87" s="94" t="s">
        <v>5128</v>
      </c>
      <c r="D87" s="658" t="str">
        <f>IF(CNGE_2024_M4_Secc1!D85="","",CNGE_2024_M4_Secc1!D85)</f>
        <v/>
      </c>
      <c r="E87" s="658"/>
      <c r="F87" s="658"/>
      <c r="G87" s="658"/>
      <c r="H87" s="658"/>
      <c r="I87" s="658"/>
      <c r="J87" s="658"/>
      <c r="K87" s="658"/>
      <c r="L87" s="658"/>
      <c r="M87" s="580"/>
      <c r="N87" s="580"/>
      <c r="O87" s="580"/>
      <c r="P87" s="580"/>
      <c r="Q87" s="580"/>
      <c r="R87" s="580"/>
      <c r="S87" s="580"/>
      <c r="T87" s="580"/>
      <c r="U87" s="580"/>
      <c r="V87" s="580"/>
      <c r="W87" s="580"/>
      <c r="X87" s="580"/>
      <c r="Y87" s="580"/>
      <c r="Z87" s="580"/>
      <c r="AA87" s="580"/>
      <c r="AB87" s="580"/>
      <c r="AC87" s="580"/>
      <c r="AD87" s="580"/>
      <c r="AE87" s="42"/>
      <c r="AG87" s="1">
        <f>IF(AND($AL$43=1,COUNTA(M87:AD87)=0),0,IF(AND(CNGE_2024_M4_Secc1!$O85&lt;&gt;"",CNGE_2024_M4_Secc1!$O85=1,COUNTBLANK(D87)=0,COUNTA(M87:AD87)=0),0,IF(AND(CNGE_2024_M4_Secc1!$O85&lt;&gt;"",CNGE_2024_M4_Secc1!$O85&lt;&gt;1,COUNTBLANK(D87)=0,COUNTA(M87:AD87)=3),0,IF(AND(COUNTBLANK(D87)=1,COUNT(M87:AD87)=0),0,1))))</f>
        <v>0</v>
      </c>
      <c r="AH87" s="89">
        <f t="shared" si="0"/>
        <v>0</v>
      </c>
      <c r="AI87" s="89">
        <f t="shared" si="1"/>
        <v>0</v>
      </c>
      <c r="AJ87" s="89">
        <f t="shared" si="2"/>
        <v>0</v>
      </c>
      <c r="AK87" s="1">
        <f>IF(AND(CNGE_2024_M4_Secc1!$O85&lt;&gt;"",CNGE_2024_M4_Secc1!$O85=1,COUNTA(M87:AD87)&gt;0),1,0)</f>
        <v>0</v>
      </c>
    </row>
    <row r="88" spans="1:37" ht="15" customHeight="1">
      <c r="A88" s="40"/>
      <c r="B88" s="91"/>
      <c r="C88" s="94" t="s">
        <v>5129</v>
      </c>
      <c r="D88" s="658" t="str">
        <f>IF(CNGE_2024_M4_Secc1!D86="","",CNGE_2024_M4_Secc1!D86)</f>
        <v/>
      </c>
      <c r="E88" s="658"/>
      <c r="F88" s="658"/>
      <c r="G88" s="658"/>
      <c r="H88" s="658"/>
      <c r="I88" s="658"/>
      <c r="J88" s="658"/>
      <c r="K88" s="658"/>
      <c r="L88" s="658"/>
      <c r="M88" s="580"/>
      <c r="N88" s="580"/>
      <c r="O88" s="580"/>
      <c r="P88" s="580"/>
      <c r="Q88" s="580"/>
      <c r="R88" s="580"/>
      <c r="S88" s="580"/>
      <c r="T88" s="580"/>
      <c r="U88" s="580"/>
      <c r="V88" s="580"/>
      <c r="W88" s="580"/>
      <c r="X88" s="580"/>
      <c r="Y88" s="580"/>
      <c r="Z88" s="580"/>
      <c r="AA88" s="580"/>
      <c r="AB88" s="580"/>
      <c r="AC88" s="580"/>
      <c r="AD88" s="580"/>
      <c r="AE88" s="42"/>
      <c r="AG88" s="1">
        <f>IF(AND($AL$43=1,COUNTA(M88:AD88)=0),0,IF(AND(CNGE_2024_M4_Secc1!$O86&lt;&gt;"",CNGE_2024_M4_Secc1!$O86=1,COUNTBLANK(D88)=0,COUNTA(M88:AD88)=0),0,IF(AND(CNGE_2024_M4_Secc1!$O86&lt;&gt;"",CNGE_2024_M4_Secc1!$O86&lt;&gt;1,COUNTBLANK(D88)=0,COUNTA(M88:AD88)=3),0,IF(AND(COUNTBLANK(D88)=1,COUNT(M88:AD88)=0),0,1))))</f>
        <v>0</v>
      </c>
      <c r="AH88" s="89">
        <f t="shared" si="0"/>
        <v>0</v>
      </c>
      <c r="AI88" s="89">
        <f t="shared" si="1"/>
        <v>0</v>
      </c>
      <c r="AJ88" s="89">
        <f t="shared" si="2"/>
        <v>0</v>
      </c>
      <c r="AK88" s="1">
        <f>IF(AND(CNGE_2024_M4_Secc1!$O86&lt;&gt;"",CNGE_2024_M4_Secc1!$O86=1,COUNTA(M88:AD88)&gt;0),1,0)</f>
        <v>0</v>
      </c>
    </row>
    <row r="89" spans="1:37" ht="15" customHeight="1">
      <c r="A89" s="40"/>
      <c r="B89" s="91"/>
      <c r="C89" s="94" t="s">
        <v>5130</v>
      </c>
      <c r="D89" s="658" t="str">
        <f>IF(CNGE_2024_M4_Secc1!D87="","",CNGE_2024_M4_Secc1!D87)</f>
        <v/>
      </c>
      <c r="E89" s="658"/>
      <c r="F89" s="658"/>
      <c r="G89" s="658"/>
      <c r="H89" s="658"/>
      <c r="I89" s="658"/>
      <c r="J89" s="658"/>
      <c r="K89" s="658"/>
      <c r="L89" s="658"/>
      <c r="M89" s="580"/>
      <c r="N89" s="580"/>
      <c r="O89" s="580"/>
      <c r="P89" s="580"/>
      <c r="Q89" s="580"/>
      <c r="R89" s="580"/>
      <c r="S89" s="580"/>
      <c r="T89" s="580"/>
      <c r="U89" s="580"/>
      <c r="V89" s="580"/>
      <c r="W89" s="580"/>
      <c r="X89" s="580"/>
      <c r="Y89" s="580"/>
      <c r="Z89" s="580"/>
      <c r="AA89" s="580"/>
      <c r="AB89" s="580"/>
      <c r="AC89" s="580"/>
      <c r="AD89" s="580"/>
      <c r="AE89" s="42"/>
      <c r="AG89" s="1">
        <f>IF(AND($AL$43=1,COUNTA(M89:AD89)=0),0,IF(AND(CNGE_2024_M4_Secc1!$O87&lt;&gt;"",CNGE_2024_M4_Secc1!$O87=1,COUNTBLANK(D89)=0,COUNTA(M89:AD89)=0),0,IF(AND(CNGE_2024_M4_Secc1!$O87&lt;&gt;"",CNGE_2024_M4_Secc1!$O87&lt;&gt;1,COUNTBLANK(D89)=0,COUNTA(M89:AD89)=3),0,IF(AND(COUNTBLANK(D89)=1,COUNT(M89:AD89)=0),0,1))))</f>
        <v>0</v>
      </c>
      <c r="AH89" s="89">
        <f t="shared" si="0"/>
        <v>0</v>
      </c>
      <c r="AI89" s="89">
        <f t="shared" si="1"/>
        <v>0</v>
      </c>
      <c r="AJ89" s="89">
        <f t="shared" si="2"/>
        <v>0</v>
      </c>
      <c r="AK89" s="1">
        <f>IF(AND(CNGE_2024_M4_Secc1!$O87&lt;&gt;"",CNGE_2024_M4_Secc1!$O87=1,COUNTA(M89:AD89)&gt;0),1,0)</f>
        <v>0</v>
      </c>
    </row>
    <row r="90" spans="1:37" ht="15" customHeight="1">
      <c r="A90" s="40"/>
      <c r="B90" s="91"/>
      <c r="C90" s="94" t="s">
        <v>5131</v>
      </c>
      <c r="D90" s="658" t="str">
        <f>IF(CNGE_2024_M4_Secc1!D88="","",CNGE_2024_M4_Secc1!D88)</f>
        <v/>
      </c>
      <c r="E90" s="658"/>
      <c r="F90" s="658"/>
      <c r="G90" s="658"/>
      <c r="H90" s="658"/>
      <c r="I90" s="658"/>
      <c r="J90" s="658"/>
      <c r="K90" s="658"/>
      <c r="L90" s="658"/>
      <c r="M90" s="580"/>
      <c r="N90" s="580"/>
      <c r="O90" s="580"/>
      <c r="P90" s="580"/>
      <c r="Q90" s="580"/>
      <c r="R90" s="580"/>
      <c r="S90" s="580"/>
      <c r="T90" s="580"/>
      <c r="U90" s="580"/>
      <c r="V90" s="580"/>
      <c r="W90" s="580"/>
      <c r="X90" s="580"/>
      <c r="Y90" s="580"/>
      <c r="Z90" s="580"/>
      <c r="AA90" s="580"/>
      <c r="AB90" s="580"/>
      <c r="AC90" s="580"/>
      <c r="AD90" s="580"/>
      <c r="AE90" s="42"/>
      <c r="AG90" s="1">
        <f>IF(AND($AL$43=1,COUNTA(M90:AD90)=0),0,IF(AND(CNGE_2024_M4_Secc1!$O88&lt;&gt;"",CNGE_2024_M4_Secc1!$O88=1,COUNTBLANK(D90)=0,COUNTA(M90:AD90)=0),0,IF(AND(CNGE_2024_M4_Secc1!$O88&lt;&gt;"",CNGE_2024_M4_Secc1!$O88&lt;&gt;1,COUNTBLANK(D90)=0,COUNTA(M90:AD90)=3),0,IF(AND(COUNTBLANK(D90)=1,COUNT(M90:AD90)=0),0,1))))</f>
        <v>0</v>
      </c>
      <c r="AH90" s="89">
        <f t="shared" si="0"/>
        <v>0</v>
      </c>
      <c r="AI90" s="89">
        <f t="shared" si="1"/>
        <v>0</v>
      </c>
      <c r="AJ90" s="89">
        <f t="shared" si="2"/>
        <v>0</v>
      </c>
      <c r="AK90" s="1">
        <f>IF(AND(CNGE_2024_M4_Secc1!$O88&lt;&gt;"",CNGE_2024_M4_Secc1!$O88=1,COUNTA(M90:AD90)&gt;0),1,0)</f>
        <v>0</v>
      </c>
    </row>
    <row r="91" spans="1:37" ht="15" customHeight="1">
      <c r="A91" s="40"/>
      <c r="B91" s="91"/>
      <c r="C91" s="94" t="s">
        <v>5132</v>
      </c>
      <c r="D91" s="658" t="str">
        <f>IF(CNGE_2024_M4_Secc1!D89="","",CNGE_2024_M4_Secc1!D89)</f>
        <v/>
      </c>
      <c r="E91" s="658"/>
      <c r="F91" s="658"/>
      <c r="G91" s="658"/>
      <c r="H91" s="658"/>
      <c r="I91" s="658"/>
      <c r="J91" s="658"/>
      <c r="K91" s="658"/>
      <c r="L91" s="658"/>
      <c r="M91" s="580"/>
      <c r="N91" s="580"/>
      <c r="O91" s="580"/>
      <c r="P91" s="580"/>
      <c r="Q91" s="580"/>
      <c r="R91" s="580"/>
      <c r="S91" s="580"/>
      <c r="T91" s="580"/>
      <c r="U91" s="580"/>
      <c r="V91" s="580"/>
      <c r="W91" s="580"/>
      <c r="X91" s="580"/>
      <c r="Y91" s="580"/>
      <c r="Z91" s="580"/>
      <c r="AA91" s="580"/>
      <c r="AB91" s="580"/>
      <c r="AC91" s="580"/>
      <c r="AD91" s="580"/>
      <c r="AE91" s="42"/>
      <c r="AG91" s="1">
        <f>IF(AND($AL$43=1,COUNTA(M91:AD91)=0),0,IF(AND(CNGE_2024_M4_Secc1!$O89&lt;&gt;"",CNGE_2024_M4_Secc1!$O89=1,COUNTBLANK(D91)=0,COUNTA(M91:AD91)=0),0,IF(AND(CNGE_2024_M4_Secc1!$O89&lt;&gt;"",CNGE_2024_M4_Secc1!$O89&lt;&gt;1,COUNTBLANK(D91)=0,COUNTA(M91:AD91)=3),0,IF(AND(COUNTBLANK(D91)=1,COUNT(M91:AD91)=0),0,1))))</f>
        <v>0</v>
      </c>
      <c r="AH91" s="89">
        <f t="shared" si="0"/>
        <v>0</v>
      </c>
      <c r="AI91" s="89">
        <f t="shared" si="1"/>
        <v>0</v>
      </c>
      <c r="AJ91" s="89">
        <f t="shared" si="2"/>
        <v>0</v>
      </c>
      <c r="AK91" s="1">
        <f>IF(AND(CNGE_2024_M4_Secc1!$O89&lt;&gt;"",CNGE_2024_M4_Secc1!$O89=1,COUNTA(M91:AD91)&gt;0),1,0)</f>
        <v>0</v>
      </c>
    </row>
    <row r="92" spans="1:37" ht="15" customHeight="1">
      <c r="A92" s="40"/>
      <c r="B92" s="91"/>
      <c r="C92" s="94" t="s">
        <v>5133</v>
      </c>
      <c r="D92" s="658" t="str">
        <f>IF(CNGE_2024_M4_Secc1!D90="","",CNGE_2024_M4_Secc1!D90)</f>
        <v/>
      </c>
      <c r="E92" s="658"/>
      <c r="F92" s="658"/>
      <c r="G92" s="658"/>
      <c r="H92" s="658"/>
      <c r="I92" s="658"/>
      <c r="J92" s="658"/>
      <c r="K92" s="658"/>
      <c r="L92" s="658"/>
      <c r="M92" s="580"/>
      <c r="N92" s="580"/>
      <c r="O92" s="580"/>
      <c r="P92" s="580"/>
      <c r="Q92" s="580"/>
      <c r="R92" s="580"/>
      <c r="S92" s="580"/>
      <c r="T92" s="580"/>
      <c r="U92" s="580"/>
      <c r="V92" s="580"/>
      <c r="W92" s="580"/>
      <c r="X92" s="580"/>
      <c r="Y92" s="580"/>
      <c r="Z92" s="580"/>
      <c r="AA92" s="580"/>
      <c r="AB92" s="580"/>
      <c r="AC92" s="580"/>
      <c r="AD92" s="580"/>
      <c r="AE92" s="42"/>
      <c r="AG92" s="1">
        <f>IF(AND($AL$43=1,COUNTA(M92:AD92)=0),0,IF(AND(CNGE_2024_M4_Secc1!$O90&lt;&gt;"",CNGE_2024_M4_Secc1!$O90=1,COUNTBLANK(D92)=0,COUNTA(M92:AD92)=0),0,IF(AND(CNGE_2024_M4_Secc1!$O90&lt;&gt;"",CNGE_2024_M4_Secc1!$O90&lt;&gt;1,COUNTBLANK(D92)=0,COUNTA(M92:AD92)=3),0,IF(AND(COUNTBLANK(D92)=1,COUNT(M92:AD92)=0),0,1))))</f>
        <v>0</v>
      </c>
      <c r="AH92" s="89">
        <f t="shared" si="0"/>
        <v>0</v>
      </c>
      <c r="AI92" s="89">
        <f t="shared" si="1"/>
        <v>0</v>
      </c>
      <c r="AJ92" s="89">
        <f t="shared" si="2"/>
        <v>0</v>
      </c>
      <c r="AK92" s="1">
        <f>IF(AND(CNGE_2024_M4_Secc1!$O90&lt;&gt;"",CNGE_2024_M4_Secc1!$O90=1,COUNTA(M92:AD92)&gt;0),1,0)</f>
        <v>0</v>
      </c>
    </row>
    <row r="93" spans="1:37" ht="15" customHeight="1">
      <c r="A93" s="40"/>
      <c r="B93" s="91"/>
      <c r="C93" s="94" t="s">
        <v>5134</v>
      </c>
      <c r="D93" s="658" t="str">
        <f>IF(CNGE_2024_M4_Secc1!D91="","",CNGE_2024_M4_Secc1!D91)</f>
        <v/>
      </c>
      <c r="E93" s="658"/>
      <c r="F93" s="658"/>
      <c r="G93" s="658"/>
      <c r="H93" s="658"/>
      <c r="I93" s="658"/>
      <c r="J93" s="658"/>
      <c r="K93" s="658"/>
      <c r="L93" s="658"/>
      <c r="M93" s="580"/>
      <c r="N93" s="580"/>
      <c r="O93" s="580"/>
      <c r="P93" s="580"/>
      <c r="Q93" s="580"/>
      <c r="R93" s="580"/>
      <c r="S93" s="580"/>
      <c r="T93" s="580"/>
      <c r="U93" s="580"/>
      <c r="V93" s="580"/>
      <c r="W93" s="580"/>
      <c r="X93" s="580"/>
      <c r="Y93" s="580"/>
      <c r="Z93" s="580"/>
      <c r="AA93" s="580"/>
      <c r="AB93" s="580"/>
      <c r="AC93" s="580"/>
      <c r="AD93" s="580"/>
      <c r="AE93" s="42"/>
      <c r="AG93" s="1">
        <f>IF(AND($AL$43=1,COUNTA(M93:AD93)=0),0,IF(AND(CNGE_2024_M4_Secc1!$O91&lt;&gt;"",CNGE_2024_M4_Secc1!$O91=1,COUNTBLANK(D93)=0,COUNTA(M93:AD93)=0),0,IF(AND(CNGE_2024_M4_Secc1!$O91&lt;&gt;"",CNGE_2024_M4_Secc1!$O91&lt;&gt;1,COUNTBLANK(D93)=0,COUNTA(M93:AD93)=3),0,IF(AND(COUNTBLANK(D93)=1,COUNT(M93:AD93)=0),0,1))))</f>
        <v>0</v>
      </c>
      <c r="AH93" s="89">
        <f t="shared" si="0"/>
        <v>0</v>
      </c>
      <c r="AI93" s="89">
        <f t="shared" si="1"/>
        <v>0</v>
      </c>
      <c r="AJ93" s="89">
        <f t="shared" si="2"/>
        <v>0</v>
      </c>
      <c r="AK93" s="1">
        <f>IF(AND(CNGE_2024_M4_Secc1!$O91&lt;&gt;"",CNGE_2024_M4_Secc1!$O91=1,COUNTA(M93:AD93)&gt;0),1,0)</f>
        <v>0</v>
      </c>
    </row>
    <row r="94" spans="1:37" ht="15" customHeight="1">
      <c r="A94" s="40"/>
      <c r="B94" s="91"/>
      <c r="C94" s="94" t="s">
        <v>5135</v>
      </c>
      <c r="D94" s="658" t="str">
        <f>IF(CNGE_2024_M4_Secc1!D92="","",CNGE_2024_M4_Secc1!D92)</f>
        <v/>
      </c>
      <c r="E94" s="658"/>
      <c r="F94" s="658"/>
      <c r="G94" s="658"/>
      <c r="H94" s="658"/>
      <c r="I94" s="658"/>
      <c r="J94" s="658"/>
      <c r="K94" s="658"/>
      <c r="L94" s="658"/>
      <c r="M94" s="580"/>
      <c r="N94" s="580"/>
      <c r="O94" s="580"/>
      <c r="P94" s="580"/>
      <c r="Q94" s="580"/>
      <c r="R94" s="580"/>
      <c r="S94" s="580"/>
      <c r="T94" s="580"/>
      <c r="U94" s="580"/>
      <c r="V94" s="580"/>
      <c r="W94" s="580"/>
      <c r="X94" s="580"/>
      <c r="Y94" s="580"/>
      <c r="Z94" s="580"/>
      <c r="AA94" s="580"/>
      <c r="AB94" s="580"/>
      <c r="AC94" s="580"/>
      <c r="AD94" s="580"/>
      <c r="AE94" s="42"/>
      <c r="AG94" s="1">
        <f>IF(AND($AL$43=1,COUNTA(M94:AD94)=0),0,IF(AND(CNGE_2024_M4_Secc1!$O92&lt;&gt;"",CNGE_2024_M4_Secc1!$O92=1,COUNTBLANK(D94)=0,COUNTA(M94:AD94)=0),0,IF(AND(CNGE_2024_M4_Secc1!$O92&lt;&gt;"",CNGE_2024_M4_Secc1!$O92&lt;&gt;1,COUNTBLANK(D94)=0,COUNTA(M94:AD94)=3),0,IF(AND(COUNTBLANK(D94)=1,COUNT(M94:AD94)=0),0,1))))</f>
        <v>0</v>
      </c>
      <c r="AH94" s="89">
        <f t="shared" si="0"/>
        <v>0</v>
      </c>
      <c r="AI94" s="89">
        <f t="shared" si="1"/>
        <v>0</v>
      </c>
      <c r="AJ94" s="89">
        <f t="shared" si="2"/>
        <v>0</v>
      </c>
      <c r="AK94" s="1">
        <f>IF(AND(CNGE_2024_M4_Secc1!$O92&lt;&gt;"",CNGE_2024_M4_Secc1!$O92=1,COUNTA(M94:AD94)&gt;0),1,0)</f>
        <v>0</v>
      </c>
    </row>
    <row r="95" spans="1:37" ht="15" customHeight="1">
      <c r="A95" s="40"/>
      <c r="B95" s="91"/>
      <c r="C95" s="94" t="s">
        <v>5136</v>
      </c>
      <c r="D95" s="658" t="str">
        <f>IF(CNGE_2024_M4_Secc1!D93="","",CNGE_2024_M4_Secc1!D93)</f>
        <v/>
      </c>
      <c r="E95" s="658"/>
      <c r="F95" s="658"/>
      <c r="G95" s="658"/>
      <c r="H95" s="658"/>
      <c r="I95" s="658"/>
      <c r="J95" s="658"/>
      <c r="K95" s="658"/>
      <c r="L95" s="658"/>
      <c r="M95" s="580"/>
      <c r="N95" s="580"/>
      <c r="O95" s="580"/>
      <c r="P95" s="580"/>
      <c r="Q95" s="580"/>
      <c r="R95" s="580"/>
      <c r="S95" s="580"/>
      <c r="T95" s="580"/>
      <c r="U95" s="580"/>
      <c r="V95" s="580"/>
      <c r="W95" s="580"/>
      <c r="X95" s="580"/>
      <c r="Y95" s="580"/>
      <c r="Z95" s="580"/>
      <c r="AA95" s="580"/>
      <c r="AB95" s="580"/>
      <c r="AC95" s="580"/>
      <c r="AD95" s="580"/>
      <c r="AE95" s="42"/>
      <c r="AG95" s="1">
        <f>IF(AND($AL$43=1,COUNTA(M95:AD95)=0),0,IF(AND(CNGE_2024_M4_Secc1!$O93&lt;&gt;"",CNGE_2024_M4_Secc1!$O93=1,COUNTBLANK(D95)=0,COUNTA(M95:AD95)=0),0,IF(AND(CNGE_2024_M4_Secc1!$O93&lt;&gt;"",CNGE_2024_M4_Secc1!$O93&lt;&gt;1,COUNTBLANK(D95)=0,COUNTA(M95:AD95)=3),0,IF(AND(COUNTBLANK(D95)=1,COUNT(M95:AD95)=0),0,1))))</f>
        <v>0</v>
      </c>
      <c r="AH95" s="89">
        <f t="shared" si="0"/>
        <v>0</v>
      </c>
      <c r="AI95" s="89">
        <f t="shared" si="1"/>
        <v>0</v>
      </c>
      <c r="AJ95" s="89">
        <f t="shared" si="2"/>
        <v>0</v>
      </c>
      <c r="AK95" s="1">
        <f>IF(AND(CNGE_2024_M4_Secc1!$O93&lt;&gt;"",CNGE_2024_M4_Secc1!$O93=1,COUNTA(M95:AD95)&gt;0),1,0)</f>
        <v>0</v>
      </c>
    </row>
    <row r="96" spans="1:37" ht="15" customHeight="1">
      <c r="A96" s="40"/>
      <c r="B96" s="91"/>
      <c r="C96" s="94" t="s">
        <v>5137</v>
      </c>
      <c r="D96" s="658" t="str">
        <f>IF(CNGE_2024_M4_Secc1!D94="","",CNGE_2024_M4_Secc1!D94)</f>
        <v/>
      </c>
      <c r="E96" s="658"/>
      <c r="F96" s="658"/>
      <c r="G96" s="658"/>
      <c r="H96" s="658"/>
      <c r="I96" s="658"/>
      <c r="J96" s="658"/>
      <c r="K96" s="658"/>
      <c r="L96" s="658"/>
      <c r="M96" s="580"/>
      <c r="N96" s="580"/>
      <c r="O96" s="580"/>
      <c r="P96" s="580"/>
      <c r="Q96" s="580"/>
      <c r="R96" s="580"/>
      <c r="S96" s="580"/>
      <c r="T96" s="580"/>
      <c r="U96" s="580"/>
      <c r="V96" s="580"/>
      <c r="W96" s="580"/>
      <c r="X96" s="580"/>
      <c r="Y96" s="580"/>
      <c r="Z96" s="580"/>
      <c r="AA96" s="580"/>
      <c r="AB96" s="580"/>
      <c r="AC96" s="580"/>
      <c r="AD96" s="580"/>
      <c r="AE96" s="42"/>
      <c r="AG96" s="1">
        <f>IF(AND($AL$43=1,COUNTA(M96:AD96)=0),0,IF(AND(CNGE_2024_M4_Secc1!$O94&lt;&gt;"",CNGE_2024_M4_Secc1!$O94=1,COUNTBLANK(D96)=0,COUNTA(M96:AD96)=0),0,IF(AND(CNGE_2024_M4_Secc1!$O94&lt;&gt;"",CNGE_2024_M4_Secc1!$O94&lt;&gt;1,COUNTBLANK(D96)=0,COUNTA(M96:AD96)=3),0,IF(AND(COUNTBLANK(D96)=1,COUNT(M96:AD96)=0),0,1))))</f>
        <v>0</v>
      </c>
      <c r="AH96" s="89">
        <f t="shared" si="0"/>
        <v>0</v>
      </c>
      <c r="AI96" s="89">
        <f t="shared" si="1"/>
        <v>0</v>
      </c>
      <c r="AJ96" s="89">
        <f t="shared" si="2"/>
        <v>0</v>
      </c>
      <c r="AK96" s="1">
        <f>IF(AND(CNGE_2024_M4_Secc1!$O94&lt;&gt;"",CNGE_2024_M4_Secc1!$O94=1,COUNTA(M96:AD96)&gt;0),1,0)</f>
        <v>0</v>
      </c>
    </row>
    <row r="97" spans="1:37" ht="15" customHeight="1">
      <c r="A97" s="40"/>
      <c r="B97" s="91"/>
      <c r="C97" s="94" t="s">
        <v>5138</v>
      </c>
      <c r="D97" s="658" t="str">
        <f>IF(CNGE_2024_M4_Secc1!D95="","",CNGE_2024_M4_Secc1!D95)</f>
        <v/>
      </c>
      <c r="E97" s="658"/>
      <c r="F97" s="658"/>
      <c r="G97" s="658"/>
      <c r="H97" s="658"/>
      <c r="I97" s="658"/>
      <c r="J97" s="658"/>
      <c r="K97" s="658"/>
      <c r="L97" s="658"/>
      <c r="M97" s="580"/>
      <c r="N97" s="580"/>
      <c r="O97" s="580"/>
      <c r="P97" s="580"/>
      <c r="Q97" s="580"/>
      <c r="R97" s="580"/>
      <c r="S97" s="580"/>
      <c r="T97" s="580"/>
      <c r="U97" s="580"/>
      <c r="V97" s="580"/>
      <c r="W97" s="580"/>
      <c r="X97" s="580"/>
      <c r="Y97" s="580"/>
      <c r="Z97" s="580"/>
      <c r="AA97" s="580"/>
      <c r="AB97" s="580"/>
      <c r="AC97" s="580"/>
      <c r="AD97" s="580"/>
      <c r="AE97" s="42"/>
      <c r="AG97" s="1">
        <f>IF(AND($AL$43=1,COUNTA(M97:AD97)=0),0,IF(AND(CNGE_2024_M4_Secc1!$O95&lt;&gt;"",CNGE_2024_M4_Secc1!$O95=1,COUNTBLANK(D97)=0,COUNTA(M97:AD97)=0),0,IF(AND(CNGE_2024_M4_Secc1!$O95&lt;&gt;"",CNGE_2024_M4_Secc1!$O95&lt;&gt;1,COUNTBLANK(D97)=0,COUNTA(M97:AD97)=3),0,IF(AND(COUNTBLANK(D97)=1,COUNT(M97:AD97)=0),0,1))))</f>
        <v>0</v>
      </c>
      <c r="AH97" s="89">
        <f t="shared" si="0"/>
        <v>0</v>
      </c>
      <c r="AI97" s="89">
        <f t="shared" si="1"/>
        <v>0</v>
      </c>
      <c r="AJ97" s="89">
        <f t="shared" si="2"/>
        <v>0</v>
      </c>
      <c r="AK97" s="1">
        <f>IF(AND(CNGE_2024_M4_Secc1!$O95&lt;&gt;"",CNGE_2024_M4_Secc1!$O95=1,COUNTA(M97:AD97)&gt;0),1,0)</f>
        <v>0</v>
      </c>
    </row>
    <row r="98" spans="1:37" ht="15" customHeight="1">
      <c r="A98" s="40"/>
      <c r="B98" s="91"/>
      <c r="C98" s="94" t="s">
        <v>5139</v>
      </c>
      <c r="D98" s="658" t="str">
        <f>IF(CNGE_2024_M4_Secc1!D96="","",CNGE_2024_M4_Secc1!D96)</f>
        <v/>
      </c>
      <c r="E98" s="658"/>
      <c r="F98" s="658"/>
      <c r="G98" s="658"/>
      <c r="H98" s="658"/>
      <c r="I98" s="658"/>
      <c r="J98" s="658"/>
      <c r="K98" s="658"/>
      <c r="L98" s="658"/>
      <c r="M98" s="580"/>
      <c r="N98" s="580"/>
      <c r="O98" s="580"/>
      <c r="P98" s="580"/>
      <c r="Q98" s="580"/>
      <c r="R98" s="580"/>
      <c r="S98" s="580"/>
      <c r="T98" s="580"/>
      <c r="U98" s="580"/>
      <c r="V98" s="580"/>
      <c r="W98" s="580"/>
      <c r="X98" s="580"/>
      <c r="Y98" s="580"/>
      <c r="Z98" s="580"/>
      <c r="AA98" s="580"/>
      <c r="AB98" s="580"/>
      <c r="AC98" s="580"/>
      <c r="AD98" s="580"/>
      <c r="AE98" s="42"/>
      <c r="AG98" s="1">
        <f>IF(AND($AL$43=1,COUNTA(M98:AD98)=0),0,IF(AND(CNGE_2024_M4_Secc1!$O96&lt;&gt;"",CNGE_2024_M4_Secc1!$O96=1,COUNTBLANK(D98)=0,COUNTA(M98:AD98)=0),0,IF(AND(CNGE_2024_M4_Secc1!$O96&lt;&gt;"",CNGE_2024_M4_Secc1!$O96&lt;&gt;1,COUNTBLANK(D98)=0,COUNTA(M98:AD98)=3),0,IF(AND(COUNTBLANK(D98)=1,COUNT(M98:AD98)=0),0,1))))</f>
        <v>0</v>
      </c>
      <c r="AH98" s="89">
        <f t="shared" si="0"/>
        <v>0</v>
      </c>
      <c r="AI98" s="89">
        <f t="shared" si="1"/>
        <v>0</v>
      </c>
      <c r="AJ98" s="89">
        <f t="shared" si="2"/>
        <v>0</v>
      </c>
      <c r="AK98" s="1">
        <f>IF(AND(CNGE_2024_M4_Secc1!$O96&lt;&gt;"",CNGE_2024_M4_Secc1!$O96=1,COUNTA(M98:AD98)&gt;0),1,0)</f>
        <v>0</v>
      </c>
    </row>
    <row r="99" spans="1:37" ht="15" customHeight="1">
      <c r="A99" s="40"/>
      <c r="B99" s="91"/>
      <c r="C99" s="94" t="s">
        <v>5140</v>
      </c>
      <c r="D99" s="658" t="str">
        <f>IF(CNGE_2024_M4_Secc1!D97="","",CNGE_2024_M4_Secc1!D97)</f>
        <v/>
      </c>
      <c r="E99" s="658"/>
      <c r="F99" s="658"/>
      <c r="G99" s="658"/>
      <c r="H99" s="658"/>
      <c r="I99" s="658"/>
      <c r="J99" s="658"/>
      <c r="K99" s="658"/>
      <c r="L99" s="658"/>
      <c r="M99" s="580"/>
      <c r="N99" s="580"/>
      <c r="O99" s="580"/>
      <c r="P99" s="580"/>
      <c r="Q99" s="580"/>
      <c r="R99" s="580"/>
      <c r="S99" s="580"/>
      <c r="T99" s="580"/>
      <c r="U99" s="580"/>
      <c r="V99" s="580"/>
      <c r="W99" s="580"/>
      <c r="X99" s="580"/>
      <c r="Y99" s="580"/>
      <c r="Z99" s="580"/>
      <c r="AA99" s="580"/>
      <c r="AB99" s="580"/>
      <c r="AC99" s="580"/>
      <c r="AD99" s="580"/>
      <c r="AE99" s="42"/>
      <c r="AG99" s="1">
        <f>IF(AND($AL$43=1,COUNTA(M99:AD99)=0),0,IF(AND(CNGE_2024_M4_Secc1!$O97&lt;&gt;"",CNGE_2024_M4_Secc1!$O97=1,COUNTBLANK(D99)=0,COUNTA(M99:AD99)=0),0,IF(AND(CNGE_2024_M4_Secc1!$O97&lt;&gt;"",CNGE_2024_M4_Secc1!$O97&lt;&gt;1,COUNTBLANK(D99)=0,COUNTA(M99:AD99)=3),0,IF(AND(COUNTBLANK(D99)=1,COUNT(M99:AD99)=0),0,1))))</f>
        <v>0</v>
      </c>
      <c r="AH99" s="89">
        <f t="shared" si="0"/>
        <v>0</v>
      </c>
      <c r="AI99" s="89">
        <f t="shared" si="1"/>
        <v>0</v>
      </c>
      <c r="AJ99" s="89">
        <f t="shared" si="2"/>
        <v>0</v>
      </c>
      <c r="AK99" s="1">
        <f>IF(AND(CNGE_2024_M4_Secc1!$O97&lt;&gt;"",CNGE_2024_M4_Secc1!$O97=1,COUNTA(M99:AD99)&gt;0),1,0)</f>
        <v>0</v>
      </c>
    </row>
    <row r="100" spans="1:37" ht="15" customHeight="1">
      <c r="A100" s="40"/>
      <c r="B100" s="91"/>
      <c r="C100" s="94" t="s">
        <v>5141</v>
      </c>
      <c r="D100" s="658" t="str">
        <f>IF(CNGE_2024_M4_Secc1!D98="","",CNGE_2024_M4_Secc1!D98)</f>
        <v/>
      </c>
      <c r="E100" s="658"/>
      <c r="F100" s="658"/>
      <c r="G100" s="658"/>
      <c r="H100" s="658"/>
      <c r="I100" s="658"/>
      <c r="J100" s="658"/>
      <c r="K100" s="658"/>
      <c r="L100" s="658"/>
      <c r="M100" s="580"/>
      <c r="N100" s="580"/>
      <c r="O100" s="580"/>
      <c r="P100" s="580"/>
      <c r="Q100" s="580"/>
      <c r="R100" s="580"/>
      <c r="S100" s="580"/>
      <c r="T100" s="580"/>
      <c r="U100" s="580"/>
      <c r="V100" s="580"/>
      <c r="W100" s="580"/>
      <c r="X100" s="580"/>
      <c r="Y100" s="580"/>
      <c r="Z100" s="580"/>
      <c r="AA100" s="580"/>
      <c r="AB100" s="580"/>
      <c r="AC100" s="580"/>
      <c r="AD100" s="580"/>
      <c r="AE100" s="42"/>
      <c r="AG100" s="1">
        <f>IF(AND($AL$43=1,COUNTA(M100:AD100)=0),0,IF(AND(CNGE_2024_M4_Secc1!$O98&lt;&gt;"",CNGE_2024_M4_Secc1!$O98=1,COUNTBLANK(D100)=0,COUNTA(M100:AD100)=0),0,IF(AND(CNGE_2024_M4_Secc1!$O98&lt;&gt;"",CNGE_2024_M4_Secc1!$O98&lt;&gt;1,COUNTBLANK(D100)=0,COUNTA(M100:AD100)=3),0,IF(AND(COUNTBLANK(D100)=1,COUNT(M100:AD100)=0),0,1))))</f>
        <v>0</v>
      </c>
      <c r="AH100" s="89">
        <f t="shared" si="0"/>
        <v>0</v>
      </c>
      <c r="AI100" s="89">
        <f t="shared" si="1"/>
        <v>0</v>
      </c>
      <c r="AJ100" s="89">
        <f t="shared" si="2"/>
        <v>0</v>
      </c>
      <c r="AK100" s="1">
        <f>IF(AND(CNGE_2024_M4_Secc1!$O98&lt;&gt;"",CNGE_2024_M4_Secc1!$O98=1,COUNTA(M100:AD100)&gt;0),1,0)</f>
        <v>0</v>
      </c>
    </row>
    <row r="101" spans="1:37" ht="15" customHeight="1">
      <c r="A101" s="40"/>
      <c r="B101" s="91"/>
      <c r="C101" s="94" t="s">
        <v>5142</v>
      </c>
      <c r="D101" s="658" t="str">
        <f>IF(CNGE_2024_M4_Secc1!D99="","",CNGE_2024_M4_Secc1!D99)</f>
        <v/>
      </c>
      <c r="E101" s="658"/>
      <c r="F101" s="658"/>
      <c r="G101" s="658"/>
      <c r="H101" s="658"/>
      <c r="I101" s="658"/>
      <c r="J101" s="658"/>
      <c r="K101" s="658"/>
      <c r="L101" s="658"/>
      <c r="M101" s="580"/>
      <c r="N101" s="580"/>
      <c r="O101" s="580"/>
      <c r="P101" s="580"/>
      <c r="Q101" s="580"/>
      <c r="R101" s="580"/>
      <c r="S101" s="580"/>
      <c r="T101" s="580"/>
      <c r="U101" s="580"/>
      <c r="V101" s="580"/>
      <c r="W101" s="580"/>
      <c r="X101" s="580"/>
      <c r="Y101" s="580"/>
      <c r="Z101" s="580"/>
      <c r="AA101" s="580"/>
      <c r="AB101" s="580"/>
      <c r="AC101" s="580"/>
      <c r="AD101" s="580"/>
      <c r="AE101" s="42"/>
      <c r="AG101" s="1">
        <f>IF(AND($AL$43=1,COUNTA(M101:AD101)=0),0,IF(AND(CNGE_2024_M4_Secc1!$O99&lt;&gt;"",CNGE_2024_M4_Secc1!$O99=1,COUNTBLANK(D101)=0,COUNTA(M101:AD101)=0),0,IF(AND(CNGE_2024_M4_Secc1!$O99&lt;&gt;"",CNGE_2024_M4_Secc1!$O99&lt;&gt;1,COUNTBLANK(D101)=0,COUNTA(M101:AD101)=3),0,IF(AND(COUNTBLANK(D101)=1,COUNT(M101:AD101)=0),0,1))))</f>
        <v>0</v>
      </c>
      <c r="AH101" s="89">
        <f t="shared" si="0"/>
        <v>0</v>
      </c>
      <c r="AI101" s="89">
        <f t="shared" si="1"/>
        <v>0</v>
      </c>
      <c r="AJ101" s="89">
        <f t="shared" si="2"/>
        <v>0</v>
      </c>
      <c r="AK101" s="1">
        <f>IF(AND(CNGE_2024_M4_Secc1!$O99&lt;&gt;"",CNGE_2024_M4_Secc1!$O99=1,COUNTA(M101:AD101)&gt;0),1,0)</f>
        <v>0</v>
      </c>
    </row>
    <row r="102" spans="1:37" ht="15" customHeight="1">
      <c r="A102" s="40"/>
      <c r="B102" s="91"/>
      <c r="C102" s="94" t="s">
        <v>5143</v>
      </c>
      <c r="D102" s="658" t="str">
        <f>IF(CNGE_2024_M4_Secc1!D100="","",CNGE_2024_M4_Secc1!D100)</f>
        <v/>
      </c>
      <c r="E102" s="658"/>
      <c r="F102" s="658"/>
      <c r="G102" s="658"/>
      <c r="H102" s="658"/>
      <c r="I102" s="658"/>
      <c r="J102" s="658"/>
      <c r="K102" s="658"/>
      <c r="L102" s="658"/>
      <c r="M102" s="580"/>
      <c r="N102" s="580"/>
      <c r="O102" s="580"/>
      <c r="P102" s="580"/>
      <c r="Q102" s="580"/>
      <c r="R102" s="580"/>
      <c r="S102" s="580"/>
      <c r="T102" s="580"/>
      <c r="U102" s="580"/>
      <c r="V102" s="580"/>
      <c r="W102" s="580"/>
      <c r="X102" s="580"/>
      <c r="Y102" s="580"/>
      <c r="Z102" s="580"/>
      <c r="AA102" s="580"/>
      <c r="AB102" s="580"/>
      <c r="AC102" s="580"/>
      <c r="AD102" s="580"/>
      <c r="AE102" s="42"/>
      <c r="AG102" s="1">
        <f>IF(AND($AL$43=1,COUNTA(M102:AD102)=0),0,IF(AND(CNGE_2024_M4_Secc1!$O100&lt;&gt;"",CNGE_2024_M4_Secc1!$O100=1,COUNTBLANK(D102)=0,COUNTA(M102:AD102)=0),0,IF(AND(CNGE_2024_M4_Secc1!$O100&lt;&gt;"",CNGE_2024_M4_Secc1!$O100&lt;&gt;1,COUNTBLANK(D102)=0,COUNTA(M102:AD102)=3),0,IF(AND(COUNTBLANK(D102)=1,COUNT(M102:AD102)=0),0,1))))</f>
        <v>0</v>
      </c>
      <c r="AH102" s="89">
        <f t="shared" si="0"/>
        <v>0</v>
      </c>
      <c r="AI102" s="89">
        <f t="shared" si="1"/>
        <v>0</v>
      </c>
      <c r="AJ102" s="89">
        <f t="shared" si="2"/>
        <v>0</v>
      </c>
      <c r="AK102" s="1">
        <f>IF(AND(CNGE_2024_M4_Secc1!$O100&lt;&gt;"",CNGE_2024_M4_Secc1!$O100=1,COUNTA(M102:AD102)&gt;0),1,0)</f>
        <v>0</v>
      </c>
    </row>
    <row r="103" spans="1:37" ht="15" customHeight="1">
      <c r="A103" s="40"/>
      <c r="B103" s="91"/>
      <c r="C103" s="94" t="s">
        <v>5144</v>
      </c>
      <c r="D103" s="658" t="str">
        <f>IF(CNGE_2024_M4_Secc1!D101="","",CNGE_2024_M4_Secc1!D101)</f>
        <v/>
      </c>
      <c r="E103" s="658"/>
      <c r="F103" s="658"/>
      <c r="G103" s="658"/>
      <c r="H103" s="658"/>
      <c r="I103" s="658"/>
      <c r="J103" s="658"/>
      <c r="K103" s="658"/>
      <c r="L103" s="658"/>
      <c r="M103" s="580"/>
      <c r="N103" s="580"/>
      <c r="O103" s="580"/>
      <c r="P103" s="580"/>
      <c r="Q103" s="580"/>
      <c r="R103" s="580"/>
      <c r="S103" s="580"/>
      <c r="T103" s="580"/>
      <c r="U103" s="580"/>
      <c r="V103" s="580"/>
      <c r="W103" s="580"/>
      <c r="X103" s="580"/>
      <c r="Y103" s="580"/>
      <c r="Z103" s="580"/>
      <c r="AA103" s="580"/>
      <c r="AB103" s="580"/>
      <c r="AC103" s="580"/>
      <c r="AD103" s="580"/>
      <c r="AE103" s="42"/>
      <c r="AG103" s="1">
        <f>IF(AND($AL$43=1,COUNTA(M103:AD103)=0),0,IF(AND(CNGE_2024_M4_Secc1!$O101&lt;&gt;"",CNGE_2024_M4_Secc1!$O101=1,COUNTBLANK(D103)=0,COUNTA(M103:AD103)=0),0,IF(AND(CNGE_2024_M4_Secc1!$O101&lt;&gt;"",CNGE_2024_M4_Secc1!$O101&lt;&gt;1,COUNTBLANK(D103)=0,COUNTA(M103:AD103)=3),0,IF(AND(COUNTBLANK(D103)=1,COUNT(M103:AD103)=0),0,1))))</f>
        <v>0</v>
      </c>
      <c r="AH103" s="89">
        <f t="shared" si="0"/>
        <v>0</v>
      </c>
      <c r="AI103" s="89">
        <f t="shared" si="1"/>
        <v>0</v>
      </c>
      <c r="AJ103" s="89">
        <f t="shared" si="2"/>
        <v>0</v>
      </c>
      <c r="AK103" s="1">
        <f>IF(AND(CNGE_2024_M4_Secc1!$O101&lt;&gt;"",CNGE_2024_M4_Secc1!$O101=1,COUNTA(M103:AD103)&gt;0),1,0)</f>
        <v>0</v>
      </c>
    </row>
    <row r="104" spans="1:37" ht="15" customHeight="1">
      <c r="A104" s="40"/>
      <c r="B104" s="91"/>
      <c r="C104" s="98"/>
      <c r="D104" s="98"/>
      <c r="E104" s="98"/>
      <c r="F104" s="91"/>
      <c r="G104" s="91"/>
      <c r="H104" s="91"/>
      <c r="I104" s="91"/>
      <c r="J104" s="91"/>
      <c r="K104" s="91"/>
      <c r="L104" s="108" t="s">
        <v>5189</v>
      </c>
      <c r="M104" s="729">
        <f>IF(AND(SUM(M43:R103)=0,COUNTIF(M43:R103,"NS")&gt;0),"NS",
IF(AND(SUM(M43:R103)=0,COUNTIF(M43:R103,0)&gt;0),0,
IF(AND(SUM(M43:R103)=0,COUNTIF(M43:R103,"NA")&gt;0),"NA",
SUM(M43:R103))))</f>
        <v>0</v>
      </c>
      <c r="N104" s="729"/>
      <c r="O104" s="729"/>
      <c r="P104" s="729"/>
      <c r="Q104" s="729"/>
      <c r="R104" s="729"/>
      <c r="S104" s="729">
        <f t="shared" ref="S104" si="3">IF(AND(SUM(S43:X103)=0,COUNTIF(S43:X103,"NS")&gt;0),"NS",
IF(AND(SUM(S43:X103)=0,COUNTIF(S43:X103,0)&gt;0),0,
IF(AND(SUM(S43:X103)=0,COUNTIF(S43:X103,"NA")&gt;0),"NA",
SUM(S43:X103))))</f>
        <v>0</v>
      </c>
      <c r="T104" s="729"/>
      <c r="U104" s="729"/>
      <c r="V104" s="729"/>
      <c r="W104" s="729"/>
      <c r="X104" s="729"/>
      <c r="Y104" s="729">
        <f>IF(AND(SUM(Y43:AD103)=0,COUNTIF(Y43:AD103,"NS")&gt;0),"NS",
IF(AND(SUM(Y43:AD103)=0,COUNTIF(Y43:AD103,0)&gt;0),0,
IF(AND(SUM(Y43:AD103)=0,COUNTIF(Y43:AD103,"NA")&gt;0),"NA",
SUM(Y43:AD103))))</f>
        <v>0</v>
      </c>
      <c r="Z104" s="729"/>
      <c r="AA104" s="729"/>
      <c r="AB104" s="729"/>
      <c r="AC104" s="729"/>
      <c r="AD104" s="729"/>
      <c r="AE104" s="42"/>
      <c r="AG104" s="221">
        <f>SUM(AG43:AG103)</f>
        <v>0</v>
      </c>
      <c r="AH104" s="317">
        <f>SUM(AH43:AH103)</f>
        <v>0</v>
      </c>
      <c r="AI104" s="223">
        <f>SUM(AI43:AI103)</f>
        <v>0</v>
      </c>
      <c r="AJ104" s="224">
        <f>SUM(AJ43:AJ103)</f>
        <v>0</v>
      </c>
      <c r="AK104" s="339">
        <f>SUM(AK44:AK103)</f>
        <v>0</v>
      </c>
    </row>
    <row r="105" spans="1:37" ht="15" customHeight="1">
      <c r="A105" s="40"/>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row>
    <row r="106" spans="1:37" ht="24" customHeight="1">
      <c r="A106" s="40"/>
      <c r="B106" s="91"/>
      <c r="C106" s="531" t="s">
        <v>5147</v>
      </c>
      <c r="D106" s="531"/>
      <c r="E106" s="531"/>
      <c r="F106" s="531"/>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42"/>
    </row>
    <row r="107" spans="1:37" ht="60" customHeight="1">
      <c r="A107" s="40"/>
      <c r="B107" s="91"/>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42"/>
    </row>
    <row r="108" spans="1:37" ht="15" customHeight="1">
      <c r="A108" s="40"/>
      <c r="B108" s="583" t="str">
        <f>IF(AG104&gt;0,"Favor de ingresar toda la información requerida en la pregunta y/o verifique que no tenga información en celdas sombreadas","")</f>
        <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42"/>
    </row>
    <row r="109" spans="1:37" ht="15" customHeight="1">
      <c r="A109" s="40"/>
      <c r="B109" s="568" t="str">
        <f>IF(AH104&gt;0,"Alerta: debido a que cuenta con registros NS, debe proporcionar una justificación en el area de comentarios al final de la pregunta","")</f>
        <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42"/>
    </row>
    <row r="110" spans="1:37" ht="15" customHeight="1">
      <c r="A110" s="40"/>
      <c r="B110" s="636" t="str">
        <f>IF(AJ104&gt;0,"Favor de revisar la suma y consistencia de totales y/o subtotales por filas (numéricos y NS)","")</f>
        <v/>
      </c>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42"/>
    </row>
    <row r="111" spans="1:37" ht="15" customHeight="1">
      <c r="A111" s="40"/>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row>
    <row r="112" spans="1:37" ht="15" customHeight="1">
      <c r="A112" s="40"/>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row>
    <row r="113" spans="1:37" ht="15" customHeight="1">
      <c r="A113" s="40"/>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row>
    <row r="114" spans="1:37" ht="24" customHeight="1">
      <c r="A114" s="72" t="s">
        <v>6227</v>
      </c>
      <c r="B114" s="582" t="s">
        <v>6228</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42"/>
    </row>
    <row r="115" spans="1:37" ht="24" customHeight="1">
      <c r="A115" s="40"/>
      <c r="B115" s="21"/>
      <c r="C115" s="593" t="s">
        <v>6229</v>
      </c>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42"/>
    </row>
    <row r="116" spans="1:37" ht="36" customHeight="1">
      <c r="A116" s="40"/>
      <c r="B116" s="141"/>
      <c r="C116" s="531" t="s">
        <v>5871</v>
      </c>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42"/>
    </row>
    <row r="117" spans="1:37" ht="24" customHeight="1">
      <c r="A117" s="40"/>
      <c r="B117" s="21"/>
      <c r="C117" s="531" t="s">
        <v>5872</v>
      </c>
      <c r="D117" s="531"/>
      <c r="E117" s="531"/>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42"/>
    </row>
    <row r="118" spans="1:37" ht="15" customHeight="1">
      <c r="A118" s="40"/>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row>
    <row r="119" spans="1:37" ht="24" customHeight="1">
      <c r="A119" s="40"/>
      <c r="B119" s="91"/>
      <c r="C119" s="514" t="s">
        <v>5873</v>
      </c>
      <c r="D119" s="514"/>
      <c r="E119" s="514"/>
      <c r="F119" s="514"/>
      <c r="G119" s="514"/>
      <c r="H119" s="514"/>
      <c r="I119" s="514"/>
      <c r="J119" s="514"/>
      <c r="K119" s="514"/>
      <c r="L119" s="514"/>
      <c r="M119" s="514"/>
      <c r="N119" s="514"/>
      <c r="O119" s="514"/>
      <c r="P119" s="514"/>
      <c r="Q119" s="514"/>
      <c r="R119" s="514"/>
      <c r="S119" s="514"/>
      <c r="T119" s="514"/>
      <c r="U119" s="514"/>
      <c r="V119" s="514"/>
      <c r="W119" s="514"/>
      <c r="X119" s="514"/>
      <c r="Y119" s="511" t="s">
        <v>6230</v>
      </c>
      <c r="Z119" s="512"/>
      <c r="AA119" s="512"/>
      <c r="AB119" s="512"/>
      <c r="AC119" s="512"/>
      <c r="AD119" s="513"/>
      <c r="AE119" s="42"/>
      <c r="AG119" s="221" t="s">
        <v>5102</v>
      </c>
      <c r="AH119" s="222" t="s">
        <v>5107</v>
      </c>
      <c r="AI119" s="358" t="s">
        <v>6231</v>
      </c>
      <c r="AJ119" s="432" t="s">
        <v>6232</v>
      </c>
      <c r="AK119" s="431" t="s">
        <v>6231</v>
      </c>
    </row>
    <row r="120" spans="1:37" ht="15" customHeight="1">
      <c r="A120" s="40"/>
      <c r="B120" s="91"/>
      <c r="C120" s="728" t="s">
        <v>5499</v>
      </c>
      <c r="D120" s="728"/>
      <c r="E120" s="92" t="s">
        <v>5500</v>
      </c>
      <c r="F120" s="572" t="s">
        <v>5501</v>
      </c>
      <c r="G120" s="573"/>
      <c r="H120" s="573"/>
      <c r="I120" s="573"/>
      <c r="J120" s="573"/>
      <c r="K120" s="573"/>
      <c r="L120" s="573"/>
      <c r="M120" s="720"/>
      <c r="N120" s="720"/>
      <c r="O120" s="720"/>
      <c r="P120" s="720"/>
      <c r="Q120" s="720"/>
      <c r="R120" s="720"/>
      <c r="S120" s="720"/>
      <c r="T120" s="720"/>
      <c r="U120" s="720"/>
      <c r="V120" s="720"/>
      <c r="W120" s="720"/>
      <c r="X120" s="776"/>
      <c r="Y120" s="577"/>
      <c r="Z120" s="578"/>
      <c r="AA120" s="578"/>
      <c r="AB120" s="578"/>
      <c r="AC120" s="578"/>
      <c r="AD120" s="579"/>
      <c r="AE120" s="42"/>
      <c r="AG120" s="23">
        <f>IF(AND(AI126=1,COUNTA(Y120:AD143)=0),0,IF(AND(SUM($S$104)=0,COUNTA(Y120:AD143)=0),0,IF(AND(SUM($S$104)&gt;0,COUNTA(Y120:AD143)=24),0,1)))</f>
        <v>0</v>
      </c>
      <c r="AH120" s="89">
        <f>COUNTIF(Y120,"NS")</f>
        <v>0</v>
      </c>
      <c r="AI120">
        <f>IF(OR(Y144="NS",S104="NS"),0,IF(AND(Y144="NA",S104="NA"),0,IF(Y144&gt;=S104,0,1)))</f>
        <v>0</v>
      </c>
      <c r="AJ120" s="435">
        <v>1.1000000000000001</v>
      </c>
      <c r="AK120">
        <f>IF(OR(Y120="NS",$S$104="NS"),0,IF(AND(Y120="NA",$S$104="NA"),0,IF(Y120&lt;=$S$104,0,1)))</f>
        <v>0</v>
      </c>
    </row>
    <row r="121" spans="1:37" ht="15" customHeight="1">
      <c r="A121" s="40"/>
      <c r="B121" s="91"/>
      <c r="C121" s="728"/>
      <c r="D121" s="728"/>
      <c r="E121" s="94" t="s">
        <v>5502</v>
      </c>
      <c r="F121" s="572" t="s">
        <v>5503</v>
      </c>
      <c r="G121" s="573"/>
      <c r="H121" s="573"/>
      <c r="I121" s="573"/>
      <c r="J121" s="573"/>
      <c r="K121" s="573"/>
      <c r="L121" s="573"/>
      <c r="M121" s="720"/>
      <c r="N121" s="720"/>
      <c r="O121" s="720"/>
      <c r="P121" s="720"/>
      <c r="Q121" s="720"/>
      <c r="R121" s="720"/>
      <c r="S121" s="720"/>
      <c r="T121" s="720"/>
      <c r="U121" s="720"/>
      <c r="V121" s="720"/>
      <c r="W121" s="720"/>
      <c r="X121" s="776"/>
      <c r="Y121" s="577"/>
      <c r="Z121" s="578"/>
      <c r="AA121" s="578"/>
      <c r="AB121" s="578"/>
      <c r="AC121" s="578"/>
      <c r="AD121" s="579"/>
      <c r="AE121" s="42"/>
      <c r="AH121" s="89">
        <f t="shared" ref="AH121:AH143" si="4">COUNTIF(Y121,"NS")</f>
        <v>0</v>
      </c>
      <c r="AJ121" s="433">
        <v>1.2</v>
      </c>
      <c r="AK121">
        <f t="shared" ref="AK121:AK143" si="5">IF(OR(Y121="NS",$S$104="NS"),0,IF(AND(Y121="NA",$S$104="NA"),0,IF(Y121&lt;=$S$104,0,1)))</f>
        <v>0</v>
      </c>
    </row>
    <row r="122" spans="1:37" ht="15" customHeight="1">
      <c r="A122" s="40"/>
      <c r="B122" s="91"/>
      <c r="C122" s="728"/>
      <c r="D122" s="728"/>
      <c r="E122" s="94" t="s">
        <v>5504</v>
      </c>
      <c r="F122" s="572" t="s">
        <v>5505</v>
      </c>
      <c r="G122" s="573"/>
      <c r="H122" s="573"/>
      <c r="I122" s="573"/>
      <c r="J122" s="573"/>
      <c r="K122" s="573"/>
      <c r="L122" s="573"/>
      <c r="M122" s="720"/>
      <c r="N122" s="720"/>
      <c r="O122" s="720"/>
      <c r="P122" s="720"/>
      <c r="Q122" s="720"/>
      <c r="R122" s="720"/>
      <c r="S122" s="720"/>
      <c r="T122" s="720"/>
      <c r="U122" s="720"/>
      <c r="V122" s="720"/>
      <c r="W122" s="720"/>
      <c r="X122" s="776"/>
      <c r="Y122" s="577"/>
      <c r="Z122" s="578"/>
      <c r="AA122" s="578"/>
      <c r="AB122" s="578"/>
      <c r="AC122" s="578"/>
      <c r="AD122" s="579"/>
      <c r="AE122" s="42"/>
      <c r="AH122" s="89">
        <f t="shared" si="4"/>
        <v>0</v>
      </c>
      <c r="AI122" s="334" t="s">
        <v>5877</v>
      </c>
      <c r="AJ122" s="435">
        <v>1.3</v>
      </c>
      <c r="AK122">
        <f t="shared" si="5"/>
        <v>0</v>
      </c>
    </row>
    <row r="123" spans="1:37" ht="15" customHeight="1">
      <c r="A123" s="40"/>
      <c r="B123" s="91"/>
      <c r="C123" s="728"/>
      <c r="D123" s="728"/>
      <c r="E123" s="94" t="s">
        <v>5506</v>
      </c>
      <c r="F123" s="572" t="s">
        <v>5507</v>
      </c>
      <c r="G123" s="573"/>
      <c r="H123" s="573"/>
      <c r="I123" s="573"/>
      <c r="J123" s="573"/>
      <c r="K123" s="573"/>
      <c r="L123" s="573"/>
      <c r="M123" s="720"/>
      <c r="N123" s="720"/>
      <c r="O123" s="720"/>
      <c r="P123" s="720"/>
      <c r="Q123" s="720"/>
      <c r="R123" s="720"/>
      <c r="S123" s="720"/>
      <c r="T123" s="720"/>
      <c r="U123" s="720"/>
      <c r="V123" s="720"/>
      <c r="W123" s="720"/>
      <c r="X123" s="776"/>
      <c r="Y123" s="577"/>
      <c r="Z123" s="578"/>
      <c r="AA123" s="578"/>
      <c r="AB123" s="578"/>
      <c r="AC123" s="578"/>
      <c r="AD123" s="579"/>
      <c r="AE123" s="42"/>
      <c r="AH123" s="89">
        <f t="shared" si="4"/>
        <v>0</v>
      </c>
      <c r="AI123" s="23">
        <f>IF(SUM(Y142)&gt;0,1,0)</f>
        <v>0</v>
      </c>
      <c r="AJ123" s="433">
        <v>1.4</v>
      </c>
      <c r="AK123">
        <f t="shared" si="5"/>
        <v>0</v>
      </c>
    </row>
    <row r="124" spans="1:37" ht="15" customHeight="1">
      <c r="A124" s="40"/>
      <c r="B124" s="91"/>
      <c r="C124" s="728"/>
      <c r="D124" s="728"/>
      <c r="E124" s="94" t="s">
        <v>5508</v>
      </c>
      <c r="F124" s="572" t="s">
        <v>5509</v>
      </c>
      <c r="G124" s="573"/>
      <c r="H124" s="573"/>
      <c r="I124" s="573"/>
      <c r="J124" s="573"/>
      <c r="K124" s="573"/>
      <c r="L124" s="573"/>
      <c r="M124" s="720"/>
      <c r="N124" s="720"/>
      <c r="O124" s="720"/>
      <c r="P124" s="720"/>
      <c r="Q124" s="720"/>
      <c r="R124" s="720"/>
      <c r="S124" s="720"/>
      <c r="T124" s="720"/>
      <c r="U124" s="720"/>
      <c r="V124" s="720"/>
      <c r="W124" s="720"/>
      <c r="X124" s="776"/>
      <c r="Y124" s="577"/>
      <c r="Z124" s="578"/>
      <c r="AA124" s="578"/>
      <c r="AB124" s="578"/>
      <c r="AC124" s="578"/>
      <c r="AD124" s="579"/>
      <c r="AE124" s="42"/>
      <c r="AH124" s="89">
        <f t="shared" si="4"/>
        <v>0</v>
      </c>
      <c r="AJ124" s="435">
        <v>1.5</v>
      </c>
      <c r="AK124">
        <f t="shared" si="5"/>
        <v>0</v>
      </c>
    </row>
    <row r="125" spans="1:37" ht="24" customHeight="1">
      <c r="A125" s="40"/>
      <c r="B125" s="91"/>
      <c r="C125" s="728"/>
      <c r="D125" s="728"/>
      <c r="E125" s="94" t="s">
        <v>5510</v>
      </c>
      <c r="F125" s="572" t="s">
        <v>5511</v>
      </c>
      <c r="G125" s="573"/>
      <c r="H125" s="573"/>
      <c r="I125" s="573"/>
      <c r="J125" s="573"/>
      <c r="K125" s="573"/>
      <c r="L125" s="573"/>
      <c r="M125" s="720"/>
      <c r="N125" s="720"/>
      <c r="O125" s="720"/>
      <c r="P125" s="720"/>
      <c r="Q125" s="720"/>
      <c r="R125" s="720"/>
      <c r="S125" s="720"/>
      <c r="T125" s="720"/>
      <c r="U125" s="720"/>
      <c r="V125" s="720"/>
      <c r="W125" s="720"/>
      <c r="X125" s="776"/>
      <c r="Y125" s="577"/>
      <c r="Z125" s="578"/>
      <c r="AA125" s="578"/>
      <c r="AB125" s="578"/>
      <c r="AC125" s="578"/>
      <c r="AD125" s="579"/>
      <c r="AE125" s="42"/>
      <c r="AH125" s="89">
        <f t="shared" si="4"/>
        <v>0</v>
      </c>
      <c r="AI125" s="437" t="s">
        <v>6226</v>
      </c>
      <c r="AJ125" s="433">
        <v>1.6</v>
      </c>
      <c r="AK125">
        <f t="shared" si="5"/>
        <v>0</v>
      </c>
    </row>
    <row r="126" spans="1:37" ht="15" customHeight="1">
      <c r="A126" s="40"/>
      <c r="B126" s="91"/>
      <c r="C126" s="728"/>
      <c r="D126" s="728"/>
      <c r="E126" s="94" t="s">
        <v>5512</v>
      </c>
      <c r="F126" s="572" t="s">
        <v>5513</v>
      </c>
      <c r="G126" s="573"/>
      <c r="H126" s="573"/>
      <c r="I126" s="573"/>
      <c r="J126" s="573"/>
      <c r="K126" s="573"/>
      <c r="L126" s="573"/>
      <c r="M126" s="720"/>
      <c r="N126" s="720"/>
      <c r="O126" s="720"/>
      <c r="P126" s="720"/>
      <c r="Q126" s="720"/>
      <c r="R126" s="720"/>
      <c r="S126" s="720"/>
      <c r="T126" s="720"/>
      <c r="U126" s="720"/>
      <c r="V126" s="720"/>
      <c r="W126" s="720"/>
      <c r="X126" s="776"/>
      <c r="Y126" s="577"/>
      <c r="Z126" s="578"/>
      <c r="AA126" s="578"/>
      <c r="AB126" s="578"/>
      <c r="AC126" s="578"/>
      <c r="AD126" s="579"/>
      <c r="AE126" s="42"/>
      <c r="AH126" s="89">
        <f t="shared" si="4"/>
        <v>0</v>
      </c>
      <c r="AI126" s="1">
        <f>IF(COUNTIF(CNGE_2024_M4_Secc1!O42:R101,1)=COUNTA(CNGE_2024_M4_Secc1!O42:R101),1,0)</f>
        <v>1</v>
      </c>
      <c r="AJ126" s="435">
        <v>1.7</v>
      </c>
      <c r="AK126">
        <f t="shared" si="5"/>
        <v>0</v>
      </c>
    </row>
    <row r="127" spans="1:37" ht="15" customHeight="1">
      <c r="A127" s="40"/>
      <c r="B127" s="91"/>
      <c r="C127" s="728"/>
      <c r="D127" s="728"/>
      <c r="E127" s="94" t="s">
        <v>5514</v>
      </c>
      <c r="F127" s="572" t="s">
        <v>5515</v>
      </c>
      <c r="G127" s="573"/>
      <c r="H127" s="573"/>
      <c r="I127" s="573"/>
      <c r="J127" s="573"/>
      <c r="K127" s="573"/>
      <c r="L127" s="573"/>
      <c r="M127" s="720"/>
      <c r="N127" s="720"/>
      <c r="O127" s="720"/>
      <c r="P127" s="720"/>
      <c r="Q127" s="720"/>
      <c r="R127" s="720"/>
      <c r="S127" s="720"/>
      <c r="T127" s="720"/>
      <c r="U127" s="720"/>
      <c r="V127" s="720"/>
      <c r="W127" s="720"/>
      <c r="X127" s="776"/>
      <c r="Y127" s="577"/>
      <c r="Z127" s="578"/>
      <c r="AA127" s="578"/>
      <c r="AB127" s="578"/>
      <c r="AC127" s="578"/>
      <c r="AD127" s="579"/>
      <c r="AE127" s="42"/>
      <c r="AH127" s="89">
        <f t="shared" si="4"/>
        <v>0</v>
      </c>
      <c r="AI127" s="827" t="s">
        <v>6233</v>
      </c>
      <c r="AJ127" s="433">
        <v>1.8</v>
      </c>
      <c r="AK127">
        <f t="shared" si="5"/>
        <v>0</v>
      </c>
    </row>
    <row r="128" spans="1:37" ht="15" customHeight="1">
      <c r="A128" s="40"/>
      <c r="B128" s="91"/>
      <c r="C128" s="728"/>
      <c r="D128" s="728"/>
      <c r="E128" s="94" t="s">
        <v>5516</v>
      </c>
      <c r="F128" s="572" t="s">
        <v>5517</v>
      </c>
      <c r="G128" s="573"/>
      <c r="H128" s="573"/>
      <c r="I128" s="573"/>
      <c r="J128" s="573"/>
      <c r="K128" s="573"/>
      <c r="L128" s="573"/>
      <c r="M128" s="720"/>
      <c r="N128" s="720"/>
      <c r="O128" s="720"/>
      <c r="P128" s="720"/>
      <c r="Q128" s="720"/>
      <c r="R128" s="720"/>
      <c r="S128" s="720"/>
      <c r="T128" s="720"/>
      <c r="U128" s="720"/>
      <c r="V128" s="720"/>
      <c r="W128" s="720"/>
      <c r="X128" s="776"/>
      <c r="Y128" s="577"/>
      <c r="Z128" s="578"/>
      <c r="AA128" s="578"/>
      <c r="AB128" s="578"/>
      <c r="AC128" s="578"/>
      <c r="AD128" s="579"/>
      <c r="AE128" s="42"/>
      <c r="AH128" s="89">
        <f t="shared" si="4"/>
        <v>0</v>
      </c>
      <c r="AI128" s="827"/>
      <c r="AJ128" s="435">
        <v>1.9</v>
      </c>
      <c r="AK128">
        <f t="shared" si="5"/>
        <v>0</v>
      </c>
    </row>
    <row r="129" spans="1:37" ht="15" customHeight="1">
      <c r="A129" s="40"/>
      <c r="B129" s="91"/>
      <c r="C129" s="728"/>
      <c r="D129" s="728"/>
      <c r="E129" s="134" t="s">
        <v>5518</v>
      </c>
      <c r="F129" s="572" t="s">
        <v>5519</v>
      </c>
      <c r="G129" s="573"/>
      <c r="H129" s="573"/>
      <c r="I129" s="573"/>
      <c r="J129" s="573"/>
      <c r="K129" s="573"/>
      <c r="L129" s="573"/>
      <c r="M129" s="720"/>
      <c r="N129" s="720"/>
      <c r="O129" s="720"/>
      <c r="P129" s="720"/>
      <c r="Q129" s="720"/>
      <c r="R129" s="720"/>
      <c r="S129" s="720"/>
      <c r="T129" s="720"/>
      <c r="U129" s="720"/>
      <c r="V129" s="720"/>
      <c r="W129" s="720"/>
      <c r="X129" s="776"/>
      <c r="Y129" s="577"/>
      <c r="Z129" s="578"/>
      <c r="AA129" s="578"/>
      <c r="AB129" s="578"/>
      <c r="AC129" s="578"/>
      <c r="AD129" s="579"/>
      <c r="AE129" s="42"/>
      <c r="AH129" s="89">
        <f t="shared" si="4"/>
        <v>0</v>
      </c>
      <c r="AI129" s="1">
        <f>IF(AND(SUM($S$104)=0,COUNTA(Y120:AD143)=0),0,1)</f>
        <v>0</v>
      </c>
      <c r="AJ129" s="434" t="s">
        <v>5518</v>
      </c>
      <c r="AK129">
        <f t="shared" si="5"/>
        <v>0</v>
      </c>
    </row>
    <row r="130" spans="1:37" ht="15" customHeight="1">
      <c r="A130" s="40"/>
      <c r="B130" s="91"/>
      <c r="C130" s="728"/>
      <c r="D130" s="728"/>
      <c r="E130" s="134" t="s">
        <v>5520</v>
      </c>
      <c r="F130" s="572" t="s">
        <v>5521</v>
      </c>
      <c r="G130" s="573"/>
      <c r="H130" s="573"/>
      <c r="I130" s="573"/>
      <c r="J130" s="573"/>
      <c r="K130" s="573"/>
      <c r="L130" s="573"/>
      <c r="M130" s="720"/>
      <c r="N130" s="720"/>
      <c r="O130" s="720"/>
      <c r="P130" s="720"/>
      <c r="Q130" s="720"/>
      <c r="R130" s="720"/>
      <c r="S130" s="720"/>
      <c r="T130" s="720"/>
      <c r="U130" s="720"/>
      <c r="V130" s="720"/>
      <c r="W130" s="720"/>
      <c r="X130" s="776"/>
      <c r="Y130" s="577"/>
      <c r="Z130" s="578"/>
      <c r="AA130" s="578"/>
      <c r="AB130" s="578"/>
      <c r="AC130" s="578"/>
      <c r="AD130" s="579"/>
      <c r="AE130" s="42"/>
      <c r="AH130" s="89">
        <f t="shared" si="4"/>
        <v>0</v>
      </c>
      <c r="AJ130" s="435">
        <v>1.1100000000000001</v>
      </c>
      <c r="AK130">
        <f t="shared" si="5"/>
        <v>0</v>
      </c>
    </row>
    <row r="131" spans="1:37" ht="15" customHeight="1">
      <c r="A131" s="40"/>
      <c r="B131" s="91"/>
      <c r="C131" s="728"/>
      <c r="D131" s="728"/>
      <c r="E131" s="134" t="s">
        <v>5522</v>
      </c>
      <c r="F131" s="572" t="s">
        <v>5523</v>
      </c>
      <c r="G131" s="573"/>
      <c r="H131" s="573"/>
      <c r="I131" s="573"/>
      <c r="J131" s="573"/>
      <c r="K131" s="573"/>
      <c r="L131" s="573"/>
      <c r="M131" s="720"/>
      <c r="N131" s="720"/>
      <c r="O131" s="720"/>
      <c r="P131" s="720"/>
      <c r="Q131" s="720"/>
      <c r="R131" s="720"/>
      <c r="S131" s="720"/>
      <c r="T131" s="720"/>
      <c r="U131" s="720"/>
      <c r="V131" s="720"/>
      <c r="W131" s="720"/>
      <c r="X131" s="776"/>
      <c r="Y131" s="577"/>
      <c r="Z131" s="578"/>
      <c r="AA131" s="578"/>
      <c r="AB131" s="578"/>
      <c r="AC131" s="578"/>
      <c r="AD131" s="579"/>
      <c r="AE131" s="42"/>
      <c r="AH131" s="89">
        <f t="shared" si="4"/>
        <v>0</v>
      </c>
      <c r="AJ131" s="433">
        <v>1.1200000000000001</v>
      </c>
      <c r="AK131">
        <f t="shared" si="5"/>
        <v>0</v>
      </c>
    </row>
    <row r="132" spans="1:37" ht="24" customHeight="1">
      <c r="A132" s="40"/>
      <c r="B132" s="91"/>
      <c r="C132" s="691" t="s">
        <v>5016</v>
      </c>
      <c r="D132" s="692"/>
      <c r="E132" s="693"/>
      <c r="F132" s="572" t="s">
        <v>5524</v>
      </c>
      <c r="G132" s="573"/>
      <c r="H132" s="573"/>
      <c r="I132" s="573"/>
      <c r="J132" s="573"/>
      <c r="K132" s="573"/>
      <c r="L132" s="573"/>
      <c r="M132" s="573"/>
      <c r="N132" s="573"/>
      <c r="O132" s="573"/>
      <c r="P132" s="573"/>
      <c r="Q132" s="573"/>
      <c r="R132" s="573"/>
      <c r="S132" s="573"/>
      <c r="T132" s="573"/>
      <c r="U132" s="573"/>
      <c r="V132" s="573"/>
      <c r="W132" s="573"/>
      <c r="X132" s="574"/>
      <c r="Y132" s="577"/>
      <c r="Z132" s="578"/>
      <c r="AA132" s="578"/>
      <c r="AB132" s="578"/>
      <c r="AC132" s="578"/>
      <c r="AD132" s="579"/>
      <c r="AE132" s="42"/>
      <c r="AH132" s="89">
        <f t="shared" si="4"/>
        <v>0</v>
      </c>
      <c r="AJ132" s="435">
        <v>2</v>
      </c>
      <c r="AK132">
        <f t="shared" si="5"/>
        <v>0</v>
      </c>
    </row>
    <row r="133" spans="1:37" ht="24" customHeight="1">
      <c r="A133" s="40"/>
      <c r="B133" s="91"/>
      <c r="C133" s="691" t="s">
        <v>5018</v>
      </c>
      <c r="D133" s="692"/>
      <c r="E133" s="693"/>
      <c r="F133" s="572" t="s">
        <v>5525</v>
      </c>
      <c r="G133" s="573"/>
      <c r="H133" s="573"/>
      <c r="I133" s="573"/>
      <c r="J133" s="573"/>
      <c r="K133" s="573"/>
      <c r="L133" s="573"/>
      <c r="M133" s="720"/>
      <c r="N133" s="720"/>
      <c r="O133" s="720"/>
      <c r="P133" s="720"/>
      <c r="Q133" s="720"/>
      <c r="R133" s="720"/>
      <c r="S133" s="720"/>
      <c r="T133" s="720"/>
      <c r="U133" s="720"/>
      <c r="V133" s="720"/>
      <c r="W133" s="720"/>
      <c r="X133" s="776"/>
      <c r="Y133" s="577"/>
      <c r="Z133" s="578"/>
      <c r="AA133" s="578"/>
      <c r="AB133" s="578"/>
      <c r="AC133" s="578"/>
      <c r="AD133" s="579"/>
      <c r="AE133" s="42"/>
      <c r="AH133" s="89">
        <f t="shared" si="4"/>
        <v>0</v>
      </c>
      <c r="AJ133" s="433">
        <v>3</v>
      </c>
      <c r="AK133">
        <f t="shared" si="5"/>
        <v>0</v>
      </c>
    </row>
    <row r="134" spans="1:37" ht="15" customHeight="1">
      <c r="A134" s="40"/>
      <c r="B134" s="91"/>
      <c r="C134" s="691" t="s">
        <v>5020</v>
      </c>
      <c r="D134" s="692"/>
      <c r="E134" s="693"/>
      <c r="F134" s="572" t="s">
        <v>5879</v>
      </c>
      <c r="G134" s="573"/>
      <c r="H134" s="573"/>
      <c r="I134" s="573"/>
      <c r="J134" s="573"/>
      <c r="K134" s="573"/>
      <c r="L134" s="573"/>
      <c r="M134" s="720"/>
      <c r="N134" s="720"/>
      <c r="O134" s="720"/>
      <c r="P134" s="720"/>
      <c r="Q134" s="720"/>
      <c r="R134" s="720"/>
      <c r="S134" s="720"/>
      <c r="T134" s="720"/>
      <c r="U134" s="720"/>
      <c r="V134" s="720"/>
      <c r="W134" s="720"/>
      <c r="X134" s="776"/>
      <c r="Y134" s="577"/>
      <c r="Z134" s="578"/>
      <c r="AA134" s="578"/>
      <c r="AB134" s="578"/>
      <c r="AC134" s="578"/>
      <c r="AD134" s="579"/>
      <c r="AE134" s="42"/>
      <c r="AH134" s="89">
        <f t="shared" si="4"/>
        <v>0</v>
      </c>
      <c r="AJ134" s="435">
        <v>4</v>
      </c>
      <c r="AK134">
        <f t="shared" si="5"/>
        <v>0</v>
      </c>
    </row>
    <row r="135" spans="1:37" ht="15" customHeight="1">
      <c r="A135" s="40"/>
      <c r="B135" s="91"/>
      <c r="C135" s="691" t="s">
        <v>5022</v>
      </c>
      <c r="D135" s="692"/>
      <c r="E135" s="693"/>
      <c r="F135" s="572" t="s">
        <v>5880</v>
      </c>
      <c r="G135" s="573"/>
      <c r="H135" s="573"/>
      <c r="I135" s="573"/>
      <c r="J135" s="573"/>
      <c r="K135" s="573"/>
      <c r="L135" s="573"/>
      <c r="M135" s="720"/>
      <c r="N135" s="720"/>
      <c r="O135" s="720"/>
      <c r="P135" s="720"/>
      <c r="Q135" s="720"/>
      <c r="R135" s="720"/>
      <c r="S135" s="720"/>
      <c r="T135" s="720"/>
      <c r="U135" s="720"/>
      <c r="V135" s="720"/>
      <c r="W135" s="720"/>
      <c r="X135" s="776"/>
      <c r="Y135" s="577"/>
      <c r="Z135" s="578"/>
      <c r="AA135" s="578"/>
      <c r="AB135" s="578"/>
      <c r="AC135" s="578"/>
      <c r="AD135" s="579"/>
      <c r="AE135" s="42"/>
      <c r="AH135" s="89">
        <f t="shared" si="4"/>
        <v>0</v>
      </c>
      <c r="AJ135" s="433">
        <v>5</v>
      </c>
      <c r="AK135">
        <f t="shared" si="5"/>
        <v>0</v>
      </c>
    </row>
    <row r="136" spans="1:37" ht="15" customHeight="1">
      <c r="A136" s="40"/>
      <c r="B136" s="91"/>
      <c r="C136" s="691" t="s">
        <v>5024</v>
      </c>
      <c r="D136" s="692"/>
      <c r="E136" s="693"/>
      <c r="F136" s="572" t="s">
        <v>5526</v>
      </c>
      <c r="G136" s="573"/>
      <c r="H136" s="573"/>
      <c r="I136" s="573"/>
      <c r="J136" s="573"/>
      <c r="K136" s="573"/>
      <c r="L136" s="573"/>
      <c r="M136" s="720"/>
      <c r="N136" s="720"/>
      <c r="O136" s="720"/>
      <c r="P136" s="720"/>
      <c r="Q136" s="720"/>
      <c r="R136" s="720"/>
      <c r="S136" s="720"/>
      <c r="T136" s="720"/>
      <c r="U136" s="720"/>
      <c r="V136" s="720"/>
      <c r="W136" s="720"/>
      <c r="X136" s="776"/>
      <c r="Y136" s="577"/>
      <c r="Z136" s="578"/>
      <c r="AA136" s="578"/>
      <c r="AB136" s="578"/>
      <c r="AC136" s="578"/>
      <c r="AD136" s="579"/>
      <c r="AE136" s="42"/>
      <c r="AH136" s="89">
        <f t="shared" si="4"/>
        <v>0</v>
      </c>
      <c r="AJ136" s="435">
        <v>6</v>
      </c>
      <c r="AK136">
        <f t="shared" si="5"/>
        <v>0</v>
      </c>
    </row>
    <row r="137" spans="1:37" ht="15" customHeight="1">
      <c r="A137" s="40"/>
      <c r="B137" s="91"/>
      <c r="C137" s="691" t="s">
        <v>5026</v>
      </c>
      <c r="D137" s="692"/>
      <c r="E137" s="693"/>
      <c r="F137" s="572" t="s">
        <v>5881</v>
      </c>
      <c r="G137" s="573"/>
      <c r="H137" s="573"/>
      <c r="I137" s="573"/>
      <c r="J137" s="573"/>
      <c r="K137" s="573"/>
      <c r="L137" s="573"/>
      <c r="M137" s="720"/>
      <c r="N137" s="720"/>
      <c r="O137" s="720"/>
      <c r="P137" s="720"/>
      <c r="Q137" s="720"/>
      <c r="R137" s="720"/>
      <c r="S137" s="720"/>
      <c r="T137" s="720"/>
      <c r="U137" s="720"/>
      <c r="V137" s="720"/>
      <c r="W137" s="720"/>
      <c r="X137" s="776"/>
      <c r="Y137" s="577"/>
      <c r="Z137" s="578"/>
      <c r="AA137" s="578"/>
      <c r="AB137" s="578"/>
      <c r="AC137" s="578"/>
      <c r="AD137" s="579"/>
      <c r="AE137" s="42"/>
      <c r="AH137" s="89">
        <f t="shared" si="4"/>
        <v>0</v>
      </c>
      <c r="AJ137" s="433">
        <v>7</v>
      </c>
      <c r="AK137">
        <f t="shared" si="5"/>
        <v>0</v>
      </c>
    </row>
    <row r="138" spans="1:37" ht="15" customHeight="1">
      <c r="A138" s="40"/>
      <c r="B138" s="91"/>
      <c r="C138" s="691" t="s">
        <v>5028</v>
      </c>
      <c r="D138" s="692"/>
      <c r="E138" s="693"/>
      <c r="F138" s="572" t="s">
        <v>5882</v>
      </c>
      <c r="G138" s="573"/>
      <c r="H138" s="573"/>
      <c r="I138" s="573"/>
      <c r="J138" s="573"/>
      <c r="K138" s="573"/>
      <c r="L138" s="573"/>
      <c r="M138" s="720"/>
      <c r="N138" s="720"/>
      <c r="O138" s="720"/>
      <c r="P138" s="720"/>
      <c r="Q138" s="720"/>
      <c r="R138" s="720"/>
      <c r="S138" s="720"/>
      <c r="T138" s="720"/>
      <c r="U138" s="720"/>
      <c r="V138" s="720"/>
      <c r="W138" s="720"/>
      <c r="X138" s="776"/>
      <c r="Y138" s="577"/>
      <c r="Z138" s="578"/>
      <c r="AA138" s="578"/>
      <c r="AB138" s="578"/>
      <c r="AC138" s="578"/>
      <c r="AD138" s="579"/>
      <c r="AE138" s="42"/>
      <c r="AH138" s="89">
        <f t="shared" si="4"/>
        <v>0</v>
      </c>
      <c r="AJ138" s="435">
        <v>8</v>
      </c>
      <c r="AK138">
        <f t="shared" si="5"/>
        <v>0</v>
      </c>
    </row>
    <row r="139" spans="1:37" ht="15" customHeight="1">
      <c r="A139" s="40"/>
      <c r="B139" s="91"/>
      <c r="C139" s="691" t="s">
        <v>5030</v>
      </c>
      <c r="D139" s="692"/>
      <c r="E139" s="693"/>
      <c r="F139" s="572" t="s">
        <v>5883</v>
      </c>
      <c r="G139" s="573"/>
      <c r="H139" s="573"/>
      <c r="I139" s="573"/>
      <c r="J139" s="573"/>
      <c r="K139" s="573"/>
      <c r="L139" s="573"/>
      <c r="M139" s="720"/>
      <c r="N139" s="720"/>
      <c r="O139" s="720"/>
      <c r="P139" s="720"/>
      <c r="Q139" s="720"/>
      <c r="R139" s="720"/>
      <c r="S139" s="720"/>
      <c r="T139" s="720"/>
      <c r="U139" s="720"/>
      <c r="V139" s="720"/>
      <c r="W139" s="720"/>
      <c r="X139" s="776"/>
      <c r="Y139" s="577"/>
      <c r="Z139" s="578"/>
      <c r="AA139" s="578"/>
      <c r="AB139" s="578"/>
      <c r="AC139" s="578"/>
      <c r="AD139" s="579"/>
      <c r="AE139" s="42"/>
      <c r="AH139" s="89">
        <f t="shared" si="4"/>
        <v>0</v>
      </c>
      <c r="AJ139" s="433">
        <v>9</v>
      </c>
      <c r="AK139">
        <f t="shared" si="5"/>
        <v>0</v>
      </c>
    </row>
    <row r="140" spans="1:37" ht="15" customHeight="1">
      <c r="A140" s="40"/>
      <c r="B140" s="91"/>
      <c r="C140" s="691" t="s">
        <v>5031</v>
      </c>
      <c r="D140" s="692"/>
      <c r="E140" s="693"/>
      <c r="F140" s="572" t="s">
        <v>5884</v>
      </c>
      <c r="G140" s="573"/>
      <c r="H140" s="573"/>
      <c r="I140" s="573"/>
      <c r="J140" s="573"/>
      <c r="K140" s="573"/>
      <c r="L140" s="573"/>
      <c r="M140" s="720"/>
      <c r="N140" s="720"/>
      <c r="O140" s="720"/>
      <c r="P140" s="720"/>
      <c r="Q140" s="720"/>
      <c r="R140" s="720"/>
      <c r="S140" s="720"/>
      <c r="T140" s="720"/>
      <c r="U140" s="720"/>
      <c r="V140" s="720"/>
      <c r="W140" s="720"/>
      <c r="X140" s="776"/>
      <c r="Y140" s="577"/>
      <c r="Z140" s="578"/>
      <c r="AA140" s="578"/>
      <c r="AB140" s="578"/>
      <c r="AC140" s="578"/>
      <c r="AD140" s="579"/>
      <c r="AE140" s="42"/>
      <c r="AH140" s="89">
        <f t="shared" si="4"/>
        <v>0</v>
      </c>
      <c r="AJ140" s="435">
        <v>10</v>
      </c>
      <c r="AK140">
        <f t="shared" si="5"/>
        <v>0</v>
      </c>
    </row>
    <row r="141" spans="1:37" ht="15" customHeight="1">
      <c r="A141" s="40"/>
      <c r="B141" s="91"/>
      <c r="C141" s="691" t="s">
        <v>5033</v>
      </c>
      <c r="D141" s="692"/>
      <c r="E141" s="693"/>
      <c r="F141" s="572" t="s">
        <v>5885</v>
      </c>
      <c r="G141" s="573"/>
      <c r="H141" s="573"/>
      <c r="I141" s="573"/>
      <c r="J141" s="573"/>
      <c r="K141" s="573"/>
      <c r="L141" s="573"/>
      <c r="M141" s="720"/>
      <c r="N141" s="720"/>
      <c r="O141" s="720"/>
      <c r="P141" s="720"/>
      <c r="Q141" s="720"/>
      <c r="R141" s="720"/>
      <c r="S141" s="720"/>
      <c r="T141" s="720"/>
      <c r="U141" s="720"/>
      <c r="V141" s="720"/>
      <c r="W141" s="720"/>
      <c r="X141" s="776"/>
      <c r="Y141" s="577"/>
      <c r="Z141" s="578"/>
      <c r="AA141" s="578"/>
      <c r="AB141" s="578"/>
      <c r="AC141" s="578"/>
      <c r="AD141" s="579"/>
      <c r="AE141" s="42"/>
      <c r="AH141" s="89">
        <f t="shared" si="4"/>
        <v>0</v>
      </c>
      <c r="AJ141" s="433">
        <v>11</v>
      </c>
      <c r="AK141">
        <f t="shared" si="5"/>
        <v>0</v>
      </c>
    </row>
    <row r="142" spans="1:37" ht="15" customHeight="1">
      <c r="A142" s="40"/>
      <c r="B142" s="91"/>
      <c r="C142" s="691" t="s">
        <v>5034</v>
      </c>
      <c r="D142" s="692"/>
      <c r="E142" s="693"/>
      <c r="F142" s="572" t="s">
        <v>5815</v>
      </c>
      <c r="G142" s="573"/>
      <c r="H142" s="573"/>
      <c r="I142" s="573"/>
      <c r="J142" s="573"/>
      <c r="K142" s="573"/>
      <c r="L142" s="573"/>
      <c r="M142" s="720"/>
      <c r="N142" s="720"/>
      <c r="O142" s="720"/>
      <c r="P142" s="720"/>
      <c r="Q142" s="720"/>
      <c r="R142" s="720"/>
      <c r="S142" s="720"/>
      <c r="T142" s="720"/>
      <c r="U142" s="720"/>
      <c r="V142" s="720"/>
      <c r="W142" s="720"/>
      <c r="X142" s="776"/>
      <c r="Y142" s="577"/>
      <c r="Z142" s="578"/>
      <c r="AA142" s="578"/>
      <c r="AB142" s="578"/>
      <c r="AC142" s="578"/>
      <c r="AD142" s="579"/>
      <c r="AE142" s="42"/>
      <c r="AH142" s="89">
        <f t="shared" si="4"/>
        <v>0</v>
      </c>
      <c r="AJ142" s="435">
        <v>12</v>
      </c>
      <c r="AK142">
        <f t="shared" si="5"/>
        <v>0</v>
      </c>
    </row>
    <row r="143" spans="1:37" ht="15" customHeight="1">
      <c r="A143" s="40"/>
      <c r="B143" s="91"/>
      <c r="C143" s="743" t="s">
        <v>5035</v>
      </c>
      <c r="D143" s="743"/>
      <c r="E143" s="743"/>
      <c r="F143" s="572" t="s">
        <v>403</v>
      </c>
      <c r="G143" s="573"/>
      <c r="H143" s="573"/>
      <c r="I143" s="573"/>
      <c r="J143" s="573"/>
      <c r="K143" s="573"/>
      <c r="L143" s="573"/>
      <c r="M143" s="720"/>
      <c r="N143" s="720"/>
      <c r="O143" s="720"/>
      <c r="P143" s="720"/>
      <c r="Q143" s="720"/>
      <c r="R143" s="720"/>
      <c r="S143" s="720"/>
      <c r="T143" s="720"/>
      <c r="U143" s="720"/>
      <c r="V143" s="720"/>
      <c r="W143" s="720"/>
      <c r="X143" s="776"/>
      <c r="Y143" s="577"/>
      <c r="Z143" s="578"/>
      <c r="AA143" s="578"/>
      <c r="AB143" s="578"/>
      <c r="AC143" s="578"/>
      <c r="AD143" s="579"/>
      <c r="AE143" s="42"/>
      <c r="AH143" s="89">
        <f t="shared" si="4"/>
        <v>0</v>
      </c>
      <c r="AJ143" s="433">
        <v>13</v>
      </c>
      <c r="AK143">
        <f t="shared" si="5"/>
        <v>0</v>
      </c>
    </row>
    <row r="144" spans="1:37" ht="15" customHeight="1">
      <c r="A144" s="40"/>
      <c r="B144" s="91"/>
      <c r="C144" s="98"/>
      <c r="D144" s="98"/>
      <c r="E144" s="98"/>
      <c r="F144" s="98"/>
      <c r="G144" s="98"/>
      <c r="H144" s="98"/>
      <c r="I144" s="98"/>
      <c r="J144" s="98"/>
      <c r="K144" s="98"/>
      <c r="L144" s="98"/>
      <c r="M144" s="98"/>
      <c r="N144" s="98"/>
      <c r="O144" s="98"/>
      <c r="P144" s="98"/>
      <c r="Q144" s="98"/>
      <c r="R144" s="98"/>
      <c r="S144" s="98"/>
      <c r="T144" s="98"/>
      <c r="U144" s="98"/>
      <c r="V144" s="98"/>
      <c r="W144" s="98"/>
      <c r="X144" s="108" t="s">
        <v>5189</v>
      </c>
      <c r="Y144" s="722">
        <f>IF(AND(SUM(Y120:AD143)=0,COUNTIF(Y120:AD143,"NS")&gt;0),"NS",
IF(AND(SUM(Y120:AD143)=0,COUNTIF(Y120:AD143,0)&gt;0),0,
IF(AND(SUM(Y120:AD143)=0,COUNTIF(Y120:AD143,"NA")&gt;0),"NA",
SUM(Y120:AD143))))</f>
        <v>0</v>
      </c>
      <c r="Z144" s="723"/>
      <c r="AA144" s="723"/>
      <c r="AB144" s="723"/>
      <c r="AC144" s="723"/>
      <c r="AD144" s="724"/>
      <c r="AE144" s="42"/>
      <c r="AH144" s="317">
        <f>SUM(AH120:AH143)</f>
        <v>0</v>
      </c>
      <c r="AK144" s="436">
        <f>SUM(AK120:AK143)</f>
        <v>0</v>
      </c>
    </row>
    <row r="145" spans="1:31" ht="15" customHeight="1">
      <c r="A145" s="40"/>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row>
    <row r="146" spans="1:31" ht="45" customHeight="1">
      <c r="A146" s="40"/>
      <c r="B146" s="91"/>
      <c r="C146" s="802" t="s">
        <v>5886</v>
      </c>
      <c r="D146" s="802"/>
      <c r="E146" s="803"/>
      <c r="F146" s="736"/>
      <c r="G146" s="737"/>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8"/>
      <c r="AE146" s="42"/>
    </row>
    <row r="147" spans="1:31" ht="15" customHeight="1">
      <c r="A147" s="40"/>
      <c r="B147" s="636" t="str">
        <f>IF(AND(AI123&gt;0,F146=""),"Ha registrado un valor mayor a cero en el numeral 12, debe anotar el nombre de dicho(s) tipo(s) de solicitante(s)","")</f>
        <v/>
      </c>
      <c r="C147" s="636"/>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6"/>
      <c r="AE147" s="636"/>
    </row>
    <row r="148" spans="1:31" ht="24" customHeight="1">
      <c r="A148" s="40"/>
      <c r="B148" s="91"/>
      <c r="C148" s="531" t="s">
        <v>5147</v>
      </c>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42"/>
    </row>
    <row r="149" spans="1:31" ht="60" customHeight="1">
      <c r="A149" s="40"/>
      <c r="B149" s="91"/>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42"/>
    </row>
    <row r="150" spans="1:31" ht="15" customHeight="1">
      <c r="A150" s="40"/>
      <c r="B150" s="583" t="str">
        <f>IF(AG120&gt;0,"Favor de ingresar toda la información requerida en la pregunta y/o verifique que no tenga información en celdas sombreadas","")</f>
        <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42"/>
    </row>
    <row r="151" spans="1:31" ht="15" customHeight="1">
      <c r="A151" s="40"/>
      <c r="B151" s="568" t="str">
        <f>IF(AH144&gt;0,"Alerta: debido a que cuenta con registros NS, debe proporcionar una justificación en el area de comentarios al final de la pregunta","")</f>
        <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42"/>
    </row>
    <row r="152" spans="1:31" ht="15" customHeight="1">
      <c r="A152" s="40"/>
      <c r="B152" s="571" t="str">
        <f>IF(AI120&gt;0,"Favor de revisar la instrucción 1, debido a que no se cumplen con los criterios mencionados","")</f>
        <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42"/>
    </row>
    <row r="153" spans="1:31" ht="15" customHeight="1">
      <c r="A153" s="40"/>
      <c r="B153" s="584" t="str">
        <f>IF(AK144&gt;0,"Alerta: debe de proporcionar una justificación de acuerdo a lo establecido en la instrucción 2","")</f>
        <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row>
    <row r="154" spans="1:31" ht="15" customHeight="1">
      <c r="A154" s="40"/>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row>
    <row r="155" spans="1:31" ht="15" customHeight="1">
      <c r="A155" s="40"/>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row>
    <row r="156" spans="1:31" ht="24" customHeight="1">
      <c r="A156" s="40" t="s">
        <v>6234</v>
      </c>
      <c r="B156" s="585" t="s">
        <v>6235</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42"/>
    </row>
    <row r="157" spans="1:31" ht="24" customHeight="1">
      <c r="A157" s="40"/>
      <c r="B157" s="107"/>
      <c r="C157" s="531" t="s">
        <v>5889</v>
      </c>
      <c r="D157" s="531"/>
      <c r="E157" s="531"/>
      <c r="F157" s="531"/>
      <c r="G157" s="531"/>
      <c r="H157" s="531"/>
      <c r="I157" s="531"/>
      <c r="J157" s="531"/>
      <c r="K157" s="531"/>
      <c r="L157" s="531"/>
      <c r="M157" s="531"/>
      <c r="N157" s="531"/>
      <c r="O157" s="531"/>
      <c r="P157" s="531"/>
      <c r="Q157" s="531"/>
      <c r="R157" s="531"/>
      <c r="S157" s="531"/>
      <c r="T157" s="531"/>
      <c r="U157" s="531"/>
      <c r="V157" s="531"/>
      <c r="W157" s="531"/>
      <c r="X157" s="531"/>
      <c r="Y157" s="531"/>
      <c r="Z157" s="531"/>
      <c r="AA157" s="531"/>
      <c r="AB157" s="531"/>
      <c r="AC157" s="531"/>
      <c r="AD157" s="531"/>
      <c r="AE157" s="42"/>
    </row>
    <row r="158" spans="1:31" ht="24" customHeight="1">
      <c r="A158" s="40"/>
      <c r="B158" s="107"/>
      <c r="C158" s="593" t="s">
        <v>5890</v>
      </c>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42"/>
    </row>
    <row r="159" spans="1:31" ht="24" customHeight="1">
      <c r="A159" s="40"/>
      <c r="B159" s="107"/>
      <c r="C159" s="531" t="s">
        <v>5891</v>
      </c>
      <c r="D159" s="531"/>
      <c r="E159" s="531"/>
      <c r="F159" s="531"/>
      <c r="G159" s="531"/>
      <c r="H159" s="531"/>
      <c r="I159" s="531"/>
      <c r="J159" s="531"/>
      <c r="K159" s="531"/>
      <c r="L159" s="531"/>
      <c r="M159" s="531"/>
      <c r="N159" s="531"/>
      <c r="O159" s="531"/>
      <c r="P159" s="531"/>
      <c r="Q159" s="531"/>
      <c r="R159" s="531"/>
      <c r="S159" s="531"/>
      <c r="T159" s="531"/>
      <c r="U159" s="531"/>
      <c r="V159" s="531"/>
      <c r="W159" s="531"/>
      <c r="X159" s="531"/>
      <c r="Y159" s="531"/>
      <c r="Z159" s="531"/>
      <c r="AA159" s="531"/>
      <c r="AB159" s="531"/>
      <c r="AC159" s="531"/>
      <c r="AD159" s="531"/>
      <c r="AE159" s="42"/>
    </row>
    <row r="160" spans="1:31" ht="24" customHeight="1">
      <c r="A160" s="40"/>
      <c r="B160" s="107"/>
      <c r="C160" s="781" t="s">
        <v>6236</v>
      </c>
      <c r="D160" s="781"/>
      <c r="E160" s="781"/>
      <c r="F160" s="781"/>
      <c r="G160" s="781"/>
      <c r="H160" s="781"/>
      <c r="I160" s="781"/>
      <c r="J160" s="781"/>
      <c r="K160" s="781"/>
      <c r="L160" s="781"/>
      <c r="M160" s="781"/>
      <c r="N160" s="781"/>
      <c r="O160" s="781"/>
      <c r="P160" s="781"/>
      <c r="Q160" s="781"/>
      <c r="R160" s="781"/>
      <c r="S160" s="781"/>
      <c r="T160" s="781"/>
      <c r="U160" s="781"/>
      <c r="V160" s="781"/>
      <c r="W160" s="781"/>
      <c r="X160" s="781"/>
      <c r="Y160" s="781"/>
      <c r="Z160" s="781"/>
      <c r="AA160" s="781"/>
      <c r="AB160" s="781"/>
      <c r="AC160" s="781"/>
      <c r="AD160" s="781"/>
      <c r="AE160" s="42"/>
    </row>
    <row r="161" spans="1:55" ht="60" customHeight="1">
      <c r="A161" s="40"/>
      <c r="B161" s="91"/>
      <c r="C161" s="781" t="s">
        <v>6237</v>
      </c>
      <c r="D161" s="781"/>
      <c r="E161" s="781"/>
      <c r="F161" s="781"/>
      <c r="G161" s="781"/>
      <c r="H161" s="781"/>
      <c r="I161" s="781"/>
      <c r="J161" s="781"/>
      <c r="K161" s="781"/>
      <c r="L161" s="781"/>
      <c r="M161" s="781"/>
      <c r="N161" s="781"/>
      <c r="O161" s="781"/>
      <c r="P161" s="781"/>
      <c r="Q161" s="781"/>
      <c r="R161" s="781"/>
      <c r="S161" s="781"/>
      <c r="T161" s="781"/>
      <c r="U161" s="781"/>
      <c r="V161" s="781"/>
      <c r="W161" s="781"/>
      <c r="X161" s="781"/>
      <c r="Y161" s="781"/>
      <c r="Z161" s="781"/>
      <c r="AA161" s="781"/>
      <c r="AB161" s="781"/>
      <c r="AC161" s="781"/>
      <c r="AD161" s="781"/>
      <c r="AE161" s="42"/>
    </row>
    <row r="162" spans="1:55" ht="36" customHeight="1">
      <c r="A162" s="40"/>
      <c r="B162" s="107"/>
      <c r="C162" s="593" t="s">
        <v>5894</v>
      </c>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42"/>
    </row>
    <row r="163" spans="1:55" ht="36" customHeight="1">
      <c r="A163" s="40"/>
      <c r="B163" s="107"/>
      <c r="C163" s="593" t="s">
        <v>6238</v>
      </c>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42"/>
    </row>
    <row r="164" spans="1:55" ht="36" customHeight="1">
      <c r="A164" s="40"/>
      <c r="B164" s="107"/>
      <c r="C164" s="593" t="s">
        <v>6239</v>
      </c>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42"/>
    </row>
    <row r="165" spans="1:55" ht="15" customHeight="1">
      <c r="A165" s="40"/>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42"/>
    </row>
    <row r="166" spans="1:55" ht="15" customHeight="1">
      <c r="A166" s="40"/>
      <c r="B166" s="98"/>
      <c r="C166" s="514" t="s">
        <v>5474</v>
      </c>
      <c r="D166" s="514"/>
      <c r="E166" s="514"/>
      <c r="F166" s="514"/>
      <c r="G166" s="514"/>
      <c r="H166" s="514"/>
      <c r="I166" s="514"/>
      <c r="J166" s="514"/>
      <c r="K166" s="514"/>
      <c r="L166" s="514"/>
      <c r="M166" s="514" t="s">
        <v>6240</v>
      </c>
      <c r="N166" s="514"/>
      <c r="O166" s="514"/>
      <c r="P166" s="514"/>
      <c r="Q166" s="514"/>
      <c r="R166" s="514"/>
      <c r="S166" s="514"/>
      <c r="T166" s="514"/>
      <c r="U166" s="514"/>
      <c r="V166" s="514"/>
      <c r="W166" s="514"/>
      <c r="X166" s="514"/>
      <c r="Y166" s="514"/>
      <c r="Z166" s="514"/>
      <c r="AA166" s="514"/>
      <c r="AB166" s="514"/>
      <c r="AC166" s="514"/>
      <c r="AD166" s="514"/>
      <c r="AE166" s="42"/>
      <c r="AK166" s="828" t="s">
        <v>6226</v>
      </c>
    </row>
    <row r="167" spans="1:55" ht="15" customHeight="1">
      <c r="A167" s="40"/>
      <c r="B167" s="98"/>
      <c r="C167" s="514"/>
      <c r="D167" s="514"/>
      <c r="E167" s="514"/>
      <c r="F167" s="514"/>
      <c r="G167" s="514"/>
      <c r="H167" s="514"/>
      <c r="I167" s="514"/>
      <c r="J167" s="514"/>
      <c r="K167" s="514"/>
      <c r="L167" s="514"/>
      <c r="M167" s="514" t="s">
        <v>5161</v>
      </c>
      <c r="N167" s="514"/>
      <c r="O167" s="514"/>
      <c r="P167" s="514"/>
      <c r="Q167" s="514"/>
      <c r="R167" s="514"/>
      <c r="S167" s="518" t="s">
        <v>5902</v>
      </c>
      <c r="T167" s="518"/>
      <c r="U167" s="518"/>
      <c r="V167" s="518"/>
      <c r="W167" s="518"/>
      <c r="X167" s="518"/>
      <c r="Y167" s="518" t="s">
        <v>5903</v>
      </c>
      <c r="Z167" s="518"/>
      <c r="AA167" s="518"/>
      <c r="AB167" s="518"/>
      <c r="AC167" s="518"/>
      <c r="AD167" s="518"/>
      <c r="AE167" s="42"/>
      <c r="AG167" s="221" t="s">
        <v>5102</v>
      </c>
      <c r="AH167" s="222" t="s">
        <v>5107</v>
      </c>
      <c r="AI167" s="223" t="s">
        <v>5340</v>
      </c>
      <c r="AJ167" s="224" t="s">
        <v>5341</v>
      </c>
      <c r="AK167" s="828"/>
      <c r="AY167" s="777" t="s">
        <v>5898</v>
      </c>
      <c r="AZ167" s="779" t="s">
        <v>5899</v>
      </c>
      <c r="BB167" s="778" t="s">
        <v>5900</v>
      </c>
      <c r="BC167" s="780" t="s">
        <v>5901</v>
      </c>
    </row>
    <row r="168" spans="1:55" ht="15" customHeight="1">
      <c r="A168" s="40"/>
      <c r="B168" s="98"/>
      <c r="C168" s="94" t="s">
        <v>5014</v>
      </c>
      <c r="D168" s="572" t="s">
        <v>5091</v>
      </c>
      <c r="E168" s="573"/>
      <c r="F168" s="573"/>
      <c r="G168" s="573"/>
      <c r="H168" s="573"/>
      <c r="I168" s="573"/>
      <c r="J168" s="573"/>
      <c r="K168" s="573"/>
      <c r="L168" s="574"/>
      <c r="M168" s="580"/>
      <c r="N168" s="580"/>
      <c r="O168" s="580"/>
      <c r="P168" s="580"/>
      <c r="Q168" s="580"/>
      <c r="R168" s="580"/>
      <c r="S168" s="580"/>
      <c r="T168" s="580"/>
      <c r="U168" s="580"/>
      <c r="V168" s="580"/>
      <c r="W168" s="580"/>
      <c r="X168" s="580"/>
      <c r="Y168" s="580"/>
      <c r="Z168" s="580"/>
      <c r="AA168" s="580"/>
      <c r="AB168" s="580"/>
      <c r="AC168" s="580"/>
      <c r="AD168" s="580"/>
      <c r="AE168" s="42"/>
      <c r="AG168" s="23">
        <f>IF(AND($AK$168=1,COUNTA(M168:AD168)=0),0,IF(AND(AM172=0,COUNTA(M168:AD168)=0),0,IF(AND(AM172&gt;0,SUM($S$104)=0,COUNTA(M168:AD168)=0),0,IF(AND(AM172&gt;0,SUM($S$104)&gt;0,COUNTA(M168:AD168)=3),0,1))))</f>
        <v>0</v>
      </c>
      <c r="AH168" s="89">
        <f>COUNTIF(S168:AD168,"NS")</f>
        <v>0</v>
      </c>
      <c r="AI168" s="89">
        <f>SUM(S168:AD168)</f>
        <v>0</v>
      </c>
      <c r="AJ168" s="89">
        <f>IF(COUNTIF(M168:AD168,"NA")=3,0,IF(OR(AND(M168=0,AH168&gt;0),AND(M168="ns",AI168&gt;0),AND(M168="ns",AH168=0,AI168=0)),1,IF(OR(AND(M168&gt;0,AH168=2),AND(M168="ns",AH168=2),AND(M168="ns",AI168=0,AH168&gt;0),M168=AI168),0,1)))</f>
        <v>0</v>
      </c>
      <c r="AK168" s="1">
        <f>IF(COUNTIF(CNGE_2024_M4_Secc1!O42:R101,1)=COUNTA(CNGE_2024_M4_Secc1!O42:R101),1,0)</f>
        <v>1</v>
      </c>
      <c r="AL168"/>
      <c r="AM168" s="659" t="s">
        <v>5477</v>
      </c>
      <c r="AN168" s="659"/>
      <c r="AO168" s="659"/>
      <c r="AP168" s="659"/>
      <c r="AQ168" s="659"/>
      <c r="AR168" s="659"/>
      <c r="AS168" s="659"/>
      <c r="AT168" s="659"/>
      <c r="AU168" s="659"/>
      <c r="AV168" s="659"/>
      <c r="AW168" s="659"/>
      <c r="AX168" s="659"/>
      <c r="AY168" s="777"/>
      <c r="AZ168" s="779"/>
      <c r="BB168" s="778"/>
      <c r="BC168" s="780"/>
    </row>
    <row r="169" spans="1:55" ht="15" customHeight="1">
      <c r="A169" s="40"/>
      <c r="B169" s="98"/>
      <c r="C169" s="94" t="s">
        <v>5016</v>
      </c>
      <c r="D169" s="572" t="s">
        <v>5092</v>
      </c>
      <c r="E169" s="573"/>
      <c r="F169" s="573"/>
      <c r="G169" s="573"/>
      <c r="H169" s="573"/>
      <c r="I169" s="573"/>
      <c r="J169" s="573"/>
      <c r="K169" s="573"/>
      <c r="L169" s="574"/>
      <c r="M169" s="580"/>
      <c r="N169" s="580"/>
      <c r="O169" s="580"/>
      <c r="P169" s="580"/>
      <c r="Q169" s="580"/>
      <c r="R169" s="580"/>
      <c r="S169" s="580"/>
      <c r="T169" s="580"/>
      <c r="U169" s="580"/>
      <c r="V169" s="580"/>
      <c r="W169" s="580"/>
      <c r="X169" s="580"/>
      <c r="Y169" s="580"/>
      <c r="Z169" s="580"/>
      <c r="AA169" s="580"/>
      <c r="AB169" s="580"/>
      <c r="AC169" s="580"/>
      <c r="AD169" s="580"/>
      <c r="AE169" s="42"/>
      <c r="AG169" s="23">
        <f>IF(AND($AK$168=1,COUNTA(M169:AD169)=0),0,IF(AND(AN172=0,COUNTA(M169:AD169)=0),0,IF(AND(AN172&gt;0,SUM($S$104)=0,COUNTA(M169:AD169)=0),0,IF(AND(AN172&gt;0,SUM($S$104)&gt;0,COUNTA(M169:AD169)=3),0,1))))</f>
        <v>0</v>
      </c>
      <c r="AH169" s="89">
        <f t="shared" ref="AH169:AH179" si="6">COUNTIF(S169:AD169,"NS")</f>
        <v>0</v>
      </c>
      <c r="AI169" s="89">
        <f t="shared" ref="AI169:AI179" si="7">SUM(S169:AD169)</f>
        <v>0</v>
      </c>
      <c r="AJ169" s="89">
        <f t="shared" ref="AJ169:AJ179" si="8">IF(COUNTIF(M169:AD169,"NA")=3,0,IF(OR(AND(M169=0,AH169&gt;0),AND(M169="ns",AI169&gt;0),AND(M169="ns",AH169=0,AI169=0)),1,IF(OR(AND(M169&gt;0,AH169=2),AND(M169="ns",AH169=2),AND(M169="ns",AI169=0,AH169&gt;0),M169=AI169),0,1)))</f>
        <v>0</v>
      </c>
      <c r="AK169" s="815" t="s">
        <v>6233</v>
      </c>
      <c r="AL169"/>
      <c r="AM169" s="284" t="s">
        <v>5108</v>
      </c>
      <c r="AN169" s="261" t="s">
        <v>5109</v>
      </c>
      <c r="AO169" s="284" t="s">
        <v>5110</v>
      </c>
      <c r="AP169" s="261" t="s">
        <v>5111</v>
      </c>
      <c r="AQ169" s="284" t="s">
        <v>5112</v>
      </c>
      <c r="AR169" s="261" t="s">
        <v>5113</v>
      </c>
      <c r="AS169" s="284" t="s">
        <v>5478</v>
      </c>
      <c r="AT169" s="261" t="s">
        <v>5115</v>
      </c>
      <c r="AU169" s="284" t="s">
        <v>5116</v>
      </c>
      <c r="AV169" s="261" t="s">
        <v>5117</v>
      </c>
      <c r="AW169" s="284" t="s">
        <v>5118</v>
      </c>
      <c r="AX169" s="261" t="s">
        <v>5479</v>
      </c>
      <c r="AY169" s="1">
        <f>IF(COUNTA(M168:R179)=1,1,0)</f>
        <v>0</v>
      </c>
      <c r="AZ169" s="1">
        <f>IF(AND(M168&lt;&gt;"",M168=$S$104),0,IF(M168="",0,1))</f>
        <v>0</v>
      </c>
      <c r="BB169" s="1">
        <f>IF(COUNTA(M168:R179)&gt;1,1,0)</f>
        <v>0</v>
      </c>
      <c r="BC169" s="1">
        <f>IF(AND(M168&lt;&gt;"",M168&lt;=$S$104),0,IF(M168="",0,1))</f>
        <v>0</v>
      </c>
    </row>
    <row r="170" spans="1:55">
      <c r="A170" s="40"/>
      <c r="B170" s="98"/>
      <c r="C170" s="94" t="s">
        <v>5018</v>
      </c>
      <c r="D170" s="572" t="s">
        <v>5093</v>
      </c>
      <c r="E170" s="573"/>
      <c r="F170" s="573"/>
      <c r="G170" s="573"/>
      <c r="H170" s="573"/>
      <c r="I170" s="573"/>
      <c r="J170" s="573"/>
      <c r="K170" s="573"/>
      <c r="L170" s="574"/>
      <c r="M170" s="580"/>
      <c r="N170" s="580"/>
      <c r="O170" s="580"/>
      <c r="P170" s="580"/>
      <c r="Q170" s="580"/>
      <c r="R170" s="580"/>
      <c r="S170" s="580"/>
      <c r="T170" s="580"/>
      <c r="U170" s="580"/>
      <c r="V170" s="580"/>
      <c r="W170" s="580"/>
      <c r="X170" s="580"/>
      <c r="Y170" s="580"/>
      <c r="Z170" s="580"/>
      <c r="AA170" s="580"/>
      <c r="AB170" s="580"/>
      <c r="AC170" s="580"/>
      <c r="AD170" s="580"/>
      <c r="AE170" s="42"/>
      <c r="AG170" s="23">
        <f>IF(AND($AK$168=1,COUNTA(M170:AD170)=0),0,IF(AND(AO172=0,COUNTA(M170:AD170)=0),0,IF(AND(AO172&gt;0,SUM($S$104)=0,COUNTA(M170:AD170)=0),0,IF(AND(AO172&gt;0,SUM($S$104)&gt;0,COUNTA(M170:AD170)=3),0,1))))</f>
        <v>0</v>
      </c>
      <c r="AH170" s="89">
        <f t="shared" si="6"/>
        <v>0</v>
      </c>
      <c r="AI170" s="89">
        <f t="shared" si="7"/>
        <v>0</v>
      </c>
      <c r="AJ170" s="89">
        <f t="shared" si="8"/>
        <v>0</v>
      </c>
      <c r="AK170" s="815"/>
      <c r="AL170" s="283" t="s">
        <v>5481</v>
      </c>
      <c r="AM170">
        <f>IF(COUNTIF(CNGE_2024_M4_Secc1!AQ42:AQ101,2),1,0)</f>
        <v>0</v>
      </c>
      <c r="AN170">
        <f>IF(COUNTIF(CNGE_2024_M4_Secc1!AR42:AR101,2),1,0)</f>
        <v>0</v>
      </c>
      <c r="AO170">
        <f>IF(COUNTIF(CNGE_2024_M4_Secc1!AS42:AS101,2),1,0)</f>
        <v>0</v>
      </c>
      <c r="AP170">
        <f>IF(COUNTIF(CNGE_2024_M4_Secc1!AT42:AT101,2),1,0)</f>
        <v>0</v>
      </c>
      <c r="AQ170">
        <f>IF(COUNTIF(CNGE_2024_M4_Secc1!AU42:AU101,2),1,0)</f>
        <v>0</v>
      </c>
      <c r="AR170">
        <f>IF(COUNTIF(CNGE_2024_M4_Secc1!AV42:AV101,2),1,0)</f>
        <v>0</v>
      </c>
      <c r="AS170">
        <f>IF(COUNTIF(CNGE_2024_M4_Secc1!AW42:AW101,2),1,0)</f>
        <v>0</v>
      </c>
      <c r="AT170">
        <f>IF(COUNTIF(CNGE_2024_M4_Secc1!AX42:AX101,2),1,0)</f>
        <v>0</v>
      </c>
      <c r="AU170">
        <f>IF(COUNTIF(CNGE_2024_M4_Secc1!AY42:AY101,2),1,0)</f>
        <v>0</v>
      </c>
      <c r="AV170">
        <f>IF(COUNTIF(CNGE_2024_M4_Secc1!AZ42:AZ101,2),1,0)</f>
        <v>0</v>
      </c>
      <c r="AW170">
        <f>IF(COUNTIF(CNGE_2024_M4_Secc1!BA42:BA101,2),1,0)</f>
        <v>0</v>
      </c>
      <c r="AX170">
        <f>IF(COUNTIF(CNGE_2024_M4_Secc1!BB42:BB101,2),1,0)</f>
        <v>0</v>
      </c>
      <c r="AZ170" s="1">
        <f t="shared" ref="AZ170:AZ179" si="9">IF(AND(M169&lt;&gt;"",M169=$S$104),0,IF(M169="",0,1))</f>
        <v>0</v>
      </c>
      <c r="BC170" s="1">
        <f t="shared" ref="BC170:BC180" si="10">IF(AND(M169&lt;&gt;"",M169&lt;=$S$104),0,IF(M169="",0,1))</f>
        <v>0</v>
      </c>
    </row>
    <row r="171" spans="1:55">
      <c r="A171" s="40"/>
      <c r="B171" s="98"/>
      <c r="C171" s="94" t="s">
        <v>5020</v>
      </c>
      <c r="D171" s="572" t="s">
        <v>5094</v>
      </c>
      <c r="E171" s="573"/>
      <c r="F171" s="573"/>
      <c r="G171" s="573"/>
      <c r="H171" s="573"/>
      <c r="I171" s="573"/>
      <c r="J171" s="573"/>
      <c r="K171" s="573"/>
      <c r="L171" s="574"/>
      <c r="M171" s="580"/>
      <c r="N171" s="580"/>
      <c r="O171" s="580"/>
      <c r="P171" s="580"/>
      <c r="Q171" s="580"/>
      <c r="R171" s="580"/>
      <c r="S171" s="580"/>
      <c r="T171" s="580"/>
      <c r="U171" s="580"/>
      <c r="V171" s="580"/>
      <c r="W171" s="580"/>
      <c r="X171" s="580"/>
      <c r="Y171" s="580"/>
      <c r="Z171" s="580"/>
      <c r="AA171" s="580"/>
      <c r="AB171" s="580"/>
      <c r="AC171" s="580"/>
      <c r="AD171" s="580"/>
      <c r="AE171" s="42"/>
      <c r="AG171" s="23">
        <f>IF(AND($AK$168=1,COUNTA(M171:AD171)=0),0,IF(AND(AP172=0,COUNTA(M171:AD171)=0),0,IF(AND(AP172&gt;0,SUM($S$104)=0,COUNTA(M171:AD171)=0),0,IF(AND(AP172&gt;0,SUM($S$104)&gt;0,OR(COUNTA(M171:AD171)=3,COUNTA(M171:AD171)=2,COUNTA(M171:AD171)=1)),0,1))))</f>
        <v>0</v>
      </c>
      <c r="AH171" s="89">
        <f t="shared" si="6"/>
        <v>0</v>
      </c>
      <c r="AI171" s="89"/>
      <c r="AJ171" s="89"/>
      <c r="AK171" s="1">
        <f>IF(AND(SUM($S$104)=0,COUNTA(M168:AD179)=0),0,1)</f>
        <v>0</v>
      </c>
      <c r="AL171" s="267" t="s">
        <v>5482</v>
      </c>
      <c r="AM171">
        <f>IF(COUNTIF(CNGE_2024_M4_Secc1!AQ42:AQ101,3),1,0)</f>
        <v>0</v>
      </c>
      <c r="AN171">
        <f>IF(COUNTIF(CNGE_2024_M4_Secc1!AR42:AR101,3),1,0)</f>
        <v>0</v>
      </c>
      <c r="AO171">
        <f>IF(COUNTIF(CNGE_2024_M4_Secc1!AS42:AS101,3),1,0)</f>
        <v>0</v>
      </c>
      <c r="AP171">
        <f>IF(COUNTIF(CNGE_2024_M4_Secc1!AT42:AT101,3),1,0)</f>
        <v>0</v>
      </c>
      <c r="AQ171">
        <f>IF(COUNTIF(CNGE_2024_M4_Secc1!AU42:AU101,3),1,0)</f>
        <v>0</v>
      </c>
      <c r="AR171">
        <f>IF(COUNTIF(CNGE_2024_M4_Secc1!AV42:AV101,3),1,0)</f>
        <v>0</v>
      </c>
      <c r="AS171">
        <f>IF(COUNTIF(CNGE_2024_M4_Secc1!AW42:AW101,3),1,0)</f>
        <v>0</v>
      </c>
      <c r="AT171">
        <f>IF(COUNTIF(CNGE_2024_M4_Secc1!AX42:AX101,3),1,0)</f>
        <v>0</v>
      </c>
      <c r="AU171">
        <f>IF(COUNTIF(CNGE_2024_M4_Secc1!AY42:AY101,3),1,0)</f>
        <v>0</v>
      </c>
      <c r="AV171">
        <f>IF(COUNTIF(CNGE_2024_M4_Secc1!AZ42:AZ101,3),1,0)</f>
        <v>0</v>
      </c>
      <c r="AW171">
        <f>IF(COUNTIF(CNGE_2024_M4_Secc1!BA42:BA101,3),1,0)</f>
        <v>0</v>
      </c>
      <c r="AX171">
        <f>IF(COUNTIF(CNGE_2024_M4_Secc1!BB42:BB101,3),1,0)</f>
        <v>0</v>
      </c>
      <c r="AY171" s="361" t="s">
        <v>5905</v>
      </c>
      <c r="AZ171" s="1">
        <f t="shared" si="9"/>
        <v>0</v>
      </c>
      <c r="BB171" s="363" t="s">
        <v>5905</v>
      </c>
      <c r="BC171" s="1">
        <f t="shared" si="10"/>
        <v>0</v>
      </c>
    </row>
    <row r="172" spans="1:55">
      <c r="A172" s="40"/>
      <c r="B172" s="98"/>
      <c r="C172" s="94" t="s">
        <v>5022</v>
      </c>
      <c r="D172" s="572" t="s">
        <v>5095</v>
      </c>
      <c r="E172" s="573"/>
      <c r="F172" s="573"/>
      <c r="G172" s="573"/>
      <c r="H172" s="573"/>
      <c r="I172" s="573"/>
      <c r="J172" s="573"/>
      <c r="K172" s="573"/>
      <c r="L172" s="574"/>
      <c r="M172" s="580"/>
      <c r="N172" s="580"/>
      <c r="O172" s="580"/>
      <c r="P172" s="580"/>
      <c r="Q172" s="580"/>
      <c r="R172" s="580"/>
      <c r="S172" s="580"/>
      <c r="T172" s="580"/>
      <c r="U172" s="580"/>
      <c r="V172" s="580"/>
      <c r="W172" s="580"/>
      <c r="X172" s="580"/>
      <c r="Y172" s="580"/>
      <c r="Z172" s="580"/>
      <c r="AA172" s="580"/>
      <c r="AB172" s="580"/>
      <c r="AC172" s="580"/>
      <c r="AD172" s="580"/>
      <c r="AE172" s="42"/>
      <c r="AG172" s="23">
        <f>IF(AND($AK$168=1,COUNTA(M172:AD172)=0),0,IF(AND(AQ172=0,COUNTA(M172:AD172)=0),0,IF(AND(AQ172&gt;0,SUM($S$104)=0,COUNTA(M172:AD172)=0),0,IF(AND(AQ172&gt;0,SUM($S$104)&gt;0,COUNTA(M172:AD172)=3),0,1))))</f>
        <v>0</v>
      </c>
      <c r="AH172" s="89">
        <f t="shared" si="6"/>
        <v>0</v>
      </c>
      <c r="AI172" s="89">
        <f t="shared" si="7"/>
        <v>0</v>
      </c>
      <c r="AJ172" s="89">
        <f t="shared" si="8"/>
        <v>0</v>
      </c>
      <c r="AK172" s="815" t="s">
        <v>6241</v>
      </c>
      <c r="AL172"/>
      <c r="AM172" s="288">
        <f t="shared" ref="AM172:AX172" si="11">SUM(AM170:AM171)</f>
        <v>0</v>
      </c>
      <c r="AN172" s="288">
        <f t="shared" si="11"/>
        <v>0</v>
      </c>
      <c r="AO172" s="288">
        <f t="shared" si="11"/>
        <v>0</v>
      </c>
      <c r="AP172" s="288">
        <f t="shared" si="11"/>
        <v>0</v>
      </c>
      <c r="AQ172" s="288">
        <f t="shared" si="11"/>
        <v>0</v>
      </c>
      <c r="AR172" s="288">
        <f t="shared" si="11"/>
        <v>0</v>
      </c>
      <c r="AS172" s="288">
        <f t="shared" si="11"/>
        <v>0</v>
      </c>
      <c r="AT172" s="288">
        <f t="shared" si="11"/>
        <v>0</v>
      </c>
      <c r="AU172" s="288">
        <f t="shared" si="11"/>
        <v>0</v>
      </c>
      <c r="AV172" s="288">
        <f t="shared" si="11"/>
        <v>0</v>
      </c>
      <c r="AW172" s="288">
        <f t="shared" si="11"/>
        <v>0</v>
      </c>
      <c r="AX172" s="288">
        <f t="shared" si="11"/>
        <v>0</v>
      </c>
      <c r="AY172" s="1">
        <f>IF(AND(AY169&gt;0,AZ181=0),0,IF(AND(AY169=0,AZ181=0),0,IF(AND(AY169=0,AZ181&gt;0),0,1)))</f>
        <v>0</v>
      </c>
      <c r="AZ172" s="1">
        <f t="shared" si="9"/>
        <v>0</v>
      </c>
      <c r="BB172" s="1">
        <f>IF(AND(BB169&gt;0,BC181=0),0,IF(AND(BB169=0,BC181=0),0,IF(AND(BB169=0,BC181&gt;0),0,1)))</f>
        <v>0</v>
      </c>
      <c r="BC172" s="1">
        <f t="shared" si="10"/>
        <v>0</v>
      </c>
    </row>
    <row r="173" spans="1:55">
      <c r="A173" s="40"/>
      <c r="B173" s="98"/>
      <c r="C173" s="94" t="s">
        <v>5024</v>
      </c>
      <c r="D173" s="572" t="s">
        <v>5096</v>
      </c>
      <c r="E173" s="573"/>
      <c r="F173" s="573"/>
      <c r="G173" s="573"/>
      <c r="H173" s="573"/>
      <c r="I173" s="573"/>
      <c r="J173" s="573"/>
      <c r="K173" s="573"/>
      <c r="L173" s="574"/>
      <c r="M173" s="580"/>
      <c r="N173" s="580"/>
      <c r="O173" s="580"/>
      <c r="P173" s="580"/>
      <c r="Q173" s="580"/>
      <c r="R173" s="580"/>
      <c r="S173" s="580"/>
      <c r="T173" s="580"/>
      <c r="U173" s="580"/>
      <c r="V173" s="580"/>
      <c r="W173" s="580"/>
      <c r="X173" s="580"/>
      <c r="Y173" s="580"/>
      <c r="Z173" s="580"/>
      <c r="AA173" s="580"/>
      <c r="AB173" s="580"/>
      <c r="AC173" s="580"/>
      <c r="AD173" s="580"/>
      <c r="AE173" s="42"/>
      <c r="AG173" s="23">
        <f>IF(AND($AK$168=1,COUNTA(M173:AD173)=0),0,IF(AND(AR172=0,COUNTA(M173:AD173)=0),0,IF(AND(AR172&gt;0,SUM($S$104)=0,COUNTA(M173:AD173)=0),0,IF(AND(AR172&gt;0,SUM($S$104)&gt;0,COUNTA(M173:AD173)=3),0,1))))</f>
        <v>0</v>
      </c>
      <c r="AH173" s="89">
        <f t="shared" si="6"/>
        <v>0</v>
      </c>
      <c r="AI173" s="89">
        <f t="shared" si="7"/>
        <v>0</v>
      </c>
      <c r="AJ173" s="89">
        <f t="shared" si="8"/>
        <v>0</v>
      </c>
      <c r="AK173" s="815"/>
      <c r="AL173"/>
      <c r="AZ173" s="1">
        <f t="shared" si="9"/>
        <v>0</v>
      </c>
      <c r="BC173" s="1">
        <f t="shared" si="10"/>
        <v>0</v>
      </c>
    </row>
    <row r="174" spans="1:55">
      <c r="A174" s="40"/>
      <c r="B174" s="98"/>
      <c r="C174" s="94" t="s">
        <v>5026</v>
      </c>
      <c r="D174" s="572" t="s">
        <v>5097</v>
      </c>
      <c r="E174" s="573"/>
      <c r="F174" s="573"/>
      <c r="G174" s="573"/>
      <c r="H174" s="573"/>
      <c r="I174" s="573"/>
      <c r="J174" s="573"/>
      <c r="K174" s="573"/>
      <c r="L174" s="574"/>
      <c r="M174" s="580"/>
      <c r="N174" s="580"/>
      <c r="O174" s="580"/>
      <c r="P174" s="580"/>
      <c r="Q174" s="580"/>
      <c r="R174" s="580"/>
      <c r="S174" s="580"/>
      <c r="T174" s="580"/>
      <c r="U174" s="580"/>
      <c r="V174" s="580"/>
      <c r="W174" s="580"/>
      <c r="X174" s="580"/>
      <c r="Y174" s="580"/>
      <c r="Z174" s="580"/>
      <c r="AA174" s="580"/>
      <c r="AB174" s="580"/>
      <c r="AC174" s="580"/>
      <c r="AD174" s="580"/>
      <c r="AE174" s="42"/>
      <c r="AG174" s="23">
        <f>IF(AND($AK$168=1,COUNTA(M174:AD174)=0),0,IF(AND(AS172=0,COUNTA(M174:AD174)=0),0,IF(AND(AS172&gt;0,SUM($S$104)=0,COUNTA(M174:AD174)=0),0,IF(AND(AS172&gt;0,SUM($S$104)&gt;0,OR(COUNTA(M174:AD174)=3,COUNTA(M174:AD174)=2,COUNTA(M174:AD174)=1)),0,1))))</f>
        <v>0</v>
      </c>
      <c r="AH174" s="89">
        <f t="shared" si="6"/>
        <v>0</v>
      </c>
      <c r="AI174" s="89"/>
      <c r="AJ174" s="89"/>
      <c r="AK174" s="1">
        <f>IF(OR(COUNTA(S171:AD171)&gt;0,COUNTA(S174:AD175)&gt;0,COUNTA(S177:AD177)&gt;0),1,0)</f>
        <v>0</v>
      </c>
      <c r="AL174"/>
      <c r="AM174"/>
      <c r="AN174"/>
      <c r="AO174"/>
      <c r="AP174"/>
      <c r="AQ174"/>
      <c r="AR174"/>
      <c r="AS174"/>
      <c r="AT174"/>
      <c r="AU174"/>
      <c r="AV174"/>
      <c r="AW174"/>
      <c r="AX174"/>
      <c r="AZ174" s="1">
        <f t="shared" si="9"/>
        <v>0</v>
      </c>
      <c r="BC174" s="1">
        <f t="shared" si="10"/>
        <v>0</v>
      </c>
    </row>
    <row r="175" spans="1:55">
      <c r="A175" s="40"/>
      <c r="B175" s="98"/>
      <c r="C175" s="94" t="s">
        <v>5028</v>
      </c>
      <c r="D175" s="572" t="s">
        <v>5098</v>
      </c>
      <c r="E175" s="573"/>
      <c r="F175" s="573"/>
      <c r="G175" s="573"/>
      <c r="H175" s="573"/>
      <c r="I175" s="573"/>
      <c r="J175" s="573"/>
      <c r="K175" s="573"/>
      <c r="L175" s="574"/>
      <c r="M175" s="580"/>
      <c r="N175" s="580"/>
      <c r="O175" s="580"/>
      <c r="P175" s="580"/>
      <c r="Q175" s="580"/>
      <c r="R175" s="580"/>
      <c r="S175" s="580"/>
      <c r="T175" s="580"/>
      <c r="U175" s="580"/>
      <c r="V175" s="580"/>
      <c r="W175" s="580"/>
      <c r="X175" s="580"/>
      <c r="Y175" s="580"/>
      <c r="Z175" s="580"/>
      <c r="AA175" s="580"/>
      <c r="AB175" s="580"/>
      <c r="AC175" s="580"/>
      <c r="AD175" s="580"/>
      <c r="AE175" s="42"/>
      <c r="AG175" s="23">
        <f>IF(AND($AK$168=1,COUNTA(M175:AD175)=0),0,IF(AND(AT172=0,COUNTA(M175:AD175)=0),0,IF(AND(AT172&gt;0,SUM($S$104)=0,COUNTA(M175:AD175)=0),0,IF(AND(AT172&gt;0,SUM($S$104)&gt;0,OR(COUNTA(M175:AD175)=3,COUNTA(M175:AD175)=2,COUNTA(M175:AD175)=1)),0,1))))</f>
        <v>0</v>
      </c>
      <c r="AH175" s="89">
        <f t="shared" si="6"/>
        <v>0</v>
      </c>
      <c r="AI175" s="89"/>
      <c r="AJ175" s="89"/>
      <c r="AL175"/>
      <c r="AM175" s="665" t="s">
        <v>5483</v>
      </c>
      <c r="AN175" s="665"/>
      <c r="AO175" s="665"/>
      <c r="AP175" s="665"/>
      <c r="AQ175" s="665"/>
      <c r="AR175" s="665"/>
      <c r="AS175" s="665"/>
      <c r="AT175" s="665"/>
      <c r="AU175" s="665"/>
      <c r="AV175" s="665"/>
      <c r="AW175" s="665"/>
      <c r="AX175" s="665"/>
      <c r="AZ175" s="1">
        <f t="shared" si="9"/>
        <v>0</v>
      </c>
      <c r="BC175" s="1">
        <f t="shared" si="10"/>
        <v>0</v>
      </c>
    </row>
    <row r="176" spans="1:55" ht="15" customHeight="1">
      <c r="A176" s="40"/>
      <c r="B176" s="98"/>
      <c r="C176" s="94" t="s">
        <v>5030</v>
      </c>
      <c r="D176" s="572" t="s">
        <v>5099</v>
      </c>
      <c r="E176" s="573"/>
      <c r="F176" s="573"/>
      <c r="G176" s="573"/>
      <c r="H176" s="573"/>
      <c r="I176" s="573"/>
      <c r="J176" s="573"/>
      <c r="K176" s="573"/>
      <c r="L176" s="574"/>
      <c r="M176" s="580"/>
      <c r="N176" s="580"/>
      <c r="O176" s="580"/>
      <c r="P176" s="580"/>
      <c r="Q176" s="580"/>
      <c r="R176" s="580"/>
      <c r="S176" s="580"/>
      <c r="T176" s="580"/>
      <c r="U176" s="580"/>
      <c r="V176" s="580"/>
      <c r="W176" s="580"/>
      <c r="X176" s="580"/>
      <c r="Y176" s="580"/>
      <c r="Z176" s="580"/>
      <c r="AA176" s="580"/>
      <c r="AB176" s="580"/>
      <c r="AC176" s="580"/>
      <c r="AD176" s="580"/>
      <c r="AE176" s="42"/>
      <c r="AG176" s="23">
        <f>IF(AND($AK$168=1,COUNTA(M176:AD176)=0),0,IF(AND(AU172=0,COUNTA(M176:AD176)=0),0,IF(AND(AU172&gt;0,SUM($S$104)=0,COUNTA(M176:AD176)=0),0,IF(AND(AU172&gt;0,SUM($S$104)&gt;0,COUNTA(M176:AD176)=3),0,1))))</f>
        <v>0</v>
      </c>
      <c r="AH176" s="89">
        <f t="shared" si="6"/>
        <v>0</v>
      </c>
      <c r="AI176" s="89">
        <f t="shared" si="7"/>
        <v>0</v>
      </c>
      <c r="AJ176" s="89">
        <f t="shared" si="8"/>
        <v>0</v>
      </c>
      <c r="AL176"/>
      <c r="AM176" s="285" t="s">
        <v>5108</v>
      </c>
      <c r="AN176" s="302" t="s">
        <v>5109</v>
      </c>
      <c r="AO176" s="285" t="s">
        <v>5110</v>
      </c>
      <c r="AP176" s="302" t="s">
        <v>5111</v>
      </c>
      <c r="AQ176" s="285" t="s">
        <v>5112</v>
      </c>
      <c r="AR176" s="302" t="s">
        <v>5113</v>
      </c>
      <c r="AS176" s="285" t="s">
        <v>5478</v>
      </c>
      <c r="AT176" s="302" t="s">
        <v>5115</v>
      </c>
      <c r="AU176" s="285" t="s">
        <v>5116</v>
      </c>
      <c r="AV176" s="302" t="s">
        <v>5117</v>
      </c>
      <c r="AW176" s="285" t="s">
        <v>5118</v>
      </c>
      <c r="AX176" s="285" t="s">
        <v>5479</v>
      </c>
      <c r="AZ176" s="1">
        <f t="shared" si="9"/>
        <v>0</v>
      </c>
      <c r="BC176" s="1">
        <f t="shared" si="10"/>
        <v>0</v>
      </c>
    </row>
    <row r="177" spans="1:55">
      <c r="A177" s="40"/>
      <c r="B177" s="98"/>
      <c r="C177" s="94" t="s">
        <v>5031</v>
      </c>
      <c r="D177" s="572" t="s">
        <v>5100</v>
      </c>
      <c r="E177" s="573"/>
      <c r="F177" s="573"/>
      <c r="G177" s="573"/>
      <c r="H177" s="573"/>
      <c r="I177" s="573"/>
      <c r="J177" s="573"/>
      <c r="K177" s="573"/>
      <c r="L177" s="574"/>
      <c r="M177" s="580"/>
      <c r="N177" s="580"/>
      <c r="O177" s="580"/>
      <c r="P177" s="580"/>
      <c r="Q177" s="580"/>
      <c r="R177" s="580"/>
      <c r="S177" s="580"/>
      <c r="T177" s="580"/>
      <c r="U177" s="580"/>
      <c r="V177" s="580"/>
      <c r="W177" s="580"/>
      <c r="X177" s="580"/>
      <c r="Y177" s="580"/>
      <c r="Z177" s="580"/>
      <c r="AA177" s="580"/>
      <c r="AB177" s="580"/>
      <c r="AC177" s="580"/>
      <c r="AD177" s="580"/>
      <c r="AE177" s="42"/>
      <c r="AG177" s="23">
        <f>IF(AND($AK$168=1,COUNTA(M177:AD177)=0),0,IF(AND(AV172=0,COUNTA(M177:AD177)=0),0,IF(AND(AV172&gt;0,SUM($S$104)=0,COUNTA(M177:AD177)=0),0,IF(AND(AV172&gt;0,SUM($S$104)&gt;0,OR(COUNTA(M177:AD177)=3,COUNTA(M177:AD177)=2,COUNTA(M177:AD177)=1)),0,1))))</f>
        <v>0</v>
      </c>
      <c r="AH177" s="89">
        <f t="shared" si="6"/>
        <v>0</v>
      </c>
      <c r="AI177" s="89">
        <f t="shared" si="7"/>
        <v>0</v>
      </c>
      <c r="AJ177" s="89"/>
      <c r="AL177"/>
      <c r="AM177">
        <f>IF(AND(AM172=0,COUNTA(M168:AD168)&gt;0),1,0)</f>
        <v>0</v>
      </c>
      <c r="AN177">
        <f>IF(AND(AN172=0,COUNTA(M169:AD169)&gt;0),1,0)</f>
        <v>0</v>
      </c>
      <c r="AO177">
        <f>IF(AND(AO172=0,COUNTA(M170:AD170)&gt;0),1,0)</f>
        <v>0</v>
      </c>
      <c r="AP177">
        <f>IF(AND(AP172=0,COUNTA(M171:AD171)&gt;0),1,0)</f>
        <v>0</v>
      </c>
      <c r="AQ177">
        <f>IF(AND(AQ172=0,COUNTA(M172:AD172)&gt;0),1,0)</f>
        <v>0</v>
      </c>
      <c r="AR177">
        <f>IF(AND(AR172=0,COUNTA(M173:AD173)&gt;0),1,0)</f>
        <v>0</v>
      </c>
      <c r="AS177">
        <f>IF(AND(AS172=0,COUNTA(M174:AD174)&gt;0),1,0)</f>
        <v>0</v>
      </c>
      <c r="AT177">
        <f>IF(AND(AT172=0,COUNTA(M175:AD175)&gt;0),1,0)</f>
        <v>0</v>
      </c>
      <c r="AU177">
        <f>IF(AND(AU172=0,COUNTA(M176:AD176)&gt;0),1,0)</f>
        <v>0</v>
      </c>
      <c r="AV177">
        <f>IF(AND(AV172=0,COUNTA(M177:AD177)&gt;0),1,0)</f>
        <v>0</v>
      </c>
      <c r="AW177">
        <f>IF(AND(AW172=0,COUNTA(M178:AD178)&gt;0),1,0)</f>
        <v>0</v>
      </c>
      <c r="AX177">
        <f>IF(AND(AX172=0,COUNTA(M179:AD179)&gt;0),1,0)</f>
        <v>0</v>
      </c>
      <c r="AZ177" s="1">
        <f t="shared" si="9"/>
        <v>0</v>
      </c>
      <c r="BC177" s="1">
        <f t="shared" si="10"/>
        <v>0</v>
      </c>
    </row>
    <row r="178" spans="1:55">
      <c r="A178" s="40"/>
      <c r="B178" s="98"/>
      <c r="C178" s="94" t="s">
        <v>5033</v>
      </c>
      <c r="D178" s="572" t="s">
        <v>5486</v>
      </c>
      <c r="E178" s="573"/>
      <c r="F178" s="573"/>
      <c r="G178" s="573"/>
      <c r="H178" s="573"/>
      <c r="I178" s="573"/>
      <c r="J178" s="573"/>
      <c r="K178" s="573"/>
      <c r="L178" s="574"/>
      <c r="M178" s="580"/>
      <c r="N178" s="580"/>
      <c r="O178" s="580"/>
      <c r="P178" s="580"/>
      <c r="Q178" s="580"/>
      <c r="R178" s="580"/>
      <c r="S178" s="580"/>
      <c r="T178" s="580"/>
      <c r="U178" s="580"/>
      <c r="V178" s="580"/>
      <c r="W178" s="580"/>
      <c r="X178" s="580"/>
      <c r="Y178" s="580"/>
      <c r="Z178" s="580"/>
      <c r="AA178" s="580"/>
      <c r="AB178" s="580"/>
      <c r="AC178" s="580"/>
      <c r="AD178" s="580"/>
      <c r="AE178" s="42"/>
      <c r="AG178" s="23">
        <f>IF(AND($AK$168=1,COUNTA(M178:AD178)=0),0,IF(AND(AW172=0,COUNTA(M178:AD178)=0),0,IF(AND(AW172&gt;0,SUM($S$104)=0,COUNTA(M178:AD178)=0),0,IF(AND(AW172&gt;0,SUM($S$104)&gt;0,COUNTA(M178:AD178)=3),0,1))))</f>
        <v>0</v>
      </c>
      <c r="AH178" s="89">
        <f t="shared" si="6"/>
        <v>0</v>
      </c>
      <c r="AI178" s="89">
        <f t="shared" si="7"/>
        <v>0</v>
      </c>
      <c r="AJ178" s="89">
        <f t="shared" si="8"/>
        <v>0</v>
      </c>
      <c r="AL178"/>
      <c r="AM178"/>
      <c r="AN178"/>
      <c r="AO178"/>
      <c r="AP178"/>
      <c r="AQ178"/>
      <c r="AR178"/>
      <c r="AS178"/>
      <c r="AT178"/>
      <c r="AU178"/>
      <c r="AV178"/>
      <c r="AW178"/>
      <c r="AX178" s="301">
        <f>SUM(AM177:AX177)</f>
        <v>0</v>
      </c>
      <c r="AZ178" s="1">
        <f t="shared" si="9"/>
        <v>0</v>
      </c>
      <c r="BC178" s="1">
        <f t="shared" si="10"/>
        <v>0</v>
      </c>
    </row>
    <row r="179" spans="1:55" ht="15" customHeight="1">
      <c r="A179" s="40"/>
      <c r="B179" s="98"/>
      <c r="C179" s="94" t="s">
        <v>5034</v>
      </c>
      <c r="D179" s="572" t="s">
        <v>403</v>
      </c>
      <c r="E179" s="573"/>
      <c r="F179" s="573"/>
      <c r="G179" s="573"/>
      <c r="H179" s="573"/>
      <c r="I179" s="573"/>
      <c r="J179" s="573"/>
      <c r="K179" s="573"/>
      <c r="L179" s="574"/>
      <c r="M179" s="580"/>
      <c r="N179" s="580"/>
      <c r="O179" s="580"/>
      <c r="P179" s="580"/>
      <c r="Q179" s="580"/>
      <c r="R179" s="580"/>
      <c r="S179" s="580"/>
      <c r="T179" s="580"/>
      <c r="U179" s="580"/>
      <c r="V179" s="580"/>
      <c r="W179" s="580"/>
      <c r="X179" s="580"/>
      <c r="Y179" s="580"/>
      <c r="Z179" s="580"/>
      <c r="AA179" s="580"/>
      <c r="AB179" s="580"/>
      <c r="AC179" s="580"/>
      <c r="AD179" s="580"/>
      <c r="AE179" s="42"/>
      <c r="AG179" s="23">
        <f>IF(AND($AK$168=1,COUNTA(M179:AD179)=0),0,IF(AND(AX172=0,COUNTA(M179:AD179)=0),0,IF(AND(AX172&gt;0,SUM($S$104)=0,COUNTA(M179:AD179)=0),0,IF(AND(AX172&gt;0,SUM($S$104)&gt;0,COUNTA(M179:AD179)=3),0,1))))</f>
        <v>0</v>
      </c>
      <c r="AH179" s="89">
        <f t="shared" si="6"/>
        <v>0</v>
      </c>
      <c r="AI179" s="89">
        <f t="shared" si="7"/>
        <v>0</v>
      </c>
      <c r="AJ179" s="89">
        <f t="shared" si="8"/>
        <v>0</v>
      </c>
      <c r="AZ179" s="1">
        <f t="shared" si="9"/>
        <v>0</v>
      </c>
      <c r="BC179" s="1">
        <f t="shared" si="10"/>
        <v>0</v>
      </c>
    </row>
    <row r="180" spans="1:55" ht="15" customHeight="1">
      <c r="A180" s="40"/>
      <c r="B180" s="98"/>
      <c r="C180" s="101"/>
      <c r="D180" s="22"/>
      <c r="E180" s="22"/>
      <c r="F180" s="22"/>
      <c r="G180" s="22"/>
      <c r="H180" s="22"/>
      <c r="I180" s="22"/>
      <c r="J180" s="22"/>
      <c r="K180" s="22"/>
      <c r="L180" s="22"/>
      <c r="M180" s="109"/>
      <c r="N180" s="109"/>
      <c r="O180" s="109"/>
      <c r="P180" s="109"/>
      <c r="Q180" s="109"/>
      <c r="R180" s="109"/>
      <c r="S180" s="109"/>
      <c r="T180" s="109"/>
      <c r="U180" s="109"/>
      <c r="V180" s="109"/>
      <c r="W180" s="109"/>
      <c r="X180" s="109"/>
      <c r="Y180" s="109"/>
      <c r="Z180" s="109"/>
      <c r="AA180" s="109"/>
      <c r="AB180" s="109"/>
      <c r="AC180" s="109"/>
      <c r="AD180" s="109"/>
      <c r="AE180" s="42"/>
      <c r="AG180" s="221">
        <f>SUM(AG168:AG179)</f>
        <v>0</v>
      </c>
      <c r="AH180" s="317">
        <f>SUM(AH168:AH179)</f>
        <v>0</v>
      </c>
      <c r="AI180" s="223">
        <f>SUM(AI168:AI179)</f>
        <v>0</v>
      </c>
      <c r="AJ180" s="224">
        <f>SUM(AJ168:AJ179)</f>
        <v>0</v>
      </c>
      <c r="AZ180" s="1">
        <f>IF(AND(M179&lt;&gt;"",M179=$S$104),0,IF(M179="",0,1))</f>
        <v>0</v>
      </c>
      <c r="BC180" s="1">
        <f t="shared" si="10"/>
        <v>0</v>
      </c>
    </row>
    <row r="181" spans="1:55" ht="24" customHeight="1">
      <c r="A181" s="40"/>
      <c r="B181" s="91"/>
      <c r="C181" s="597" t="s">
        <v>5147</v>
      </c>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42"/>
      <c r="AZ181" s="348">
        <f>SUM(AZ169:AZ180)</f>
        <v>0</v>
      </c>
      <c r="BC181" s="362">
        <f>SUM(BC169:BC180)</f>
        <v>0</v>
      </c>
    </row>
    <row r="182" spans="1:55" ht="60" customHeight="1">
      <c r="A182" s="40"/>
      <c r="B182" s="91"/>
      <c r="C182" s="797"/>
      <c r="D182" s="798"/>
      <c r="E182" s="798"/>
      <c r="F182" s="798"/>
      <c r="G182" s="798"/>
      <c r="H182" s="798"/>
      <c r="I182" s="798"/>
      <c r="J182" s="798"/>
      <c r="K182" s="798"/>
      <c r="L182" s="798"/>
      <c r="M182" s="798"/>
      <c r="N182" s="798"/>
      <c r="O182" s="798"/>
      <c r="P182" s="798"/>
      <c r="Q182" s="798"/>
      <c r="R182" s="798"/>
      <c r="S182" s="798"/>
      <c r="T182" s="798"/>
      <c r="U182" s="798"/>
      <c r="V182" s="798"/>
      <c r="W182" s="798"/>
      <c r="X182" s="798"/>
      <c r="Y182" s="798"/>
      <c r="Z182" s="798"/>
      <c r="AA182" s="798"/>
      <c r="AB182" s="798"/>
      <c r="AC182" s="798"/>
      <c r="AD182" s="799"/>
      <c r="AE182" s="42"/>
    </row>
    <row r="183" spans="1:55" ht="15" customHeight="1">
      <c r="A183" s="40"/>
      <c r="B183" s="583" t="str">
        <f>IF(AG180&gt;0,"Favor de ingresar toda la información requerida en la pregunta y/o verifique que no tenga información en celdas sombreadas","")</f>
        <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42"/>
    </row>
    <row r="184" spans="1:55" ht="15" customHeight="1">
      <c r="A184" s="40"/>
      <c r="B184" s="568" t="str">
        <f>IF(AH180&gt;0,"Alerta: debido a que cuenta con registros NS, debe proporcionar una justificación en el area de comentarios al final de la pregunta","")</f>
        <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42"/>
    </row>
    <row r="185" spans="1:55" ht="15" customHeight="1">
      <c r="A185" s="40"/>
      <c r="B185" s="636" t="str">
        <f>IF(AJ180&gt;0,"Favor de revisar la suma y consistencia de totales y/o subtotales por filas (numéricos y NS)","")</f>
        <v/>
      </c>
      <c r="C185" s="636"/>
      <c r="D185" s="636"/>
      <c r="E185" s="636"/>
      <c r="F185" s="636"/>
      <c r="G185" s="636"/>
      <c r="H185" s="636"/>
      <c r="I185" s="636"/>
      <c r="J185" s="636"/>
      <c r="K185" s="636"/>
      <c r="L185" s="636"/>
      <c r="M185" s="636"/>
      <c r="N185" s="636"/>
      <c r="O185" s="636"/>
      <c r="P185" s="636"/>
      <c r="Q185" s="636"/>
      <c r="R185" s="636"/>
      <c r="S185" s="636"/>
      <c r="T185" s="636"/>
      <c r="U185" s="636"/>
      <c r="V185" s="636"/>
      <c r="W185" s="636"/>
      <c r="X185" s="636"/>
      <c r="Y185" s="636"/>
      <c r="Z185" s="636"/>
      <c r="AA185" s="636"/>
      <c r="AB185" s="636"/>
      <c r="AC185" s="636"/>
      <c r="AD185" s="636"/>
      <c r="AE185" s="42"/>
    </row>
    <row r="186" spans="1:55" ht="15" customHeight="1">
      <c r="A186" s="40"/>
      <c r="B186" s="584" t="str">
        <f>IF(AK174&gt;0,"Alerta: debe de proporcionar una justificación de acuerdo a lo establecido en la instrucción 6","")</f>
        <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row>
    <row r="187" spans="1:55" ht="15" customHeight="1">
      <c r="A187" s="40"/>
      <c r="B187" s="584" t="str">
        <f>IF(AY172&gt;0,"Alerta: debe de proporcionar una justificación de acuerdo a lo establecido en la instrucción 7","")</f>
        <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row>
    <row r="188" spans="1:55" ht="15" customHeight="1" thickBot="1">
      <c r="A188" s="40"/>
      <c r="B188" s="584" t="str">
        <f>IF(BB172&gt;0,"Alerta: debe de proporcionar una justificación de acuerdo a lo establecido en la instrucción 8","")</f>
        <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row>
    <row r="189" spans="1:55" ht="15" customHeight="1" thickBot="1">
      <c r="A189" s="82" t="s">
        <v>5069</v>
      </c>
      <c r="B189" s="794" t="s">
        <v>6242</v>
      </c>
      <c r="C189" s="795"/>
      <c r="D189" s="795"/>
      <c r="E189" s="795"/>
      <c r="F189" s="795"/>
      <c r="G189" s="795"/>
      <c r="H189" s="795"/>
      <c r="I189" s="795"/>
      <c r="J189" s="795"/>
      <c r="K189" s="795"/>
      <c r="L189" s="795"/>
      <c r="M189" s="795"/>
      <c r="N189" s="795"/>
      <c r="O189" s="795"/>
      <c r="P189" s="795"/>
      <c r="Q189" s="795"/>
      <c r="R189" s="795"/>
      <c r="S189" s="795"/>
      <c r="T189" s="795"/>
      <c r="U189" s="795"/>
      <c r="V189" s="795"/>
      <c r="W189" s="795"/>
      <c r="X189" s="795"/>
      <c r="Y189" s="795"/>
      <c r="Z189" s="795"/>
      <c r="AA189" s="795"/>
      <c r="AB189" s="795"/>
      <c r="AC189" s="795"/>
      <c r="AD189" s="796"/>
    </row>
    <row r="190" spans="1:55" ht="15" customHeight="1">
      <c r="A190" s="40"/>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row>
    <row r="191" spans="1:55" ht="24" customHeight="1">
      <c r="A191" s="72" t="s">
        <v>6243</v>
      </c>
      <c r="B191" s="585" t="s">
        <v>6244</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42"/>
    </row>
    <row r="192" spans="1:55" ht="36" customHeight="1">
      <c r="A192" s="40"/>
      <c r="B192" s="107"/>
      <c r="C192" s="531" t="s">
        <v>6245</v>
      </c>
      <c r="D192" s="531"/>
      <c r="E192" s="531"/>
      <c r="F192" s="531"/>
      <c r="G192" s="531"/>
      <c r="H192" s="531"/>
      <c r="I192" s="531"/>
      <c r="J192" s="531"/>
      <c r="K192" s="531"/>
      <c r="L192" s="531"/>
      <c r="M192" s="531"/>
      <c r="N192" s="531"/>
      <c r="O192" s="531"/>
      <c r="P192" s="531"/>
      <c r="Q192" s="531"/>
      <c r="R192" s="531"/>
      <c r="S192" s="531"/>
      <c r="T192" s="531"/>
      <c r="U192" s="531"/>
      <c r="V192" s="531"/>
      <c r="W192" s="531"/>
      <c r="X192" s="531"/>
      <c r="Y192" s="531"/>
      <c r="Z192" s="531"/>
      <c r="AA192" s="531"/>
      <c r="AB192" s="531"/>
      <c r="AC192" s="531"/>
      <c r="AD192" s="531"/>
      <c r="AE192" s="42"/>
    </row>
    <row r="193" spans="1:31" ht="24" customHeight="1">
      <c r="A193" s="40"/>
      <c r="B193" s="107"/>
      <c r="C193" s="531" t="s">
        <v>5467</v>
      </c>
      <c r="D193" s="531"/>
      <c r="E193" s="531"/>
      <c r="F193" s="531"/>
      <c r="G193" s="531"/>
      <c r="H193" s="531"/>
      <c r="I193" s="531"/>
      <c r="J193" s="531"/>
      <c r="K193" s="531"/>
      <c r="L193" s="531"/>
      <c r="M193" s="531"/>
      <c r="N193" s="531"/>
      <c r="O193" s="531"/>
      <c r="P193" s="531"/>
      <c r="Q193" s="531"/>
      <c r="R193" s="531"/>
      <c r="S193" s="531"/>
      <c r="T193" s="531"/>
      <c r="U193" s="531"/>
      <c r="V193" s="531"/>
      <c r="W193" s="531"/>
      <c r="X193" s="531"/>
      <c r="Y193" s="531"/>
      <c r="Z193" s="531"/>
      <c r="AA193" s="531"/>
      <c r="AB193" s="531"/>
      <c r="AC193" s="531"/>
      <c r="AD193" s="531"/>
      <c r="AE193" s="42"/>
    </row>
    <row r="194" spans="1:31" ht="36" customHeight="1">
      <c r="A194" s="40"/>
      <c r="B194" s="107"/>
      <c r="C194" s="531" t="s">
        <v>5910</v>
      </c>
      <c r="D194" s="531"/>
      <c r="E194" s="531"/>
      <c r="F194" s="531"/>
      <c r="G194" s="531"/>
      <c r="H194" s="531"/>
      <c r="I194" s="531"/>
      <c r="J194" s="531"/>
      <c r="K194" s="531"/>
      <c r="L194" s="531"/>
      <c r="M194" s="531"/>
      <c r="N194" s="531"/>
      <c r="O194" s="531"/>
      <c r="P194" s="531"/>
      <c r="Q194" s="531"/>
      <c r="R194" s="531"/>
      <c r="S194" s="531"/>
      <c r="T194" s="531"/>
      <c r="U194" s="531"/>
      <c r="V194" s="531"/>
      <c r="W194" s="531"/>
      <c r="X194" s="531"/>
      <c r="Y194" s="531"/>
      <c r="Z194" s="531"/>
      <c r="AA194" s="531"/>
      <c r="AB194" s="531"/>
      <c r="AC194" s="531"/>
      <c r="AD194" s="531"/>
      <c r="AE194" s="42"/>
    </row>
    <row r="195" spans="1:31" ht="24" customHeight="1">
      <c r="A195" s="40"/>
      <c r="B195" s="91"/>
      <c r="C195" s="531" t="s">
        <v>6246</v>
      </c>
      <c r="D195" s="531"/>
      <c r="E195" s="531"/>
      <c r="F195" s="531"/>
      <c r="G195" s="531"/>
      <c r="H195" s="531"/>
      <c r="I195" s="531"/>
      <c r="J195" s="531"/>
      <c r="K195" s="531"/>
      <c r="L195" s="531"/>
      <c r="M195" s="531"/>
      <c r="N195" s="531"/>
      <c r="O195" s="531"/>
      <c r="P195" s="531"/>
      <c r="Q195" s="531"/>
      <c r="R195" s="531"/>
      <c r="S195" s="531"/>
      <c r="T195" s="531"/>
      <c r="U195" s="531"/>
      <c r="V195" s="531"/>
      <c r="W195" s="531"/>
      <c r="X195" s="531"/>
      <c r="Y195" s="531"/>
      <c r="Z195" s="531"/>
      <c r="AA195" s="531"/>
      <c r="AB195" s="531"/>
      <c r="AC195" s="531"/>
      <c r="AD195" s="531"/>
      <c r="AE195" s="42"/>
    </row>
    <row r="196" spans="1:31" ht="24" customHeight="1">
      <c r="A196" s="40"/>
      <c r="C196" s="531" t="s">
        <v>6247</v>
      </c>
      <c r="D196" s="531"/>
      <c r="E196" s="531"/>
      <c r="F196" s="531"/>
      <c r="G196" s="531"/>
      <c r="H196" s="531"/>
      <c r="I196" s="531"/>
      <c r="J196" s="531"/>
      <c r="K196" s="531"/>
      <c r="L196" s="531"/>
      <c r="M196" s="531"/>
      <c r="N196" s="531"/>
      <c r="O196" s="531"/>
      <c r="P196" s="531"/>
      <c r="Q196" s="531"/>
      <c r="R196" s="531"/>
      <c r="S196" s="531"/>
      <c r="T196" s="531"/>
      <c r="U196" s="531"/>
      <c r="V196" s="531"/>
      <c r="W196" s="531"/>
      <c r="X196" s="531"/>
      <c r="Y196" s="531"/>
      <c r="Z196" s="531"/>
      <c r="AA196" s="531"/>
      <c r="AB196" s="531"/>
      <c r="AC196" s="531"/>
      <c r="AD196" s="531"/>
      <c r="AE196" s="42"/>
    </row>
    <row r="197" spans="1:31" ht="36" customHeight="1">
      <c r="A197" s="40"/>
      <c r="B197" s="107"/>
      <c r="C197" s="781" t="s">
        <v>6248</v>
      </c>
      <c r="D197" s="781"/>
      <c r="E197" s="781"/>
      <c r="F197" s="781"/>
      <c r="G197" s="781"/>
      <c r="H197" s="781"/>
      <c r="I197" s="781"/>
      <c r="J197" s="781"/>
      <c r="K197" s="781"/>
      <c r="L197" s="781"/>
      <c r="M197" s="781"/>
      <c r="N197" s="781"/>
      <c r="O197" s="781"/>
      <c r="P197" s="781"/>
      <c r="Q197" s="781"/>
      <c r="R197" s="781"/>
      <c r="S197" s="781"/>
      <c r="T197" s="781"/>
      <c r="U197" s="781"/>
      <c r="V197" s="781"/>
      <c r="W197" s="781"/>
      <c r="X197" s="781"/>
      <c r="Y197" s="781"/>
      <c r="Z197" s="781"/>
      <c r="AA197" s="781"/>
      <c r="AB197" s="781"/>
      <c r="AC197" s="781"/>
      <c r="AD197" s="781"/>
      <c r="AE197" s="42"/>
    </row>
    <row r="198" spans="1:31" ht="36" customHeight="1">
      <c r="A198" s="40"/>
      <c r="B198" s="91"/>
      <c r="C198" s="531" t="s">
        <v>6249</v>
      </c>
      <c r="D198" s="531"/>
      <c r="E198" s="531"/>
      <c r="F198" s="531"/>
      <c r="G198" s="531"/>
      <c r="H198" s="531"/>
      <c r="I198" s="531"/>
      <c r="J198" s="531"/>
      <c r="K198" s="531"/>
      <c r="L198" s="531"/>
      <c r="M198" s="531"/>
      <c r="N198" s="531"/>
      <c r="O198" s="531"/>
      <c r="P198" s="531"/>
      <c r="Q198" s="531"/>
      <c r="R198" s="531"/>
      <c r="S198" s="531"/>
      <c r="T198" s="531"/>
      <c r="U198" s="531"/>
      <c r="V198" s="531"/>
      <c r="W198" s="531"/>
      <c r="X198" s="531"/>
      <c r="Y198" s="531"/>
      <c r="Z198" s="531"/>
      <c r="AA198" s="531"/>
      <c r="AB198" s="531"/>
      <c r="AC198" s="531"/>
      <c r="AD198" s="531"/>
      <c r="AE198" s="42"/>
    </row>
    <row r="199" spans="1:31" ht="36" customHeight="1">
      <c r="A199" s="40"/>
      <c r="B199" s="91"/>
      <c r="C199" s="531" t="s">
        <v>6250</v>
      </c>
      <c r="D199" s="531"/>
      <c r="E199" s="531"/>
      <c r="F199" s="531"/>
      <c r="G199" s="531"/>
      <c r="H199" s="531"/>
      <c r="I199" s="531"/>
      <c r="J199" s="531"/>
      <c r="K199" s="531"/>
      <c r="L199" s="531"/>
      <c r="M199" s="531"/>
      <c r="N199" s="531"/>
      <c r="O199" s="531"/>
      <c r="P199" s="531"/>
      <c r="Q199" s="531"/>
      <c r="R199" s="531"/>
      <c r="S199" s="531"/>
      <c r="T199" s="531"/>
      <c r="U199" s="531"/>
      <c r="V199" s="531"/>
      <c r="W199" s="531"/>
      <c r="X199" s="531"/>
      <c r="Y199" s="531"/>
      <c r="Z199" s="531"/>
      <c r="AA199" s="531"/>
      <c r="AB199" s="531"/>
      <c r="AC199" s="531"/>
      <c r="AD199" s="531"/>
      <c r="AE199" s="42"/>
    </row>
    <row r="200" spans="1:31" ht="36" customHeight="1">
      <c r="A200" s="40"/>
      <c r="B200" s="91"/>
      <c r="C200" s="781" t="s">
        <v>6251</v>
      </c>
      <c r="D200" s="781"/>
      <c r="E200" s="781"/>
      <c r="F200" s="781"/>
      <c r="G200" s="781"/>
      <c r="H200" s="781"/>
      <c r="I200" s="781"/>
      <c r="J200" s="781"/>
      <c r="K200" s="781"/>
      <c r="L200" s="781"/>
      <c r="M200" s="781"/>
      <c r="N200" s="781"/>
      <c r="O200" s="781"/>
      <c r="P200" s="781"/>
      <c r="Q200" s="781"/>
      <c r="R200" s="781"/>
      <c r="S200" s="781"/>
      <c r="T200" s="781"/>
      <c r="U200" s="781"/>
      <c r="V200" s="781"/>
      <c r="W200" s="781"/>
      <c r="X200" s="781"/>
      <c r="Y200" s="781"/>
      <c r="Z200" s="781"/>
      <c r="AA200" s="781"/>
      <c r="AB200" s="781"/>
      <c r="AC200" s="781"/>
      <c r="AD200" s="781"/>
      <c r="AE200" s="42"/>
    </row>
    <row r="201" spans="1:31" ht="60" customHeight="1">
      <c r="A201" s="40"/>
      <c r="B201" s="91"/>
      <c r="C201" s="782" t="s">
        <v>6252</v>
      </c>
      <c r="D201" s="782"/>
      <c r="E201" s="782"/>
      <c r="F201" s="782"/>
      <c r="G201" s="782"/>
      <c r="H201" s="782"/>
      <c r="I201" s="782"/>
      <c r="J201" s="782"/>
      <c r="K201" s="782"/>
      <c r="L201" s="782"/>
      <c r="M201" s="782"/>
      <c r="N201" s="782"/>
      <c r="O201" s="782"/>
      <c r="P201" s="782"/>
      <c r="Q201" s="782"/>
      <c r="R201" s="782"/>
      <c r="S201" s="782"/>
      <c r="T201" s="782"/>
      <c r="U201" s="782"/>
      <c r="V201" s="782"/>
      <c r="W201" s="782"/>
      <c r="X201" s="782"/>
      <c r="Y201" s="782"/>
      <c r="Z201" s="782"/>
      <c r="AA201" s="782"/>
      <c r="AB201" s="782"/>
      <c r="AC201" s="782"/>
      <c r="AD201" s="782"/>
      <c r="AE201" s="42"/>
    </row>
    <row r="202" spans="1:31" ht="36" customHeight="1">
      <c r="A202" s="40"/>
      <c r="B202" s="91"/>
      <c r="C202" s="531" t="s">
        <v>6253</v>
      </c>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1"/>
      <c r="AA202" s="531"/>
      <c r="AB202" s="531"/>
      <c r="AC202" s="531"/>
      <c r="AD202" s="531"/>
      <c r="AE202" s="42"/>
    </row>
    <row r="203" spans="1:31" ht="36" customHeight="1">
      <c r="A203" s="40"/>
      <c r="B203" s="91"/>
      <c r="C203" s="531" t="s">
        <v>5919</v>
      </c>
      <c r="D203" s="531"/>
      <c r="E203" s="531"/>
      <c r="F203" s="531"/>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1"/>
      <c r="AD203" s="531"/>
      <c r="AE203" s="42"/>
    </row>
    <row r="204" spans="1:31" ht="36" customHeight="1">
      <c r="A204" s="40"/>
      <c r="B204" s="91"/>
      <c r="C204" s="531" t="s">
        <v>6254</v>
      </c>
      <c r="D204" s="531"/>
      <c r="E204" s="531"/>
      <c r="F204" s="531"/>
      <c r="G204" s="531"/>
      <c r="H204" s="531"/>
      <c r="I204" s="531"/>
      <c r="J204" s="531"/>
      <c r="K204" s="531"/>
      <c r="L204" s="531"/>
      <c r="M204" s="531"/>
      <c r="N204" s="531"/>
      <c r="O204" s="531"/>
      <c r="P204" s="531"/>
      <c r="Q204" s="531"/>
      <c r="R204" s="531"/>
      <c r="S204" s="531"/>
      <c r="T204" s="531"/>
      <c r="U204" s="531"/>
      <c r="V204" s="531"/>
      <c r="W204" s="531"/>
      <c r="X204" s="531"/>
      <c r="Y204" s="531"/>
      <c r="Z204" s="531"/>
      <c r="AA204" s="531"/>
      <c r="AB204" s="531"/>
      <c r="AC204" s="531"/>
      <c r="AD204" s="531"/>
      <c r="AE204" s="42"/>
    </row>
    <row r="205" spans="1:31" ht="36" customHeight="1">
      <c r="A205" s="40"/>
      <c r="B205" s="91"/>
      <c r="C205" s="531" t="s">
        <v>5921</v>
      </c>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531"/>
      <c r="Z205" s="531"/>
      <c r="AA205" s="531"/>
      <c r="AB205" s="531"/>
      <c r="AC205" s="531"/>
      <c r="AD205" s="531"/>
      <c r="AE205" s="42"/>
    </row>
    <row r="206" spans="1:31" ht="36" customHeight="1">
      <c r="A206" s="40"/>
      <c r="B206" s="91"/>
      <c r="C206" s="531" t="s">
        <v>6255</v>
      </c>
      <c r="D206" s="531"/>
      <c r="E206" s="531"/>
      <c r="F206" s="531"/>
      <c r="G206" s="531"/>
      <c r="H206" s="531"/>
      <c r="I206" s="531"/>
      <c r="J206" s="531"/>
      <c r="K206" s="531"/>
      <c r="L206" s="531"/>
      <c r="M206" s="531"/>
      <c r="N206" s="531"/>
      <c r="O206" s="531"/>
      <c r="P206" s="531"/>
      <c r="Q206" s="531"/>
      <c r="R206" s="531"/>
      <c r="S206" s="531"/>
      <c r="T206" s="531"/>
      <c r="U206" s="531"/>
      <c r="V206" s="531"/>
      <c r="W206" s="531"/>
      <c r="X206" s="531"/>
      <c r="Y206" s="531"/>
      <c r="Z206" s="531"/>
      <c r="AA206" s="531"/>
      <c r="AB206" s="531"/>
      <c r="AC206" s="531"/>
      <c r="AD206" s="531"/>
      <c r="AE206" s="42"/>
    </row>
    <row r="207" spans="1:31" ht="36" customHeight="1">
      <c r="A207" s="40"/>
      <c r="B207" s="91"/>
      <c r="C207" s="531" t="s">
        <v>5923</v>
      </c>
      <c r="D207" s="531"/>
      <c r="E207" s="531"/>
      <c r="F207" s="531"/>
      <c r="G207" s="531"/>
      <c r="H207" s="531"/>
      <c r="I207" s="531"/>
      <c r="J207" s="531"/>
      <c r="K207" s="531"/>
      <c r="L207" s="531"/>
      <c r="M207" s="531"/>
      <c r="N207" s="531"/>
      <c r="O207" s="531"/>
      <c r="P207" s="531"/>
      <c r="Q207" s="531"/>
      <c r="R207" s="531"/>
      <c r="S207" s="531"/>
      <c r="T207" s="531"/>
      <c r="U207" s="531"/>
      <c r="V207" s="531"/>
      <c r="W207" s="531"/>
      <c r="X207" s="531"/>
      <c r="Y207" s="531"/>
      <c r="Z207" s="531"/>
      <c r="AA207" s="531"/>
      <c r="AB207" s="531"/>
      <c r="AC207" s="531"/>
      <c r="AD207" s="531"/>
      <c r="AE207" s="42"/>
    </row>
    <row r="208" spans="1:31" ht="36" customHeight="1">
      <c r="A208" s="40"/>
      <c r="B208" s="91"/>
      <c r="C208" s="531" t="s">
        <v>6256</v>
      </c>
      <c r="D208" s="531"/>
      <c r="E208" s="531"/>
      <c r="F208" s="531"/>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c r="AE208" s="42"/>
    </row>
    <row r="209" spans="1:133" ht="36" customHeight="1">
      <c r="A209" s="40"/>
      <c r="B209" s="91"/>
      <c r="C209" s="531" t="s">
        <v>5925</v>
      </c>
      <c r="D209" s="531"/>
      <c r="E209" s="531"/>
      <c r="F209" s="531"/>
      <c r="G209" s="531"/>
      <c r="H209" s="531"/>
      <c r="I209" s="531"/>
      <c r="J209" s="531"/>
      <c r="K209" s="531"/>
      <c r="L209" s="531"/>
      <c r="M209" s="531"/>
      <c r="N209" s="531"/>
      <c r="O209" s="531"/>
      <c r="P209" s="531"/>
      <c r="Q209" s="531"/>
      <c r="R209" s="531"/>
      <c r="S209" s="531"/>
      <c r="T209" s="531"/>
      <c r="U209" s="531"/>
      <c r="V209" s="531"/>
      <c r="W209" s="531"/>
      <c r="X209" s="531"/>
      <c r="Y209" s="531"/>
      <c r="Z209" s="531"/>
      <c r="AA209" s="531"/>
      <c r="AB209" s="531"/>
      <c r="AC209" s="531"/>
      <c r="AD209" s="531"/>
      <c r="AE209" s="42"/>
    </row>
    <row r="210" spans="1:133" ht="36" customHeight="1">
      <c r="A210" s="40"/>
      <c r="B210" s="107"/>
      <c r="C210" s="531" t="s">
        <v>6257</v>
      </c>
      <c r="D210" s="531"/>
      <c r="E210" s="531"/>
      <c r="F210" s="531"/>
      <c r="G210" s="531"/>
      <c r="H210" s="531"/>
      <c r="I210" s="531"/>
      <c r="J210" s="531"/>
      <c r="K210" s="531"/>
      <c r="L210" s="531"/>
      <c r="M210" s="531"/>
      <c r="N210" s="531"/>
      <c r="O210" s="531"/>
      <c r="P210" s="531"/>
      <c r="Q210" s="531"/>
      <c r="R210" s="531"/>
      <c r="S210" s="531"/>
      <c r="T210" s="531"/>
      <c r="U210" s="531"/>
      <c r="V210" s="531"/>
      <c r="W210" s="531"/>
      <c r="X210" s="531"/>
      <c r="Y210" s="531"/>
      <c r="Z210" s="531"/>
      <c r="AA210" s="531"/>
      <c r="AB210" s="531"/>
      <c r="AC210" s="531"/>
      <c r="AD210" s="531"/>
      <c r="AE210" s="42"/>
    </row>
    <row r="211" spans="1:133" ht="36" customHeight="1">
      <c r="A211" s="40"/>
      <c r="B211" s="107"/>
      <c r="C211" s="531" t="s">
        <v>5927</v>
      </c>
      <c r="D211" s="531"/>
      <c r="E211" s="531"/>
      <c r="F211" s="531"/>
      <c r="G211" s="531"/>
      <c r="H211" s="531"/>
      <c r="I211" s="531"/>
      <c r="J211" s="531"/>
      <c r="K211" s="531"/>
      <c r="L211" s="531"/>
      <c r="M211" s="531"/>
      <c r="N211" s="531"/>
      <c r="O211" s="531"/>
      <c r="P211" s="531"/>
      <c r="Q211" s="531"/>
      <c r="R211" s="531"/>
      <c r="S211" s="531"/>
      <c r="T211" s="531"/>
      <c r="U211" s="531"/>
      <c r="V211" s="531"/>
      <c r="W211" s="531"/>
      <c r="X211" s="531"/>
      <c r="Y211" s="531"/>
      <c r="Z211" s="531"/>
      <c r="AA211" s="531"/>
      <c r="AB211" s="531"/>
      <c r="AC211" s="531"/>
      <c r="AD211" s="531"/>
      <c r="AE211" s="42"/>
    </row>
    <row r="212" spans="1:133" ht="15" customHeight="1">
      <c r="A212" s="40"/>
      <c r="B212" s="93"/>
      <c r="C212" s="93"/>
      <c r="D212" s="93"/>
      <c r="E212" s="93"/>
      <c r="F212" s="93"/>
      <c r="G212" s="93"/>
      <c r="H212" s="93"/>
      <c r="I212" s="93"/>
      <c r="J212" s="93"/>
      <c r="K212" s="93"/>
      <c r="L212" s="93"/>
      <c r="M212" s="93"/>
      <c r="N212" s="93"/>
      <c r="O212" s="118"/>
      <c r="P212" s="118"/>
      <c r="Q212" s="118"/>
      <c r="R212" s="118"/>
      <c r="S212" s="118"/>
      <c r="T212" s="118"/>
      <c r="U212" s="118"/>
      <c r="V212" s="118"/>
      <c r="W212" s="118"/>
      <c r="X212" s="118"/>
      <c r="Y212" s="118"/>
      <c r="Z212" s="118"/>
      <c r="AA212" s="118"/>
      <c r="AB212" s="118"/>
      <c r="AC212" s="118"/>
      <c r="AD212" s="118"/>
      <c r="AE212" s="42"/>
    </row>
    <row r="213" spans="1:133" ht="15" customHeight="1">
      <c r="A213" s="40"/>
      <c r="B213" s="91"/>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783" t="s">
        <v>5928</v>
      </c>
      <c r="AB213" s="783"/>
      <c r="AC213" s="783"/>
      <c r="AD213" s="783"/>
      <c r="AE213" s="42"/>
    </row>
    <row r="214" spans="1:133" ht="15" customHeight="1">
      <c r="A214" s="40"/>
      <c r="B214" s="91"/>
      <c r="C214" s="684" t="s">
        <v>5086</v>
      </c>
      <c r="D214" s="685"/>
      <c r="E214" s="685"/>
      <c r="F214" s="685"/>
      <c r="G214" s="685"/>
      <c r="H214" s="685"/>
      <c r="I214" s="685"/>
      <c r="J214" s="686"/>
      <c r="K214" s="511" t="s">
        <v>6258</v>
      </c>
      <c r="L214" s="512"/>
      <c r="M214" s="512"/>
      <c r="N214" s="512"/>
      <c r="O214" s="512"/>
      <c r="P214" s="512"/>
      <c r="Q214" s="512"/>
      <c r="R214" s="512"/>
      <c r="S214" s="512"/>
      <c r="T214" s="512"/>
      <c r="U214" s="512"/>
      <c r="V214" s="512"/>
      <c r="W214" s="512"/>
      <c r="X214" s="512"/>
      <c r="Y214" s="512"/>
      <c r="Z214" s="512"/>
      <c r="AA214" s="512"/>
      <c r="AB214" s="512"/>
      <c r="AC214" s="512"/>
      <c r="AD214" s="513"/>
      <c r="AE214" s="42"/>
    </row>
    <row r="215" spans="1:133" ht="15" customHeight="1">
      <c r="A215" s="40"/>
      <c r="B215" s="91"/>
      <c r="C215" s="725"/>
      <c r="D215" s="726"/>
      <c r="E215" s="726"/>
      <c r="F215" s="726"/>
      <c r="G215" s="726"/>
      <c r="H215" s="726"/>
      <c r="I215" s="726"/>
      <c r="J215" s="727"/>
      <c r="K215" s="787" t="s">
        <v>5930</v>
      </c>
      <c r="L215" s="787" t="s">
        <v>5931</v>
      </c>
      <c r="M215" s="787" t="s">
        <v>5932</v>
      </c>
      <c r="N215" s="787" t="s">
        <v>5933</v>
      </c>
      <c r="O215" s="515" t="s">
        <v>5474</v>
      </c>
      <c r="P215" s="516"/>
      <c r="Q215" s="516"/>
      <c r="R215" s="516"/>
      <c r="S215" s="516"/>
      <c r="T215" s="516"/>
      <c r="U215" s="516"/>
      <c r="V215" s="516"/>
      <c r="W215" s="516"/>
      <c r="X215" s="516"/>
      <c r="Y215" s="516"/>
      <c r="Z215" s="516"/>
      <c r="AA215" s="516"/>
      <c r="AB215" s="516"/>
      <c r="AC215" s="516"/>
      <c r="AD215" s="517"/>
      <c r="AE215" s="42"/>
    </row>
    <row r="216" spans="1:133" ht="36" customHeight="1">
      <c r="A216" s="40"/>
      <c r="B216" s="91"/>
      <c r="C216" s="725"/>
      <c r="D216" s="726"/>
      <c r="E216" s="726"/>
      <c r="F216" s="726"/>
      <c r="G216" s="726"/>
      <c r="H216" s="726"/>
      <c r="I216" s="726"/>
      <c r="J216" s="727"/>
      <c r="K216" s="788"/>
      <c r="L216" s="788"/>
      <c r="M216" s="788"/>
      <c r="N216" s="788"/>
      <c r="O216" s="785" t="s">
        <v>5091</v>
      </c>
      <c r="P216" s="785"/>
      <c r="Q216" s="785"/>
      <c r="R216" s="786"/>
      <c r="S216" s="784" t="s">
        <v>5092</v>
      </c>
      <c r="T216" s="785"/>
      <c r="U216" s="785"/>
      <c r="V216" s="786"/>
      <c r="W216" s="784" t="s">
        <v>5093</v>
      </c>
      <c r="X216" s="785"/>
      <c r="Y216" s="785"/>
      <c r="Z216" s="786"/>
      <c r="AA216" s="784" t="s">
        <v>5094</v>
      </c>
      <c r="AB216" s="785"/>
      <c r="AC216" s="785"/>
      <c r="AD216" s="786"/>
      <c r="AE216" s="42"/>
      <c r="AJ216" s="666"/>
      <c r="AK216" s="666"/>
      <c r="AL216" s="666"/>
      <c r="AM216" s="666"/>
      <c r="AN216" s="666"/>
      <c r="AO216" s="666"/>
      <c r="AP216" s="666"/>
      <c r="AQ216" s="666"/>
      <c r="AR216" s="666"/>
      <c r="AS216" s="666"/>
      <c r="AT216" s="666"/>
      <c r="AU216" s="666"/>
      <c r="AY216" s="808" t="s">
        <v>5935</v>
      </c>
      <c r="AZ216" s="808"/>
      <c r="BA216" s="808"/>
      <c r="BB216" s="808"/>
      <c r="BC216" s="808"/>
      <c r="BD216" s="808"/>
      <c r="BE216" s="808"/>
      <c r="BF216" s="808"/>
      <c r="BG216" s="808"/>
      <c r="BH216" s="808"/>
      <c r="BI216" s="808"/>
      <c r="BJ216" s="808"/>
      <c r="BK216" s="808"/>
      <c r="BL216" s="809" t="s">
        <v>5936</v>
      </c>
      <c r="BM216" s="809"/>
      <c r="BN216" s="809"/>
      <c r="BO216" s="809"/>
      <c r="BP216" s="809"/>
      <c r="BQ216" s="809"/>
      <c r="BR216" s="809"/>
      <c r="BS216" s="809"/>
      <c r="BT216" s="809"/>
      <c r="BU216" s="809"/>
      <c r="BV216" s="809"/>
      <c r="BW216" s="809"/>
      <c r="BX216" s="809"/>
      <c r="BY216" s="811" t="s">
        <v>5937</v>
      </c>
      <c r="BZ216" s="811"/>
      <c r="CA216" s="811"/>
      <c r="CB216" s="811"/>
      <c r="CC216" s="811"/>
      <c r="CD216" s="811"/>
      <c r="CE216" s="811"/>
      <c r="CF216" s="811"/>
      <c r="CG216" s="811"/>
      <c r="CH216" s="811"/>
      <c r="CI216" s="811"/>
      <c r="CJ216" s="811"/>
      <c r="CK216" s="811"/>
      <c r="CL216" s="813" t="s">
        <v>5938</v>
      </c>
      <c r="CM216" s="813"/>
      <c r="CN216" s="813"/>
      <c r="CO216" s="813"/>
      <c r="CP216" s="813"/>
      <c r="CQ216" s="813"/>
      <c r="CR216" s="813"/>
      <c r="CS216" s="813"/>
      <c r="CT216" s="813"/>
      <c r="CU216" s="813"/>
      <c r="CV216" s="813"/>
      <c r="CW216" s="813"/>
      <c r="CX216" s="813"/>
      <c r="DE216" s="655" t="s">
        <v>5939</v>
      </c>
      <c r="DF216" s="655"/>
      <c r="DG216" s="655"/>
      <c r="DH216" s="655"/>
      <c r="DI216" s="655"/>
      <c r="DJ216" s="655"/>
      <c r="DK216" s="655"/>
      <c r="DL216" s="655"/>
      <c r="DM216" s="655"/>
      <c r="DN216" s="655"/>
      <c r="DO216" s="655"/>
      <c r="DP216" s="655"/>
      <c r="DR216" s="666"/>
      <c r="DS216" s="666"/>
      <c r="DT216" s="666"/>
      <c r="DU216" s="666"/>
      <c r="DV216" s="666"/>
      <c r="DW216" s="666"/>
      <c r="DX216" s="666"/>
      <c r="DY216" s="666"/>
      <c r="DZ216" s="666"/>
      <c r="EA216" s="666"/>
      <c r="EB216" s="666"/>
      <c r="EC216" s="666"/>
    </row>
    <row r="217" spans="1:133" ht="84" customHeight="1">
      <c r="A217" s="40"/>
      <c r="B217" s="91"/>
      <c r="C217" s="687"/>
      <c r="D217" s="688"/>
      <c r="E217" s="688"/>
      <c r="F217" s="688"/>
      <c r="G217" s="688"/>
      <c r="H217" s="688"/>
      <c r="I217" s="688"/>
      <c r="J217" s="689"/>
      <c r="K217" s="789"/>
      <c r="L217" s="789"/>
      <c r="M217" s="789"/>
      <c r="N217" s="789"/>
      <c r="O217" s="206" t="s">
        <v>5930</v>
      </c>
      <c r="P217" s="97" t="s">
        <v>5931</v>
      </c>
      <c r="Q217" s="97" t="s">
        <v>5932</v>
      </c>
      <c r="R217" s="111" t="s">
        <v>5940</v>
      </c>
      <c r="S217" s="111" t="s">
        <v>5930</v>
      </c>
      <c r="T217" s="97" t="s">
        <v>5931</v>
      </c>
      <c r="U217" s="97" t="s">
        <v>5932</v>
      </c>
      <c r="V217" s="111" t="s">
        <v>5940</v>
      </c>
      <c r="W217" s="111" t="s">
        <v>5930</v>
      </c>
      <c r="X217" s="97" t="s">
        <v>5931</v>
      </c>
      <c r="Y217" s="97" t="s">
        <v>5932</v>
      </c>
      <c r="Z217" s="111" t="s">
        <v>5940</v>
      </c>
      <c r="AA217" s="111" t="s">
        <v>5930</v>
      </c>
      <c r="AB217" s="97" t="s">
        <v>5931</v>
      </c>
      <c r="AC217" s="97" t="s">
        <v>5932</v>
      </c>
      <c r="AD217" s="111" t="s">
        <v>5940</v>
      </c>
      <c r="AE217" s="42"/>
      <c r="AG217" s="221" t="s">
        <v>5102</v>
      </c>
      <c r="AH217" s="222" t="s">
        <v>5107</v>
      </c>
      <c r="AI217" s="439" t="s">
        <v>6259</v>
      </c>
      <c r="AJ217"/>
      <c r="AK217" s="659" t="s">
        <v>5477</v>
      </c>
      <c r="AL217" s="659"/>
      <c r="AM217" s="659"/>
      <c r="AN217" s="659"/>
      <c r="AO217" s="659"/>
      <c r="AP217" s="659"/>
      <c r="AQ217" s="659"/>
      <c r="AR217" s="659"/>
      <c r="AS217" s="659"/>
      <c r="AT217" s="659"/>
      <c r="AU217" s="659"/>
      <c r="AV217" s="659"/>
      <c r="AW217" s="389" t="s">
        <v>5470</v>
      </c>
      <c r="AX217" s="387" t="s">
        <v>5934</v>
      </c>
      <c r="AY217" s="367" t="s">
        <v>5942</v>
      </c>
      <c r="AZ217" s="807" t="s">
        <v>5943</v>
      </c>
      <c r="BA217" s="807"/>
      <c r="BB217" s="807"/>
      <c r="BC217" s="807"/>
      <c r="BD217" s="807"/>
      <c r="BE217" s="807"/>
      <c r="BF217" s="807"/>
      <c r="BG217" s="807"/>
      <c r="BH217" s="807"/>
      <c r="BI217" s="807"/>
      <c r="BJ217" s="807"/>
      <c r="BK217" s="807"/>
      <c r="BL217" s="370" t="s">
        <v>5944</v>
      </c>
      <c r="BM217" s="810" t="s">
        <v>5945</v>
      </c>
      <c r="BN217" s="810"/>
      <c r="BO217" s="810"/>
      <c r="BP217" s="810"/>
      <c r="BQ217" s="810"/>
      <c r="BR217" s="810"/>
      <c r="BS217" s="810"/>
      <c r="BT217" s="810"/>
      <c r="BU217" s="810"/>
      <c r="BV217" s="810"/>
      <c r="BW217" s="810"/>
      <c r="BX217" s="810"/>
      <c r="BY217" s="373" t="s">
        <v>5946</v>
      </c>
      <c r="BZ217" s="812" t="s">
        <v>5947</v>
      </c>
      <c r="CA217" s="812"/>
      <c r="CB217" s="812"/>
      <c r="CC217" s="812"/>
      <c r="CD217" s="812"/>
      <c r="CE217" s="812"/>
      <c r="CF217" s="812"/>
      <c r="CG217" s="812"/>
      <c r="CH217" s="812"/>
      <c r="CI217" s="812"/>
      <c r="CJ217" s="812"/>
      <c r="CK217" s="812"/>
      <c r="CL217" s="376" t="s">
        <v>5948</v>
      </c>
      <c r="CM217" s="814" t="s">
        <v>5949</v>
      </c>
      <c r="CN217" s="814"/>
      <c r="CO217" s="814"/>
      <c r="CP217" s="814"/>
      <c r="CQ217" s="814"/>
      <c r="CR217" s="814"/>
      <c r="CS217" s="814"/>
      <c r="CT217" s="814"/>
      <c r="CU217" s="814"/>
      <c r="CV217" s="814"/>
      <c r="CW217" s="814"/>
      <c r="CX217" s="814"/>
      <c r="CZ217" s="378" t="s">
        <v>5950</v>
      </c>
      <c r="DB217" s="380" t="s">
        <v>5470</v>
      </c>
      <c r="DC217" s="381" t="s">
        <v>5951</v>
      </c>
      <c r="DD217" s="385" t="s">
        <v>5952</v>
      </c>
      <c r="DE217" s="384" t="s">
        <v>5953</v>
      </c>
      <c r="DF217" s="385" t="s">
        <v>5954</v>
      </c>
      <c r="DG217" s="384" t="s">
        <v>5955</v>
      </c>
      <c r="DH217" s="385" t="s">
        <v>5956</v>
      </c>
      <c r="DI217" s="384" t="s">
        <v>5957</v>
      </c>
      <c r="DJ217" s="385" t="s">
        <v>5958</v>
      </c>
      <c r="DK217" s="384" t="s">
        <v>5959</v>
      </c>
      <c r="DL217" s="385" t="s">
        <v>5960</v>
      </c>
      <c r="DM217" s="384" t="s">
        <v>5961</v>
      </c>
      <c r="DN217" s="385" t="s">
        <v>5962</v>
      </c>
      <c r="DO217" s="384" t="s">
        <v>5963</v>
      </c>
      <c r="DP217" s="385" t="s">
        <v>5964</v>
      </c>
      <c r="DR217" s="404" t="s">
        <v>5867</v>
      </c>
      <c r="DS217" s="262"/>
      <c r="DT217" s="262"/>
      <c r="DU217" s="262"/>
      <c r="DV217" s="262"/>
      <c r="DW217" s="262"/>
      <c r="DX217" s="262"/>
      <c r="DY217" s="262"/>
      <c r="DZ217" s="262"/>
      <c r="EA217" s="262"/>
      <c r="EB217" s="262"/>
      <c r="EC217" s="262"/>
    </row>
    <row r="218" spans="1:133" ht="15" customHeight="1">
      <c r="A218" s="40"/>
      <c r="B218" s="91"/>
      <c r="C218" s="94" t="s">
        <v>5464</v>
      </c>
      <c r="D218" s="572" t="s">
        <v>403</v>
      </c>
      <c r="E218" s="573"/>
      <c r="F218" s="573"/>
      <c r="G218" s="573"/>
      <c r="H218" s="573"/>
      <c r="I218" s="573"/>
      <c r="J218" s="574"/>
      <c r="K218" s="483"/>
      <c r="L218" s="483"/>
      <c r="M218" s="483"/>
      <c r="N218" s="483"/>
      <c r="O218" s="483"/>
      <c r="P218" s="483"/>
      <c r="Q218" s="483"/>
      <c r="R218" s="483"/>
      <c r="S218" s="483"/>
      <c r="T218" s="483"/>
      <c r="U218" s="483"/>
      <c r="V218" s="483"/>
      <c r="W218" s="483"/>
      <c r="X218" s="483"/>
      <c r="Y218" s="483"/>
      <c r="Z218" s="483"/>
      <c r="AA218" s="483"/>
      <c r="AB218" s="483"/>
      <c r="AC218" s="483"/>
      <c r="AD218" s="483"/>
      <c r="AE218" s="42"/>
      <c r="AG218" s="23">
        <f>IF(AND(AK231=1,COUNTA(K218:AD218,O286:AD286,O354:AD354)=0),0,IF(AND(COUNTBLANK(D218)=0,DD218=0,DE218=0,DF218=0,DG218=0,DH218=0,DI218=0,DJ218=0,DK218=0,DL218=0,DM218=0,DN218=0,DO218=0,DP218=0),0,1))</f>
        <v>0</v>
      </c>
      <c r="AH218" s="89">
        <f>COUNTIF(K218:AD218,"NS")+COUNTIF(O286:AD286,"NS")+COUNTIF(O354:AD354,"NS")</f>
        <v>0</v>
      </c>
      <c r="AI218" s="1">
        <f>IF(AND(SUM($S43)=0,OR(COUNTA(L218)&gt;0,COUNTA(P218)&gt;0,COUNTA(T218)&gt;0,COUNTA(X218)&gt;0,COUNTA(AB218)&gt;0,COUNTA(P286)&gt;0,COUNTA(T286)&gt;0,COUNTA(X286)&gt;0,COUNTA(AB286)&gt;0,COUNTA(P354)&gt;0,COUNTA(T354)&gt;0,COUNTA(X354)&gt;0,COUNTA(AB354)&gt;0)),1,0)</f>
        <v>0</v>
      </c>
      <c r="AJ218"/>
      <c r="AK218" s="284" t="s">
        <v>5108</v>
      </c>
      <c r="AL218" s="261" t="s">
        <v>5109</v>
      </c>
      <c r="AM218" s="284" t="s">
        <v>5110</v>
      </c>
      <c r="AN218" s="261" t="s">
        <v>5111</v>
      </c>
      <c r="AO218" s="284" t="s">
        <v>5112</v>
      </c>
      <c r="AP218" s="261" t="s">
        <v>5113</v>
      </c>
      <c r="AQ218" s="284" t="s">
        <v>5478</v>
      </c>
      <c r="AR218" s="261" t="s">
        <v>5115</v>
      </c>
      <c r="AS218" s="284" t="s">
        <v>5116</v>
      </c>
      <c r="AT218" s="261" t="s">
        <v>5117</v>
      </c>
      <c r="AU218" s="284" t="s">
        <v>5118</v>
      </c>
      <c r="AV218" s="261" t="s">
        <v>5479</v>
      </c>
      <c r="AW218" s="388" t="s">
        <v>5108</v>
      </c>
      <c r="AX218" s="1">
        <f>IF(AND(SUM($M$168)=0,COUNTA(P218:P278)&gt;0),1,0)</f>
        <v>0</v>
      </c>
      <c r="AY218" s="48">
        <f>IF(AND(K218="NA",O218="NA",S218="NA",W218="NA",AA218="NA",O286="NA",S286="NA",W286="NA",AA286="NA",O354="NA",S354="NA",W354="NA",AA354="NA"),0,IF(OR(K218="NS",O218="NS",S218="NS",W218="NS",AA218="NS",O286="NS",S286="NS",W286="NS",AA286="NS",O354="NS",S354="NS",W354="NS",AA354="NS"),0,IF(K218&lt;=SUM(O218,S218,W218,AA218,O286,S286,W286,AA286,O354,S354,W354,AA354),0,1)))</f>
        <v>0</v>
      </c>
      <c r="AZ218" s="48">
        <f>IF(COUNTIF(O218,"NS")=0,IF($K218&lt;O218,1,0),0)</f>
        <v>0</v>
      </c>
      <c r="BA218" s="48">
        <f>IF(COUNTIF(S218,"NS")=0,IF($K218&lt;S218,1,0),0)</f>
        <v>0</v>
      </c>
      <c r="BB218" s="48">
        <f>IF(COUNTIF(W218,"NS")=0,IF($K218&lt;W218,1,0),0)</f>
        <v>0</v>
      </c>
      <c r="BC218" s="48">
        <f>IF(COUNTIF(AA218,"NS")=0,IF($K218&lt;AA218,1,0),0)</f>
        <v>0</v>
      </c>
      <c r="BD218" s="48">
        <f>IF(COUNTIF(O286,"NS")=0,IF($K218&lt;O286,1,0),0)</f>
        <v>0</v>
      </c>
      <c r="BE218" s="48">
        <f>IF(COUNTIF(S286,"NS")=0,IF($K218&lt;S286,1,0),0)</f>
        <v>0</v>
      </c>
      <c r="BF218" s="48">
        <f>IF(COUNTIF(W286,"NS")=0,IF($K218&lt;W286,1,0),0)</f>
        <v>0</v>
      </c>
      <c r="BG218" s="48">
        <f t="shared" ref="BG218:BG249" si="12">IF(COUNTIF(AA286,"NS")=0,IF($K218&lt;AA286,1,0),0)</f>
        <v>0</v>
      </c>
      <c r="BH218" s="48">
        <f>IF(COUNTIF(O354,"NS")=0,IF($K218&lt;O354,1,0),0)</f>
        <v>0</v>
      </c>
      <c r="BI218" s="48">
        <f>IF(COUNTIF(S354,"NS")=0,IF($K218&lt;S354,1,0),0)</f>
        <v>0</v>
      </c>
      <c r="BJ218" s="48">
        <f>IF(COUNTIF(W354,"NS")=0,IF($K218&lt;W354,1,0),0)</f>
        <v>0</v>
      </c>
      <c r="BK218" s="48">
        <f>IF(COUNTIF(AA354,"NS")=0,IF($K218&lt;AA354,1,0),0)</f>
        <v>0</v>
      </c>
      <c r="BL218" s="48">
        <f>IF(AND(L218="NA",P218="NA",T218="NA",X218="NA",AB218="NA",P286="NA",T286="NA",X286="NA",AB286="NA",P354="NA",T354="NA",X354="NA",AB354="NA"),0,IF(OR(L218="NS",P218="NS",T218="NS",X218="NS",AB218="NS",P286="NS",T286="NS",X286="NS",AB286="NS",P354="NS",T354="NS",X354="NS",AB354="NS"),0,IF(L218&lt;=SUM(P218,T218,X218,AB218,P286,T286,X286,AB286,P354,T354,X354,AB354),0,1)))</f>
        <v>0</v>
      </c>
      <c r="BM218" s="48">
        <f>IF(COUNTIF(P218,"NS")=0,IF($L218&lt;P218,1,0),0)</f>
        <v>0</v>
      </c>
      <c r="BN218" s="48">
        <f>IF(COUNTIF(T218,"NS")=0,IF($L218&lt;T218,1,0),0)</f>
        <v>0</v>
      </c>
      <c r="BO218" s="48">
        <f>IF(COUNTIF(X218,"NS")=0,IF($L218&lt;X218,1,0),0)</f>
        <v>0</v>
      </c>
      <c r="BP218" s="48">
        <f>IF(COUNTIF(AB218,"NS")=0,IF($L218&lt;AB218,1,0),0)</f>
        <v>0</v>
      </c>
      <c r="BQ218" s="48">
        <f>IF(COUNTIF(P286,"NS")=0,IF($L218&lt;P286,1,0),0)</f>
        <v>0</v>
      </c>
      <c r="BR218" s="48">
        <f>IF(COUNTIF(T286,"NS")=0,IF($L218&lt;T286,1,0),0)</f>
        <v>0</v>
      </c>
      <c r="BS218" s="48">
        <f>IF(COUNTIF(X286,"NS")=0,IF($L218&lt;X286,1,0),0)</f>
        <v>0</v>
      </c>
      <c r="BT218" s="48">
        <f t="shared" ref="BT218:BT249" si="13">IF(COUNTIF(AB286,"NS")=0,IF($L218&lt;AB286,1,0),0)</f>
        <v>0</v>
      </c>
      <c r="BU218" s="48">
        <f>IF(COUNTIF(P354,"NS")=0,IF($L218&lt;P354,1,0),0)</f>
        <v>0</v>
      </c>
      <c r="BV218" s="48">
        <f>IF(COUNTIF(T354,"NS")=0,IF($L218&lt;T354,1,0),0)</f>
        <v>0</v>
      </c>
      <c r="BW218" s="48">
        <f>IF(COUNTIF(X354,"NS")=0,IF($L218&lt;X354,1,0),0)</f>
        <v>0</v>
      </c>
      <c r="BX218" s="48">
        <f>IF(COUNTIF(AB354,"NS")=0,IF($L218&lt;AB354,1,0),0)</f>
        <v>0</v>
      </c>
      <c r="BY218" s="48">
        <f>IF(AND(M218="NA",Q218="NA",U218="NA",Y218="NA",AC218="NA",Q286="NA",U286="NA",Y286="NA",AC286="NA",Q354="NA",U354="NA",Y354="NA",AC354="NA"),0,IF(OR(M218="NS",Q218="NS",U218="NS",Y218="NS",AC218="NS",Q286="NS",U286="NS",Y286="NS",AC286="NS",Q354="NS",U354="NS",Y354="NS",AC354="NS"),0,IF(M218&lt;=SUM(Q218,U218,Y218,AC218,Q286,U286,Y286,AC286,Q354,U354,Y354,AC354),0,1)))</f>
        <v>0</v>
      </c>
      <c r="BZ218" s="48">
        <f>IF(COUNTIF(Q218,"NS")=0,IF($M218&lt;Q218,1,0),0)</f>
        <v>0</v>
      </c>
      <c r="CA218" s="48">
        <f>IF(COUNTIF(U218,"NS")=0,IF($M218&lt;U218,1,0),0)</f>
        <v>0</v>
      </c>
      <c r="CB218" s="48">
        <f>IF(COUNTIF(Y218,"NS")=0,IF($M218&lt;Y218,1,0),0)</f>
        <v>0</v>
      </c>
      <c r="CC218" s="48">
        <f>IF(COUNTIF(AC218,"NS")=0,IF($M218&lt;AC218,1,0),0)</f>
        <v>0</v>
      </c>
      <c r="CD218" s="48">
        <f>IF(COUNTIF(Q286,"NS")=0,IF($M218&lt;Q286,1,0),0)</f>
        <v>0</v>
      </c>
      <c r="CE218" s="48">
        <f>IF(COUNTIF(U286,"NS")=0,IF($M218&lt;U286,1,0),0)</f>
        <v>0</v>
      </c>
      <c r="CF218" s="48">
        <f>IF(COUNTIF(Y286,"NS")=0,IF($M218&lt;Y286,1,0),0)</f>
        <v>0</v>
      </c>
      <c r="CG218" s="48">
        <f>IF(COUNTIF(AC286,"NS")=0,IF($M218&lt;AC286,1,0),0)</f>
        <v>0</v>
      </c>
      <c r="CH218" s="48">
        <f>IF(COUNTIF(Q354,"NS")=0,IF($M218&lt;Q354,1,0),0)</f>
        <v>0</v>
      </c>
      <c r="CI218" s="48">
        <f>IF(COUNTIF(U354,"NS")=0,IF($M218&lt;U354,1,0),0)</f>
        <v>0</v>
      </c>
      <c r="CJ218" s="48">
        <f>IF(COUNTIF(Y354,"NS")=0,IF($M218&lt;Y354,1,0),0)</f>
        <v>0</v>
      </c>
      <c r="CK218" s="48">
        <f>IF(COUNTIF(AC354,"NS")=0,IF($M218&lt;AC354,1,0),0)</f>
        <v>0</v>
      </c>
      <c r="CL218" s="48">
        <f>IF(AND(N218="NA",R218="NA",V218="NA",Z218="NA",AD218="NA",R286="NA",V286="NA",Z286="NA",AD286="NA",R354="NA",V354="NA",Z354="NA",AD354="NA"),0,IF(OR(N218="NS",R218="NS",V218="NS",Z218="NS",AD218="NS",R286="NS",V286="NS",Z286="NS",AD286="NS",R354="NS",V354="NS",Z354="NS",AD354="NS"),0,IF(N218&lt;=SUM(R218,V218,Z218,AD218,R286,V286,Z286,AD286,R354,V354,Z354,AD354),0,1)))</f>
        <v>0</v>
      </c>
      <c r="CM218" s="48">
        <f>IF(COUNTIF(R218,"NS")=0,IF($N218&lt;R218,1,0),0)</f>
        <v>0</v>
      </c>
      <c r="CN218" s="48">
        <f>IF(COUNTIF(V218,"NS")=0,IF($N218&lt;V218,1,0),0)</f>
        <v>0</v>
      </c>
      <c r="CO218" s="48">
        <f>IF(COUNTIF(Z218,"NS")=0,IF($N218&lt;Z218,1,0),0)</f>
        <v>0</v>
      </c>
      <c r="CP218" s="48">
        <f>IF(COUNTIF(AD218,"NS")=0,IF($N218&lt;AD218,1,0),0)</f>
        <v>0</v>
      </c>
      <c r="CQ218" s="48">
        <f>IF(COUNTIF(R286,"NS")=0,IF($N218&lt;R286,1,0),0)</f>
        <v>0</v>
      </c>
      <c r="CR218" s="48">
        <f>IF(COUNTIF(V286,"NS")=0,IF($N218&lt;V286,1,0),0)</f>
        <v>0</v>
      </c>
      <c r="CS218" s="48">
        <f>IF(COUNTIF(Z286,"NS")=0,IF($N218&lt;Z286,1,0),0)</f>
        <v>0</v>
      </c>
      <c r="CT218" s="48">
        <f>IF(COUNTIF(AD286,"NS")=0,IF($N218&lt;AD286,1,0),0)</f>
        <v>0</v>
      </c>
      <c r="CU218" s="48">
        <f>IF(COUNTIF(R354,"NS")=0,IF($N218&lt;R354,1,0),0)</f>
        <v>0</v>
      </c>
      <c r="CV218" s="48">
        <f>IF(COUNTIF(V354,"NS")=0,IF($N218&lt;V354,1,0),0)</f>
        <v>0</v>
      </c>
      <c r="CW218" s="48">
        <f>IF(COUNTIF(Z354,"NS")=0,IF($N218&lt;Z354,1,0),0)</f>
        <v>0</v>
      </c>
      <c r="CX218" s="48">
        <f>IF(COUNTIF(AD354,"NS")=0,IF($N218&lt;AD354,1,0),0)</f>
        <v>0</v>
      </c>
      <c r="CZ218" s="1">
        <f>IF(OR(L218="NS",S43="NS"),0,IF(AND(L218="NA",S43="NA"),0,IF(L218&gt;=S43,0,1)))</f>
        <v>0</v>
      </c>
      <c r="DB218" s="382" t="s">
        <v>5108</v>
      </c>
      <c r="DC218" s="1">
        <f>IF(OR(P279="NS",M168="NS"),0,IF(AND(P279="NA",M168="NA"),0,IF(P279&gt;=M168,0,1)))</f>
        <v>0</v>
      </c>
      <c r="DD218" s="1">
        <f>IF(AND(SUM(S43)=0,OR(COUNTA(K218,M218:N218)=3,COUNTA(K218,M218:N218)=0)),0,IF(AND(SUM(S43)&gt;0,COUNTA(K218:N218)=4),0,1))</f>
        <v>0</v>
      </c>
      <c r="DE218" s="1">
        <f>IF(AND(SUM($AK$221)=0,COUNTA(O218:R218)=0),0,IF(AND(SUM($AK$221)&gt;0,SUM(S43)&gt;0,SUM($M$168)&gt;0,COUNTA(O218:R218)=4),0,IF(AND(SUM($AK$221)&gt;0,OR(SUM(S43)=0,SUM($M$168)=0),COUNTA(O218,Q218:R218)=3),0,1)))</f>
        <v>0</v>
      </c>
      <c r="DF218" s="1">
        <f>IF(AND(SUM($AL$221)=0,COUNTA(S218:V218)=0),0,IF(AND(SUM($AL$221)&gt;0,SUM(S43)&gt;0,SUM($M$169)&gt;0,COUNTA(S218:V218)=4),0,IF(AND(SUM($AL$221)&gt;0,OR(SUM(S43)=0,SUM($M$169)=0),COUNTA(S218,U218:V218)=3),0,1)))</f>
        <v>0</v>
      </c>
      <c r="DG218" s="1">
        <f>IF(AND(SUM($AM$221)=0,COUNTA(W218:Z218)=0),0,IF(AND(SUM($AM$221)&gt;0,SUM(S43)&gt;0,SUM($M$170)&gt;0,COUNTA(W218:Z218)=4),0,IF(AND(SUM($AM$221)&gt;0,OR(SUM(S43)=0,SUM($M$170)=0),COUNTA(W218,Y218:Z218)=3),0,1)))</f>
        <v>0</v>
      </c>
      <c r="DH218" s="1">
        <f>IF(AND(SUM($AN$221)=0,COUNTA(AA218:AD218)=0),0,IF(AND(SUM($AN$221)&gt;0,SUM(S43)&gt;0,SUM($M$171)&gt;0,COUNTA(AA218:AD218)=4),0,IF(AND(SUM($AN$221)&gt;0,OR(SUM(S43)=0,SUM($M$171)=0),COUNTA(AA218,AC218:AD218)=3),0,1)))</f>
        <v>0</v>
      </c>
      <c r="DI218" s="1">
        <f>IF(AND(SUM($AO$221)=0,COUNTA(O286:R286)=0),0,IF(AND(SUM($AO$221)&gt;0,SUM(S43)&gt;0,SUM($M$172)&gt;0,COUNTA(O286:R286)=4),0,IF(AND(SUM($AO$221)&gt;0,OR(SUM(S43)=0,SUM($M$172)=0),COUNTA(O286,Q286:R286)=3),0,1)))</f>
        <v>0</v>
      </c>
      <c r="DJ218" s="1">
        <f>IF(AND(SUM($AP$221)=0,COUNTA(S286:V286)=0),0,IF(AND(SUM($AP$221)&gt;0,SUM(S43)&gt;0,SUM($M$173)&gt;0,COUNTA(S286:V286)=4),0,IF(AND(SUM($AP$221)&gt;0,OR(SUM(S43)=0,SUM($M$173)=0),COUNTA(S286,U286:V286)=3),0,1)))</f>
        <v>0</v>
      </c>
      <c r="DK218" s="1">
        <f>IF(AND(SUM($AQ$221)=0,COUNTA(W286:Z286)=0),0,IF(AND(SUM($AQ$221)&gt;0,SUM(S43)&gt;0,SUM($M$174)&gt;0,COUNTA(W286:Z286)=4),0,IF(AND(SUM($AQ$221)&gt;0,OR(SUM(S43)=0,SUM($M$174)=0),COUNTA(W286,Y286:Z286)=3),0,1)))</f>
        <v>0</v>
      </c>
      <c r="DL218" s="1">
        <f>IF(AND(SUM($AR$221)=0,COUNTA(AA286:AD286)=0),0,IF(AND(SUM($AR$221)&gt;0,SUM(S43)&gt;0,SUM($M$175)&gt;0,COUNTA(AA286:AD286)=4),0,IF(AND(SUM($AR$221)&gt;0,OR(SUM(S43)=0,SUM($M$175)=0),COUNTA(AA286,AC286:AD286)=3),0,1)))</f>
        <v>0</v>
      </c>
      <c r="DM218" s="1">
        <f>IF(AND(SUM($AS$221)=0,COUNTA(O354:R354)=0),0,IF(AND(SUM($AS$221)&gt;0,SUM(S43)&gt;0,SUM($M$176)&gt;0,COUNTA(O354:R354)=4),0,IF(AND(SUM($AS$221)&gt;0,OR(SUM(S43)=0,SUM($M$176)=0),COUNTA(O354,Q354:R354)=3),0,1)))</f>
        <v>0</v>
      </c>
      <c r="DN218" s="1">
        <f>IF(AND(SUM($AT$221)=0,COUNTA(S354:V354)=0),0,IF(AND(SUM($AT$221)&gt;0,SUM(S43)&gt;0,SUM($M$177)&gt;0,COUNTA(S354:V354)=4),0,IF(AND(SUM($AT$221)&gt;0,OR(SUM(S43)=0,SUM($M$177)=0),COUNTA(S354,U354:V354)=3),0,1)))</f>
        <v>0</v>
      </c>
      <c r="DO218" s="1">
        <f>IF(AND(SUM($AU$221)=0,COUNTA(W354:Z354)=0),0,IF(AND(SUM($AU$221)&gt;0,SUM(S43)&gt;0,SUM($M$178)&gt;0,COUNTA(W354:Z354)=4),0,IF(AND(SUM($AU$221)&gt;0,OR(SUM(S43)=0,SUM($M$178)=0),COUNTA(W354,Y354:Z354)=3),0,1)))</f>
        <v>0</v>
      </c>
      <c r="DP218" s="1">
        <f>IF(AND(SUM($AV$221)=0,COUNTA(AA354:AD354)=0),0,IF(AND(SUM($AV$221)&gt;0,SUM(S43)&gt;0,SUM($M$179)&gt;0,COUNTA(AA354:AD354)=4),0,IF(AND(SUM($AV$221)&gt;0,OR(SUM(S43)=0,SUM($M$179)=0),COUNTA(AA354,AC354:AD354)=3),0,1)))</f>
        <v>0</v>
      </c>
      <c r="DR218" s="1">
        <f>IF(AND(CNGE_2024_M4_Secc1!$O42&lt;&gt;"",CNGE_2024_M4_Secc1!$O42=1,COUNTA(K219:AD219,O287:AD287,O355:AD355)&gt;0),1,0)</f>
        <v>0</v>
      </c>
      <c r="DS218"/>
      <c r="DT218"/>
      <c r="DU218"/>
      <c r="DV218"/>
      <c r="DW218"/>
      <c r="DX218"/>
      <c r="DY218"/>
      <c r="DZ218"/>
      <c r="EA218"/>
      <c r="EB218"/>
      <c r="EC218"/>
    </row>
    <row r="219" spans="1:133" ht="15" customHeight="1">
      <c r="A219" s="40"/>
      <c r="B219" s="91"/>
      <c r="C219" s="94" t="s">
        <v>5014</v>
      </c>
      <c r="D219" s="572" t="str">
        <f>IF(CNGE_2024_M4_Secc1!D42="","",CNGE_2024_M4_Secc1!D42)</f>
        <v/>
      </c>
      <c r="E219" s="573"/>
      <c r="F219" s="573"/>
      <c r="G219" s="573"/>
      <c r="H219" s="573"/>
      <c r="I219" s="573"/>
      <c r="J219" s="574"/>
      <c r="K219" s="483"/>
      <c r="L219" s="483"/>
      <c r="M219" s="483"/>
      <c r="N219" s="483"/>
      <c r="O219" s="483"/>
      <c r="P219" s="483"/>
      <c r="Q219" s="483"/>
      <c r="R219" s="483"/>
      <c r="S219" s="483"/>
      <c r="T219" s="483"/>
      <c r="U219" s="483"/>
      <c r="V219" s="483"/>
      <c r="W219" s="483"/>
      <c r="X219" s="483"/>
      <c r="Y219" s="483"/>
      <c r="Z219" s="483"/>
      <c r="AA219" s="483"/>
      <c r="AB219" s="483"/>
      <c r="AC219" s="483"/>
      <c r="AD219" s="483"/>
      <c r="AE219" s="42"/>
      <c r="AG219" s="1">
        <f>IF(AND(AK231=1,COUNTA(K219:AD219,O287:AD287,O355:AD355)=0),0,IF(AND(CNGE_2024_M4_Secc1!$O42&lt;&gt;"",CNGE_2024_M4_Secc1!$O42=1,COUNTBLANK(D219)=0,COUNTA(K219:AD219,O287:AD287,O355:AD355)=0),0,IF(AND(CNGE_2024_M4_Secc1!$O42&lt;&gt;"",CNGE_2024_M4_Secc1!$O42&lt;&gt;1,COUNTBLANK(D219)=0,DD219=0,DE219=0,DF219=0,DG219=0,DH219=0,DI219=0,DJ219=0,DK219=0,DL219=0,DM219=0,DN219=0,DO219=0,DP219=0),0,IF(AND(COUNTBLANK(D219)=1,COUNTA(K219:AD219,O287:AD287,O355:AD355)=0),0,1))))</f>
        <v>0</v>
      </c>
      <c r="AH219" s="89">
        <f t="shared" ref="AH219:AH277" si="14">COUNTIF(K219:AD219,"NS")+COUNTIF(O287:AD287,"NS")+COUNTIF(O355:AD355,"NS")</f>
        <v>0</v>
      </c>
      <c r="AI219" s="1">
        <f t="shared" ref="AI219:AI250" si="15">IF(AND(SUM($S44)=0,OR(COUNTA(L219)&gt;0,COUNTA(P219)&gt;0,COUNTA(T219)&gt;0,COUNTA(X219)&gt;0,COUNTA(AB219)&gt;0,COUNTA(P287)&gt;0,COUNTA(T287)&gt;0,,COUNTA(X287)&gt;0,COUNTA(AB287)&gt;0,COUNTA(P355)&gt;0,COUNTA(T355)&gt;0,COUNTA(X355)&gt;0,COUNTA(AB355)&gt;0)),1,0)</f>
        <v>0</v>
      </c>
      <c r="AJ219" s="283" t="s">
        <v>5481</v>
      </c>
      <c r="AK219">
        <f>IF(COUNTIF(CNGE_2024_M4_Secc1!AQ42:AQ101,2),1,0)</f>
        <v>0</v>
      </c>
      <c r="AL219">
        <f>IF(COUNTIF(CNGE_2024_M4_Secc1!AR42:AR101,2),1,0)</f>
        <v>0</v>
      </c>
      <c r="AM219">
        <f>IF(COUNTIF(CNGE_2024_M4_Secc1!AS42:AS101,2),1,0)</f>
        <v>0</v>
      </c>
      <c r="AN219">
        <f>IF(COUNTIF(CNGE_2024_M4_Secc1!AT42:AT101,2),1,0)</f>
        <v>0</v>
      </c>
      <c r="AO219">
        <f>IF(COUNTIF(CNGE_2024_M4_Secc1!AU42:AU101,2),1,0)</f>
        <v>0</v>
      </c>
      <c r="AP219">
        <f>IF(COUNTIF(CNGE_2024_M4_Secc1!AV42:AV101,2),1,0)</f>
        <v>0</v>
      </c>
      <c r="AQ219">
        <f>IF(COUNTIF(CNGE_2024_M4_Secc1!AW42:AW101,2),1,0)</f>
        <v>0</v>
      </c>
      <c r="AR219">
        <f>IF(COUNTIF(CNGE_2024_M4_Secc1!AX42:AX101,2),1,0)</f>
        <v>0</v>
      </c>
      <c r="AS219">
        <f>IF(COUNTIF(CNGE_2024_M4_Secc1!AY42:AY101,2),1,0)</f>
        <v>0</v>
      </c>
      <c r="AT219">
        <f>IF(COUNTIF(CNGE_2024_M4_Secc1!AZ42:AZ101,2),1,0)</f>
        <v>0</v>
      </c>
      <c r="AU219">
        <f>IF(COUNTIF(CNGE_2024_M4_Secc1!BA42:BA101,2),1,0)</f>
        <v>0</v>
      </c>
      <c r="AV219">
        <f>IF(COUNTIF(CNGE_2024_M4_Secc1!BB42:BB101,2),1,0)</f>
        <v>0</v>
      </c>
      <c r="AW219" s="390" t="s">
        <v>5109</v>
      </c>
      <c r="AX219" s="1">
        <f>IF(AND(SUM($M$169)=0,COUNTA(T218:T278)&gt;0),1,0)</f>
        <v>0</v>
      </c>
      <c r="AY219" s="48">
        <f t="shared" ref="AY219:AY278" si="16">IF(AND(K219="NA",O219="NA",S219="NA",W219="NA",AA219="NA",O287="NA",S287="NA",W287="NA",AA287="NA",O355="NA",S355="NA",W355="NA",AA355="NA"),0,IF(OR(K219="NS",O219="NS",S219="NS",W219="NS",AA219="NS",O287="NS",S287="NS",W287="NS",AA287="NS",O355="NS",S355="NS",W355="NS",AA355="NS"),0,IF(K219&lt;=SUM(O219,S219,W219,AA219,O287,S287,W287,AA287,O355,S355,W355,AA355),0,1)))</f>
        <v>0</v>
      </c>
      <c r="AZ219" s="48">
        <f>IF(COUNTIF(O219,"NS")=0,IF($K219&lt;O219,1,0),0)</f>
        <v>0</v>
      </c>
      <c r="BA219" s="48">
        <f t="shared" ref="BA219:BA278" si="17">IF(COUNTIF(S219,"NS")=0,IF($K219&lt;S219,1,0),0)</f>
        <v>0</v>
      </c>
      <c r="BB219" s="48">
        <f t="shared" ref="BB219:BB278" si="18">IF(COUNTIF(W219,"NS")=0,IF($K219&lt;W219,1,0),0)</f>
        <v>0</v>
      </c>
      <c r="BC219" s="48">
        <f t="shared" ref="BC219:BC278" si="19">IF(COUNTIF(AA219,"NS")=0,IF($K219&lt;AA219,1,0),0)</f>
        <v>0</v>
      </c>
      <c r="BD219" s="48">
        <f t="shared" ref="BD219:BD278" si="20">IF(COUNTIF(O287,"NS")=0,IF($K219&lt;O287,1,0),0)</f>
        <v>0</v>
      </c>
      <c r="BE219" s="48">
        <f t="shared" ref="BE219:BE278" si="21">IF(COUNTIF(S287,"NS")=0,IF($K219&lt;S287,1,0),0)</f>
        <v>0</v>
      </c>
      <c r="BF219" s="48">
        <f t="shared" ref="BF219:BF278" si="22">IF(COUNTIF(W287,"NS")=0,IF($K219&lt;W287,1,0),0)</f>
        <v>0</v>
      </c>
      <c r="BG219" s="48">
        <f t="shared" si="12"/>
        <v>0</v>
      </c>
      <c r="BH219" s="48">
        <f t="shared" ref="BH219:BH278" si="23">IF(COUNTIF(O355,"NS")=0,IF($K219&lt;O355,1,0),0)</f>
        <v>0</v>
      </c>
      <c r="BI219" s="48">
        <f t="shared" ref="BI219:BI278" si="24">IF(COUNTIF(S355,"NS")=0,IF($K219&lt;S355,1,0),0)</f>
        <v>0</v>
      </c>
      <c r="BJ219" s="48">
        <f t="shared" ref="BJ219:BJ278" si="25">IF(COUNTIF(W355,"NS")=0,IF($K219&lt;W355,1,0),0)</f>
        <v>0</v>
      </c>
      <c r="BK219" s="48">
        <f t="shared" ref="BK219:BK278" si="26">IF(COUNTIF(AA355,"NS")=0,IF($K219&lt;AA355,1,0),0)</f>
        <v>0</v>
      </c>
      <c r="BL219" s="48">
        <f t="shared" ref="BL219:BL278" si="27">IF(AND(L219="NA",P219="NA",T219="NA",X219="NA",AB219="NA",P287="NA",T287="NA",X287="NA",AB287="NA",P355="NA",T355="NA",X355="NA",AB355="NA"),0,IF(OR(L219="NS",P219="NS",T219="NS",X219="NS",AB219="NS",P287="NS",T287="NS",X287="NS",AB287="NS",P355="NS",T355="NS",X355="NS",AB355="NS"),0,IF(L219&lt;=SUM(P219,T219,X219,AB219,P287,T287,X287,AB287,P355,T355,X355,AB355),0,1)))</f>
        <v>0</v>
      </c>
      <c r="BM219" s="48">
        <f t="shared" ref="BM219:BM278" si="28">IF(COUNTIF(P219,"NS")=0,IF($L219&lt;P219,1,0),0)</f>
        <v>0</v>
      </c>
      <c r="BN219" s="48">
        <f t="shared" ref="BN219:BN278" si="29">IF(COUNTIF(T219,"NS")=0,IF($L219&lt;T219,1,0),0)</f>
        <v>0</v>
      </c>
      <c r="BO219" s="48">
        <f t="shared" ref="BO219:BO278" si="30">IF(COUNTIF(X219,"NS")=0,IF($L219&lt;X219,1,0),0)</f>
        <v>0</v>
      </c>
      <c r="BP219" s="48">
        <f t="shared" ref="BP219:BP278" si="31">IF(COUNTIF(AB219,"NS")=0,IF($L219&lt;AB219,1,0),0)</f>
        <v>0</v>
      </c>
      <c r="BQ219" s="48">
        <f t="shared" ref="BQ219:BQ278" si="32">IF(COUNTIF(P287,"NS")=0,IF($L219&lt;P287,1,0),0)</f>
        <v>0</v>
      </c>
      <c r="BR219" s="48">
        <f t="shared" ref="BR219:BR278" si="33">IF(COUNTIF(T287,"NS")=0,IF($L219&lt;T287,1,0),0)</f>
        <v>0</v>
      </c>
      <c r="BS219" s="48">
        <f t="shared" ref="BS219:BS278" si="34">IF(COUNTIF(X287,"NS")=0,IF($L219&lt;X287,1,0),0)</f>
        <v>0</v>
      </c>
      <c r="BT219" s="48">
        <f t="shared" si="13"/>
        <v>0</v>
      </c>
      <c r="BU219" s="48">
        <f t="shared" ref="BU219:BU278" si="35">IF(COUNTIF(P355,"NS")=0,IF($L219&lt;P355,1,0),0)</f>
        <v>0</v>
      </c>
      <c r="BV219" s="48">
        <f t="shared" ref="BV219:BV278" si="36">IF(COUNTIF(T355,"NS")=0,IF($L219&lt;T355,1,0),0)</f>
        <v>0</v>
      </c>
      <c r="BW219" s="48">
        <f t="shared" ref="BW219:BW278" si="37">IF(COUNTIF(X355,"NS")=0,IF($L219&lt;X355,1,0),0)</f>
        <v>0</v>
      </c>
      <c r="BX219" s="48">
        <f t="shared" ref="BX219:BX278" si="38">IF(COUNTIF(AB355,"NS")=0,IF($L219&lt;AB355,1,0),0)</f>
        <v>0</v>
      </c>
      <c r="BY219" s="48">
        <f t="shared" ref="BY219:BY278" si="39">IF(AND(M219="NA",Q219="NA",U219="NA",Y219="NA",AC219="NA",Q287="NA",U287="NA",Y287="NA",AC287="NA",Q355="NA",U355="NA",Y355="NA",AC355="NA"),0,IF(OR(M219="NS",Q219="NS",U219="NS",Y219="NS",AC219="NS",Q287="NS",U287="NS",Y287="NS",AC287="NS",Q355="NS",U355="NS",Y355="NS",AC355="NS"),0,IF(M219&lt;=SUM(Q219,U219,Y219,AC219,Q287,U287,Y287,AC287,Q355,U355,Y355,AC355),0,1)))</f>
        <v>0</v>
      </c>
      <c r="BZ219" s="48">
        <f t="shared" ref="BZ219:BZ278" si="40">IF(COUNTIF(Q219,"NS")=0,IF($M219&lt;Q219,1,0),0)</f>
        <v>0</v>
      </c>
      <c r="CA219" s="48">
        <f t="shared" ref="CA219:CA278" si="41">IF(COUNTIF(U219,"NS")=0,IF($M219&lt;U219,1,0),0)</f>
        <v>0</v>
      </c>
      <c r="CB219" s="48">
        <f t="shared" ref="CB219:CB278" si="42">IF(COUNTIF(Y219,"NS")=0,IF($M219&lt;Y219,1,0),0)</f>
        <v>0</v>
      </c>
      <c r="CC219" s="48">
        <f t="shared" ref="CC219:CC278" si="43">IF(COUNTIF(AC219,"NS")=0,IF($M219&lt;AC219,1,0),0)</f>
        <v>0</v>
      </c>
      <c r="CD219" s="48">
        <f t="shared" ref="CD219:CD278" si="44">IF(COUNTIF(Q287,"NS")=0,IF($M219&lt;Q287,1,0),0)</f>
        <v>0</v>
      </c>
      <c r="CE219" s="48">
        <f t="shared" ref="CE219:CE278" si="45">IF(COUNTIF(U287,"NS")=0,IF($M219&lt;U287,1,0),0)</f>
        <v>0</v>
      </c>
      <c r="CF219" s="48">
        <f t="shared" ref="CF219:CF278" si="46">IF(COUNTIF(Y287,"NS")=0,IF($M219&lt;Y287,1,0),0)</f>
        <v>0</v>
      </c>
      <c r="CG219" s="48">
        <f t="shared" ref="CG219:CG278" si="47">IF(COUNTIF(AC287,"NS")=0,IF($M219&lt;AC287,1,0),0)</f>
        <v>0</v>
      </c>
      <c r="CH219" s="48">
        <f t="shared" ref="CH219:CH278" si="48">IF(COUNTIF(Q355,"NS")=0,IF($M219&lt;Q355,1,0),0)</f>
        <v>0</v>
      </c>
      <c r="CI219" s="48">
        <f t="shared" ref="CI219:CI278" si="49">IF(COUNTIF(U355,"NS")=0,IF($M219&lt;U355,1,0),0)</f>
        <v>0</v>
      </c>
      <c r="CJ219" s="48">
        <f t="shared" ref="CJ219:CJ278" si="50">IF(COUNTIF(Y355,"NS")=0,IF($M219&lt;Y355,1,0),0)</f>
        <v>0</v>
      </c>
      <c r="CK219" s="48">
        <f t="shared" ref="CK219:CK278" si="51">IF(COUNTIF(AC355,"NS")=0,IF($M219&lt;AC355,1,0),0)</f>
        <v>0</v>
      </c>
      <c r="CL219" s="48">
        <f t="shared" ref="CL219:CL278" si="52">IF(AND(N219="NA",R219="NA",V219="NA",Z219="NA",AD219="NA",R287="NA",V287="NA",Z287="NA",AD287="NA",R355="NA",V355="NA",Z355="NA",AD355="NA"),0,IF(OR(N219="NS",R219="NS",V219="NS",Z219="NS",AD219="NS",R287="NS",V287="NS",Z287="NS",AD287="NS",R355="NS",V355="NS",Z355="NS",AD355="NS"),0,IF(N219&lt;=SUM(R219,V219,Z219,AD219,R287,V287,Z287,AD287,R355,V355,Z355,AD355),0,1)))</f>
        <v>0</v>
      </c>
      <c r="CM219" s="48">
        <f t="shared" ref="CM219:CM278" si="53">IF(COUNTIF(R219,"NS")=0,IF($N219&lt;R219,1,0),0)</f>
        <v>0</v>
      </c>
      <c r="CN219" s="48">
        <f t="shared" ref="CN219:CN278" si="54">IF(COUNTIF(V219,"NS")=0,IF($N219&lt;V219,1,0),0)</f>
        <v>0</v>
      </c>
      <c r="CO219" s="48">
        <f t="shared" ref="CO219:CO278" si="55">IF(COUNTIF(Z219,"NS")=0,IF($N219&lt;Z219,1,0),0)</f>
        <v>0</v>
      </c>
      <c r="CP219" s="48">
        <f t="shared" ref="CP219:CP278" si="56">IF(COUNTIF(AD219,"NS")=0,IF($N219&lt;AD219,1,0),0)</f>
        <v>0</v>
      </c>
      <c r="CQ219" s="48">
        <f t="shared" ref="CQ219:CQ278" si="57">IF(COUNTIF(R287,"NS")=0,IF($N219&lt;R287,1,0),0)</f>
        <v>0</v>
      </c>
      <c r="CR219" s="48">
        <f t="shared" ref="CR219:CR278" si="58">IF(COUNTIF(V287,"NS")=0,IF($N219&lt;V287,1,0),0)</f>
        <v>0</v>
      </c>
      <c r="CS219" s="48">
        <f t="shared" ref="CS219:CS278" si="59">IF(COUNTIF(Z287,"NS")=0,IF($N219&lt;Z287,1,0),0)</f>
        <v>0</v>
      </c>
      <c r="CT219" s="48">
        <f t="shared" ref="CT219:CT278" si="60">IF(COUNTIF(AD287,"NS")=0,IF($N219&lt;AD287,1,0),0)</f>
        <v>0</v>
      </c>
      <c r="CU219" s="48">
        <f t="shared" ref="CU219:CU278" si="61">IF(COUNTIF(R355,"NS")=0,IF($N219&lt;R355,1,0),0)</f>
        <v>0</v>
      </c>
      <c r="CV219" s="48">
        <f t="shared" ref="CV219:CV278" si="62">IF(COUNTIF(V355,"NS")=0,IF($N219&lt;V355,1,0),0)</f>
        <v>0</v>
      </c>
      <c r="CW219" s="48">
        <f t="shared" ref="CW219:CW278" si="63">IF(COUNTIF(Z355,"NS")=0,IF($N219&lt;Z355,1,0),0)</f>
        <v>0</v>
      </c>
      <c r="CX219" s="48">
        <f t="shared" ref="CX219:CX277" si="64">IF(COUNTIF(AD355,"NS")=0,IF($N219&lt;AD355,1,0),0)</f>
        <v>0</v>
      </c>
      <c r="CZ219" s="1">
        <f t="shared" ref="CZ219:CZ278" si="65">IF(OR(L219="NS",S44="NS"),0,IF(AND(L219="NA",S44="NA"),0,IF(L219&gt;=S44,0,1)))</f>
        <v>0</v>
      </c>
      <c r="DB219" s="383" t="s">
        <v>5109</v>
      </c>
      <c r="DC219" s="1">
        <f>IF(OR(T279="NS",M169="NS"),0,IF(AND(T279="NA",M169="NA"),0,IF(T279&gt;=M169,0,1)))</f>
        <v>0</v>
      </c>
      <c r="DD219" s="1">
        <f t="shared" ref="DD219:DD278" si="66">IF(AND(SUM(S44)=0,OR(COUNTA(K219,M219:N219)=3,COUNTA(K219,M219:N219)=0)),0,IF(AND(SUM(S44)&gt;0,COUNTA(K219:N219)=4),0,1))</f>
        <v>0</v>
      </c>
      <c r="DE219" s="1">
        <f t="shared" ref="DE219:DE278" si="67">IF(AND(SUM($AK$221)=0,COUNTA(O219:R219)=0),0,IF(AND(SUM($AK$221)&gt;0,SUM(S44)&gt;0,SUM($M$168)&gt;0,COUNTA(O219:R219)=4),0,IF(AND(SUM($AK$221)&gt;0,OR(SUM(S44)=0,SUM($M$168)=0),COUNTA(O219,Q219:R219)=3),0,1)))</f>
        <v>0</v>
      </c>
      <c r="DF219" s="1">
        <f t="shared" ref="DF219:DF278" si="68">IF(AND(SUM($AL$221)=0,COUNTA(S219:V219)=0),0,IF(AND(SUM($AL$221)&gt;0,SUM(S44)&gt;0,SUM($M$169)&gt;0,COUNTA(S219:V219)=4),0,IF(AND(SUM($AL$221)&gt;0,OR(SUM(S44)=0,SUM($M$169)=0),COUNTA(S219,U219:V219)=3),0,1)))</f>
        <v>0</v>
      </c>
      <c r="DG219" s="1">
        <f t="shared" ref="DG219:DG278" si="69">IF(AND(SUM($AM$221)=0,COUNTA(W219:Z219)=0),0,IF(AND(SUM($AM$221)&gt;0,SUM(S44)&gt;0,SUM($M$170)&gt;0,COUNTA(W219:Z219)=4),0,IF(AND(SUM($AM$221)&gt;0,OR(SUM(S44)=0,SUM($M$170)=0),COUNTA(W219,Y219:Z219)=3),0,1)))</f>
        <v>0</v>
      </c>
      <c r="DH219" s="1">
        <f t="shared" ref="DH219:DH278" si="70">IF(AND(SUM($AN$221)=0,COUNTA(AA219:AD219)=0),0,IF(AND(SUM($AN$221)&gt;0,SUM(S44)&gt;0,SUM($M$171)&gt;0,COUNTA(AA219:AD219)=4),0,IF(AND(SUM($AN$221)&gt;0,OR(SUM(S44)=0,SUM($M$171)=0),COUNTA(AA219,AC219:AD219)=3),0,1)))</f>
        <v>0</v>
      </c>
      <c r="DI219" s="1">
        <f t="shared" ref="DI219:DI278" si="71">IF(AND(SUM($AO$221)=0,COUNTA(O287:R287)=0),0,IF(AND(SUM($AO$221)&gt;0,SUM(S44)&gt;0,SUM($M$172)&gt;0,COUNTA(O287:R287)=4),0,IF(AND(SUM($AO$221)&gt;0,OR(SUM(S44)=0,SUM($M$172)=0),COUNTA(O287,Q287:R287)=3),0,1)))</f>
        <v>0</v>
      </c>
      <c r="DJ219" s="1">
        <f t="shared" ref="DJ219:DJ278" si="72">IF(AND(SUM($AP$221)=0,COUNTA(S287:V287)=0),0,IF(AND(SUM($AP$221)&gt;0,SUM(S44)&gt;0,SUM($M$173)&gt;0,COUNTA(S287:V287)=4),0,IF(AND(SUM($AP$221)&gt;0,OR(SUM(S44)=0,SUM($M$173)=0),COUNTA(S287,U287:V287)=3),0,1)))</f>
        <v>0</v>
      </c>
      <c r="DK219" s="1">
        <f t="shared" ref="DK219:DK278" si="73">IF(AND(SUM($AQ$221)=0,COUNTA(W287:Z287)=0),0,IF(AND(SUM($AQ$221)&gt;0,SUM(S44)&gt;0,SUM($M$174)&gt;0,COUNTA(W287:Z287)=4),0,IF(AND(SUM($AQ$221)&gt;0,OR(SUM(S44)=0,SUM($M$174)=0),COUNTA(W287,Y287:Z287)=3),0,1)))</f>
        <v>0</v>
      </c>
      <c r="DL219" s="1">
        <f t="shared" ref="DL219:DL278" si="74">IF(AND(SUM($AR$221)=0,COUNTA(AA287:AD287)=0),0,IF(AND(SUM($AR$221)&gt;0,SUM(S44)&gt;0,SUM($M$175)&gt;0,COUNTA(AA287:AD287)=4),0,IF(AND(SUM($AR$221)&gt;0,OR(SUM(S44)=0,SUM($M$175)=0),COUNTA(AA287,AC287:AD287)=3),0,1)))</f>
        <v>0</v>
      </c>
      <c r="DM219" s="1">
        <f t="shared" ref="DM219:DM278" si="75">IF(AND(SUM($AS$221)=0,COUNTA(O355:R355)=0),0,IF(AND(SUM($AS$221)&gt;0,SUM(S44)&gt;0,SUM($M$176)&gt;0,COUNTA(O355:R355)=4),0,IF(AND(SUM($AS$221)&gt;0,OR(SUM(S44)=0,SUM($M$176)=0),COUNTA(O355,Q355:R355)=3),0,1)))</f>
        <v>0</v>
      </c>
      <c r="DN219" s="1">
        <f t="shared" ref="DN219:DN278" si="76">IF(AND(SUM($AT$221)=0,COUNTA(S355:V355)=0),0,IF(AND(SUM($AT$221)&gt;0,SUM(S44)&gt;0,SUM($M$177)&gt;0,COUNTA(S355:V355)=4),0,IF(AND(SUM($AT$221)&gt;0,OR(SUM(S44)=0,SUM($M$177)=0),COUNTA(S355,U355:V355)=3),0,1)))</f>
        <v>0</v>
      </c>
      <c r="DO219" s="1">
        <f t="shared" ref="DO219:DO278" si="77">IF(AND(SUM($AU$221)=0,COUNTA(W355:Z355)=0),0,IF(AND(SUM($AU$221)&gt;0,SUM(S44)&gt;0,SUM($M$178)&gt;0,COUNTA(W355:Z355)=4),0,IF(AND(SUM($AU$221)&gt;0,OR(SUM(S44)=0,SUM($M$178)=0),COUNTA(W355,Y355:Z355)=3),0,1)))</f>
        <v>0</v>
      </c>
      <c r="DP219" s="1">
        <f t="shared" ref="DP219:DP278" si="78">IF(AND(SUM($AV$221)=0,COUNTA(AA355:AD355)=0),0,IF(AND(SUM($AV$221)&gt;0,SUM(S44)&gt;0,SUM($M$179)&gt;0,COUNTA(AA355:AD355)=4),0,IF(AND(SUM($AV$221)&gt;0,OR(SUM(S44)=0,SUM($M$179)=0),COUNTA(AA355,AC355:AD355)=3),0,1)))</f>
        <v>0</v>
      </c>
      <c r="DR219" s="1">
        <f>IF(AND(CNGE_2024_M4_Secc1!$O43&lt;&gt;"",CNGE_2024_M4_Secc1!$O43=1,COUNTA(K220:AD220,O288:AD288,O356:AD356)&gt;0),1,0)</f>
        <v>0</v>
      </c>
      <c r="DS219"/>
      <c r="DT219"/>
      <c r="DU219"/>
      <c r="DV219"/>
      <c r="DW219"/>
      <c r="DX219"/>
      <c r="DY219"/>
      <c r="DZ219"/>
      <c r="EA219"/>
      <c r="EB219"/>
      <c r="EC219"/>
    </row>
    <row r="220" spans="1:133" ht="15" customHeight="1">
      <c r="A220" s="40"/>
      <c r="B220" s="91"/>
      <c r="C220" s="94" t="s">
        <v>5016</v>
      </c>
      <c r="D220" s="572" t="str">
        <f>IF(CNGE_2024_M4_Secc1!D43="","",CNGE_2024_M4_Secc1!D43)</f>
        <v/>
      </c>
      <c r="E220" s="573"/>
      <c r="F220" s="573"/>
      <c r="G220" s="573"/>
      <c r="H220" s="573"/>
      <c r="I220" s="573"/>
      <c r="J220" s="574"/>
      <c r="K220" s="483"/>
      <c r="L220" s="483"/>
      <c r="M220" s="483"/>
      <c r="N220" s="483"/>
      <c r="O220" s="483"/>
      <c r="P220" s="483"/>
      <c r="Q220" s="483"/>
      <c r="R220" s="483"/>
      <c r="S220" s="483"/>
      <c r="T220" s="483"/>
      <c r="U220" s="483"/>
      <c r="V220" s="483"/>
      <c r="W220" s="483"/>
      <c r="X220" s="483"/>
      <c r="Y220" s="483"/>
      <c r="Z220" s="483"/>
      <c r="AA220" s="483"/>
      <c r="AB220" s="483"/>
      <c r="AC220" s="483"/>
      <c r="AD220" s="483"/>
      <c r="AE220" s="42"/>
      <c r="AG220" s="1">
        <f>IF(AND(AK232=1,COUNTA(K220:AD220,O288:AD288,O356:AD356)=0),0,IF(AND(CNGE_2024_M4_Secc1!$O43&lt;&gt;"",CNGE_2024_M4_Secc1!$O43=1,COUNTBLANK(D220)=0,COUNTA(K220:AD220,O288:AD288,O356:AD356)=0),0,IF(AND(CNGE_2024_M4_Secc1!$O43&lt;&gt;"",CNGE_2024_M4_Secc1!$O43&lt;&gt;1,COUNTBLANK(D220)=0,DD220=0,DE220=0,DF220=0,DG220=0,DH220=0,DI220=0,DJ220=0,DK220=0,DL220=0,DM220=0,DN220=0,DO220=0,DP220=0),0,IF(AND(COUNTBLANK(D220)=1,COUNTA(K220:AD220,O288:AD288,O356:AD356)=0),0,1))))</f>
        <v>0</v>
      </c>
      <c r="AH220" s="89">
        <f t="shared" si="14"/>
        <v>0</v>
      </c>
      <c r="AI220" s="1">
        <f t="shared" si="15"/>
        <v>0</v>
      </c>
      <c r="AJ220" s="267" t="s">
        <v>5482</v>
      </c>
      <c r="AK220">
        <f>IF(COUNTIF(CNGE_2024_M4_Secc1!AQ42:AQ101,3),1,0)</f>
        <v>0</v>
      </c>
      <c r="AL220">
        <f>IF(COUNTIF(CNGE_2024_M4_Secc1!AR42:AR101,3),1,0)</f>
        <v>0</v>
      </c>
      <c r="AM220">
        <f>IF(COUNTIF(CNGE_2024_M4_Secc1!AS42:AS101,3),1,0)</f>
        <v>0</v>
      </c>
      <c r="AN220">
        <f>IF(COUNTIF(CNGE_2024_M4_Secc1!AT42:AT101,3),1,0)</f>
        <v>0</v>
      </c>
      <c r="AO220">
        <f>IF(COUNTIF(CNGE_2024_M4_Secc1!AU42:AU101,3),1,0)</f>
        <v>0</v>
      </c>
      <c r="AP220">
        <f>IF(COUNTIF(CNGE_2024_M4_Secc1!AV42:AV101,3),1,0)</f>
        <v>0</v>
      </c>
      <c r="AQ220">
        <f>IF(COUNTIF(CNGE_2024_M4_Secc1!AW42:AW101,3),1,0)</f>
        <v>0</v>
      </c>
      <c r="AR220">
        <f>IF(COUNTIF(CNGE_2024_M4_Secc1!AX42:AX101,3),1,0)</f>
        <v>0</v>
      </c>
      <c r="AS220">
        <f>IF(COUNTIF(CNGE_2024_M4_Secc1!AY42:AY101,3),1,0)</f>
        <v>0</v>
      </c>
      <c r="AT220">
        <f>IF(COUNTIF(CNGE_2024_M4_Secc1!AZ42:AZ101,3),1,0)</f>
        <v>0</v>
      </c>
      <c r="AU220">
        <f>IF(COUNTIF(CNGE_2024_M4_Secc1!BA42:BA101,3),1,0)</f>
        <v>0</v>
      </c>
      <c r="AV220">
        <f>IF(COUNTIF(CNGE_2024_M4_Secc1!BB42:BB101,3),1,0)</f>
        <v>0</v>
      </c>
      <c r="AW220" s="388" t="s">
        <v>5110</v>
      </c>
      <c r="AX220" s="1">
        <f>IF(AND(SUM($M$170)=0,COUNTA(X218:X278)&gt;0),1,0)</f>
        <v>0</v>
      </c>
      <c r="AY220" s="48">
        <f t="shared" si="16"/>
        <v>0</v>
      </c>
      <c r="AZ220" s="48">
        <f t="shared" ref="AZ220:AZ278" si="79">IF(COUNTIF(O220,"NS")=0,IF($K220&lt;O220,1,0),0)</f>
        <v>0</v>
      </c>
      <c r="BA220" s="48">
        <f t="shared" si="17"/>
        <v>0</v>
      </c>
      <c r="BB220" s="48">
        <f t="shared" si="18"/>
        <v>0</v>
      </c>
      <c r="BC220" s="48">
        <f t="shared" si="19"/>
        <v>0</v>
      </c>
      <c r="BD220" s="48">
        <f t="shared" si="20"/>
        <v>0</v>
      </c>
      <c r="BE220" s="48">
        <f t="shared" si="21"/>
        <v>0</v>
      </c>
      <c r="BF220" s="48">
        <f t="shared" si="22"/>
        <v>0</v>
      </c>
      <c r="BG220" s="48">
        <f t="shared" si="12"/>
        <v>0</v>
      </c>
      <c r="BH220" s="48">
        <f t="shared" si="23"/>
        <v>0</v>
      </c>
      <c r="BI220" s="48">
        <f t="shared" si="24"/>
        <v>0</v>
      </c>
      <c r="BJ220" s="48">
        <f t="shared" si="25"/>
        <v>0</v>
      </c>
      <c r="BK220" s="48">
        <f t="shared" si="26"/>
        <v>0</v>
      </c>
      <c r="BL220" s="48">
        <f t="shared" si="27"/>
        <v>0</v>
      </c>
      <c r="BM220" s="48">
        <f t="shared" si="28"/>
        <v>0</v>
      </c>
      <c r="BN220" s="48">
        <f t="shared" si="29"/>
        <v>0</v>
      </c>
      <c r="BO220" s="48">
        <f t="shared" si="30"/>
        <v>0</v>
      </c>
      <c r="BP220" s="48">
        <f t="shared" si="31"/>
        <v>0</v>
      </c>
      <c r="BQ220" s="48">
        <f t="shared" si="32"/>
        <v>0</v>
      </c>
      <c r="BR220" s="48">
        <f t="shared" si="33"/>
        <v>0</v>
      </c>
      <c r="BS220" s="48">
        <f t="shared" si="34"/>
        <v>0</v>
      </c>
      <c r="BT220" s="48">
        <f t="shared" si="13"/>
        <v>0</v>
      </c>
      <c r="BU220" s="48">
        <f t="shared" si="35"/>
        <v>0</v>
      </c>
      <c r="BV220" s="48">
        <f t="shared" si="36"/>
        <v>0</v>
      </c>
      <c r="BW220" s="48">
        <f t="shared" si="37"/>
        <v>0</v>
      </c>
      <c r="BX220" s="48">
        <f t="shared" si="38"/>
        <v>0</v>
      </c>
      <c r="BY220" s="48">
        <f t="shared" si="39"/>
        <v>0</v>
      </c>
      <c r="BZ220" s="48">
        <f t="shared" si="40"/>
        <v>0</v>
      </c>
      <c r="CA220" s="48">
        <f t="shared" si="41"/>
        <v>0</v>
      </c>
      <c r="CB220" s="48">
        <f t="shared" si="42"/>
        <v>0</v>
      </c>
      <c r="CC220" s="48">
        <f t="shared" si="43"/>
        <v>0</v>
      </c>
      <c r="CD220" s="48">
        <f t="shared" si="44"/>
        <v>0</v>
      </c>
      <c r="CE220" s="48">
        <f t="shared" si="45"/>
        <v>0</v>
      </c>
      <c r="CF220" s="48">
        <f t="shared" si="46"/>
        <v>0</v>
      </c>
      <c r="CG220" s="48">
        <f t="shared" si="47"/>
        <v>0</v>
      </c>
      <c r="CH220" s="48">
        <f t="shared" si="48"/>
        <v>0</v>
      </c>
      <c r="CI220" s="48">
        <f t="shared" si="49"/>
        <v>0</v>
      </c>
      <c r="CJ220" s="48">
        <f t="shared" si="50"/>
        <v>0</v>
      </c>
      <c r="CK220" s="48">
        <f t="shared" si="51"/>
        <v>0</v>
      </c>
      <c r="CL220" s="48">
        <f t="shared" si="52"/>
        <v>0</v>
      </c>
      <c r="CM220" s="48">
        <f t="shared" si="53"/>
        <v>0</v>
      </c>
      <c r="CN220" s="48">
        <f t="shared" si="54"/>
        <v>0</v>
      </c>
      <c r="CO220" s="48">
        <f t="shared" si="55"/>
        <v>0</v>
      </c>
      <c r="CP220" s="48">
        <f t="shared" si="56"/>
        <v>0</v>
      </c>
      <c r="CQ220" s="48">
        <f t="shared" si="57"/>
        <v>0</v>
      </c>
      <c r="CR220" s="48">
        <f t="shared" si="58"/>
        <v>0</v>
      </c>
      <c r="CS220" s="48">
        <f t="shared" si="59"/>
        <v>0</v>
      </c>
      <c r="CT220" s="48">
        <f t="shared" si="60"/>
        <v>0</v>
      </c>
      <c r="CU220" s="48">
        <f t="shared" si="61"/>
        <v>0</v>
      </c>
      <c r="CV220" s="48">
        <f t="shared" si="62"/>
        <v>0</v>
      </c>
      <c r="CW220" s="48">
        <f t="shared" si="63"/>
        <v>0</v>
      </c>
      <c r="CX220" s="48">
        <f t="shared" si="64"/>
        <v>0</v>
      </c>
      <c r="CZ220" s="1">
        <f t="shared" si="65"/>
        <v>0</v>
      </c>
      <c r="DB220" s="382" t="s">
        <v>5110</v>
      </c>
      <c r="DC220" s="1">
        <f>IF(OR(X279="NS",M170="NS"),0,IF(AND(X279="NA",M170="NA"),0,IF(X279&gt;=M170,0,1)))</f>
        <v>0</v>
      </c>
      <c r="DD220" s="1">
        <f t="shared" si="66"/>
        <v>0</v>
      </c>
      <c r="DE220" s="1">
        <f t="shared" si="67"/>
        <v>0</v>
      </c>
      <c r="DF220" s="1">
        <f t="shared" si="68"/>
        <v>0</v>
      </c>
      <c r="DG220" s="1">
        <f t="shared" si="69"/>
        <v>0</v>
      </c>
      <c r="DH220" s="1">
        <f t="shared" si="70"/>
        <v>0</v>
      </c>
      <c r="DI220" s="1">
        <f t="shared" si="71"/>
        <v>0</v>
      </c>
      <c r="DJ220" s="1">
        <f t="shared" si="72"/>
        <v>0</v>
      </c>
      <c r="DK220" s="1">
        <f t="shared" si="73"/>
        <v>0</v>
      </c>
      <c r="DL220" s="1">
        <f t="shared" si="74"/>
        <v>0</v>
      </c>
      <c r="DM220" s="1">
        <f t="shared" si="75"/>
        <v>0</v>
      </c>
      <c r="DN220" s="1">
        <f t="shared" si="76"/>
        <v>0</v>
      </c>
      <c r="DO220" s="1">
        <f t="shared" si="77"/>
        <v>0</v>
      </c>
      <c r="DP220" s="1">
        <f t="shared" si="78"/>
        <v>0</v>
      </c>
      <c r="DR220" s="1">
        <f>IF(AND(CNGE_2024_M4_Secc1!$O44&lt;&gt;"",CNGE_2024_M4_Secc1!$O44=1,COUNTA(K221:AD221,O289:AD289,O357:AD357)&gt;0),1,0)</f>
        <v>0</v>
      </c>
      <c r="DS220"/>
      <c r="DT220"/>
      <c r="DU220"/>
      <c r="DV220"/>
      <c r="DW220"/>
      <c r="DX220"/>
      <c r="DY220"/>
      <c r="DZ220"/>
      <c r="EA220"/>
      <c r="EB220"/>
      <c r="EC220"/>
    </row>
    <row r="221" spans="1:133" ht="15" customHeight="1">
      <c r="A221" s="40"/>
      <c r="B221" s="91"/>
      <c r="C221" s="94" t="s">
        <v>5018</v>
      </c>
      <c r="D221" s="572" t="str">
        <f>IF(CNGE_2024_M4_Secc1!D44="","",CNGE_2024_M4_Secc1!D44)</f>
        <v/>
      </c>
      <c r="E221" s="573"/>
      <c r="F221" s="573"/>
      <c r="G221" s="573"/>
      <c r="H221" s="573"/>
      <c r="I221" s="573"/>
      <c r="J221" s="574"/>
      <c r="K221" s="483"/>
      <c r="L221" s="483"/>
      <c r="M221" s="483"/>
      <c r="N221" s="483"/>
      <c r="O221" s="483"/>
      <c r="P221" s="483"/>
      <c r="Q221" s="483"/>
      <c r="R221" s="483"/>
      <c r="S221" s="483"/>
      <c r="T221" s="483"/>
      <c r="U221" s="483"/>
      <c r="V221" s="483"/>
      <c r="W221" s="483"/>
      <c r="X221" s="483"/>
      <c r="Y221" s="483"/>
      <c r="Z221" s="483"/>
      <c r="AA221" s="483"/>
      <c r="AB221" s="483"/>
      <c r="AC221" s="483"/>
      <c r="AD221" s="483"/>
      <c r="AE221" s="42"/>
      <c r="AG221" s="1">
        <f>IF(AND(AK233=1,COUNTA(K221:AD221,O289:AD289,O357:AD357)=0),0,IF(AND(CNGE_2024_M4_Secc1!$O44&lt;&gt;"",CNGE_2024_M4_Secc1!$O44=1,COUNTBLANK(D221)=0,COUNTA(K221:AD221,O289:AD289,O357:AD357)=0),0,IF(AND(CNGE_2024_M4_Secc1!$O44&lt;&gt;"",CNGE_2024_M4_Secc1!$O44&lt;&gt;1,COUNTBLANK(D221)=0,DD221=0,DE221=0,DF221=0,DG221=0,DH221=0,DI221=0,DJ221=0,DK221=0,DL221=0,DM221=0,DN221=0,DO221=0,DP221=0),0,IF(AND(COUNTBLANK(D221)=1,COUNTA(K221:AD221,O289:AD289,O357:AD357)=0),0,1))))</f>
        <v>0</v>
      </c>
      <c r="AH221" s="89">
        <f t="shared" si="14"/>
        <v>0</v>
      </c>
      <c r="AI221" s="1">
        <f t="shared" si="15"/>
        <v>0</v>
      </c>
      <c r="AJ221"/>
      <c r="AK221" s="288">
        <f t="shared" ref="AK221" si="80">SUM(AK219:AK220)</f>
        <v>0</v>
      </c>
      <c r="AL221" s="288">
        <f t="shared" ref="AL221" si="81">SUM(AL219:AL220)</f>
        <v>0</v>
      </c>
      <c r="AM221" s="288">
        <f t="shared" ref="AM221" si="82">SUM(AM219:AM220)</f>
        <v>0</v>
      </c>
      <c r="AN221" s="288">
        <f t="shared" ref="AN221" si="83">SUM(AN219:AN220)</f>
        <v>0</v>
      </c>
      <c r="AO221" s="288">
        <f t="shared" ref="AO221" si="84">SUM(AO219:AO220)</f>
        <v>0</v>
      </c>
      <c r="AP221" s="288">
        <f t="shared" ref="AP221" si="85">SUM(AP219:AP220)</f>
        <v>0</v>
      </c>
      <c r="AQ221" s="288">
        <f t="shared" ref="AQ221" si="86">SUM(AQ219:AQ220)</f>
        <v>0</v>
      </c>
      <c r="AR221" s="288">
        <f t="shared" ref="AR221" si="87">SUM(AR219:AR220)</f>
        <v>0</v>
      </c>
      <c r="AS221" s="288">
        <f t="shared" ref="AS221" si="88">SUM(AS219:AS220)</f>
        <v>0</v>
      </c>
      <c r="AT221" s="288">
        <f t="shared" ref="AT221" si="89">SUM(AT219:AT220)</f>
        <v>0</v>
      </c>
      <c r="AU221" s="288">
        <f t="shared" ref="AU221" si="90">SUM(AU219:AU220)</f>
        <v>0</v>
      </c>
      <c r="AV221" s="288">
        <f t="shared" ref="AV221" si="91">SUM(AV219:AV220)</f>
        <v>0</v>
      </c>
      <c r="AW221" s="390" t="s">
        <v>5111</v>
      </c>
      <c r="AX221" s="1">
        <f>IF(AND(SUM($M$171)=0,COUNTA(AB218:AB278)&gt;0),1,0)</f>
        <v>0</v>
      </c>
      <c r="AY221" s="48">
        <f t="shared" si="16"/>
        <v>0</v>
      </c>
      <c r="AZ221" s="48">
        <f t="shared" si="79"/>
        <v>0</v>
      </c>
      <c r="BA221" s="48">
        <f t="shared" si="17"/>
        <v>0</v>
      </c>
      <c r="BB221" s="48">
        <f t="shared" si="18"/>
        <v>0</v>
      </c>
      <c r="BC221" s="48">
        <f t="shared" si="19"/>
        <v>0</v>
      </c>
      <c r="BD221" s="48">
        <f t="shared" si="20"/>
        <v>0</v>
      </c>
      <c r="BE221" s="48">
        <f t="shared" si="21"/>
        <v>0</v>
      </c>
      <c r="BF221" s="48">
        <f t="shared" si="22"/>
        <v>0</v>
      </c>
      <c r="BG221" s="48">
        <f t="shared" si="12"/>
        <v>0</v>
      </c>
      <c r="BH221" s="48">
        <f t="shared" si="23"/>
        <v>0</v>
      </c>
      <c r="BI221" s="48">
        <f t="shared" si="24"/>
        <v>0</v>
      </c>
      <c r="BJ221" s="48">
        <f t="shared" si="25"/>
        <v>0</v>
      </c>
      <c r="BK221" s="48">
        <f t="shared" si="26"/>
        <v>0</v>
      </c>
      <c r="BL221" s="48">
        <f t="shared" si="27"/>
        <v>0</v>
      </c>
      <c r="BM221" s="48">
        <f t="shared" si="28"/>
        <v>0</v>
      </c>
      <c r="BN221" s="48">
        <f t="shared" si="29"/>
        <v>0</v>
      </c>
      <c r="BO221" s="48">
        <f t="shared" si="30"/>
        <v>0</v>
      </c>
      <c r="BP221" s="48">
        <f t="shared" si="31"/>
        <v>0</v>
      </c>
      <c r="BQ221" s="48">
        <f t="shared" si="32"/>
        <v>0</v>
      </c>
      <c r="BR221" s="48">
        <f t="shared" si="33"/>
        <v>0</v>
      </c>
      <c r="BS221" s="48">
        <f t="shared" si="34"/>
        <v>0</v>
      </c>
      <c r="BT221" s="48">
        <f t="shared" si="13"/>
        <v>0</v>
      </c>
      <c r="BU221" s="48">
        <f t="shared" si="35"/>
        <v>0</v>
      </c>
      <c r="BV221" s="48">
        <f t="shared" si="36"/>
        <v>0</v>
      </c>
      <c r="BW221" s="48">
        <f t="shared" si="37"/>
        <v>0</v>
      </c>
      <c r="BX221" s="48">
        <f t="shared" si="38"/>
        <v>0</v>
      </c>
      <c r="BY221" s="48">
        <f t="shared" si="39"/>
        <v>0</v>
      </c>
      <c r="BZ221" s="48">
        <f t="shared" si="40"/>
        <v>0</v>
      </c>
      <c r="CA221" s="48">
        <f t="shared" si="41"/>
        <v>0</v>
      </c>
      <c r="CB221" s="48">
        <f t="shared" si="42"/>
        <v>0</v>
      </c>
      <c r="CC221" s="48">
        <f t="shared" si="43"/>
        <v>0</v>
      </c>
      <c r="CD221" s="48">
        <f t="shared" si="44"/>
        <v>0</v>
      </c>
      <c r="CE221" s="48">
        <f t="shared" si="45"/>
        <v>0</v>
      </c>
      <c r="CF221" s="48">
        <f t="shared" si="46"/>
        <v>0</v>
      </c>
      <c r="CG221" s="48">
        <f t="shared" si="47"/>
        <v>0</v>
      </c>
      <c r="CH221" s="48">
        <f t="shared" si="48"/>
        <v>0</v>
      </c>
      <c r="CI221" s="48">
        <f t="shared" si="49"/>
        <v>0</v>
      </c>
      <c r="CJ221" s="48">
        <f t="shared" si="50"/>
        <v>0</v>
      </c>
      <c r="CK221" s="48">
        <f t="shared" si="51"/>
        <v>0</v>
      </c>
      <c r="CL221" s="48">
        <f t="shared" si="52"/>
        <v>0</v>
      </c>
      <c r="CM221" s="48">
        <f t="shared" si="53"/>
        <v>0</v>
      </c>
      <c r="CN221" s="48">
        <f t="shared" si="54"/>
        <v>0</v>
      </c>
      <c r="CO221" s="48">
        <f t="shared" si="55"/>
        <v>0</v>
      </c>
      <c r="CP221" s="48">
        <f t="shared" si="56"/>
        <v>0</v>
      </c>
      <c r="CQ221" s="48">
        <f t="shared" si="57"/>
        <v>0</v>
      </c>
      <c r="CR221" s="48">
        <f t="shared" si="58"/>
        <v>0</v>
      </c>
      <c r="CS221" s="48">
        <f t="shared" si="59"/>
        <v>0</v>
      </c>
      <c r="CT221" s="48">
        <f t="shared" si="60"/>
        <v>0</v>
      </c>
      <c r="CU221" s="48">
        <f t="shared" si="61"/>
        <v>0</v>
      </c>
      <c r="CV221" s="48">
        <f t="shared" si="62"/>
        <v>0</v>
      </c>
      <c r="CW221" s="48">
        <f t="shared" si="63"/>
        <v>0</v>
      </c>
      <c r="CX221" s="48">
        <f t="shared" si="64"/>
        <v>0</v>
      </c>
      <c r="CZ221" s="1">
        <f t="shared" si="65"/>
        <v>0</v>
      </c>
      <c r="DB221" s="383" t="s">
        <v>5111</v>
      </c>
      <c r="DC221" s="1">
        <f>IF(OR(AB279="NS",M171="NS"),0,IF(AND(AB279="NA",M171="NA"),0,IF(AB279&gt;=M171,0,1)))</f>
        <v>0</v>
      </c>
      <c r="DD221" s="1">
        <f t="shared" si="66"/>
        <v>0</v>
      </c>
      <c r="DE221" s="1">
        <f t="shared" si="67"/>
        <v>0</v>
      </c>
      <c r="DF221" s="1">
        <f t="shared" si="68"/>
        <v>0</v>
      </c>
      <c r="DG221" s="1">
        <f t="shared" si="69"/>
        <v>0</v>
      </c>
      <c r="DH221" s="1">
        <f t="shared" si="70"/>
        <v>0</v>
      </c>
      <c r="DI221" s="1">
        <f t="shared" si="71"/>
        <v>0</v>
      </c>
      <c r="DJ221" s="1">
        <f t="shared" si="72"/>
        <v>0</v>
      </c>
      <c r="DK221" s="1">
        <f t="shared" si="73"/>
        <v>0</v>
      </c>
      <c r="DL221" s="1">
        <f t="shared" si="74"/>
        <v>0</v>
      </c>
      <c r="DM221" s="1">
        <f t="shared" si="75"/>
        <v>0</v>
      </c>
      <c r="DN221" s="1">
        <f t="shared" si="76"/>
        <v>0</v>
      </c>
      <c r="DO221" s="1">
        <f t="shared" si="77"/>
        <v>0</v>
      </c>
      <c r="DP221" s="1">
        <f t="shared" si="78"/>
        <v>0</v>
      </c>
      <c r="DR221" s="1">
        <f>IF(AND(CNGE_2024_M4_Secc1!$O45&lt;&gt;"",CNGE_2024_M4_Secc1!$O45=1,COUNTA(K222:AD222,O290:AD290,O358:AD358)&gt;0),1,0)</f>
        <v>0</v>
      </c>
      <c r="DS221"/>
      <c r="DT221"/>
      <c r="DU221"/>
      <c r="DV221"/>
      <c r="DW221"/>
      <c r="DX221"/>
      <c r="DY221"/>
      <c r="DZ221"/>
      <c r="EA221"/>
      <c r="EB221"/>
      <c r="EC221"/>
    </row>
    <row r="222" spans="1:133" ht="15" customHeight="1">
      <c r="A222" s="40"/>
      <c r="B222" s="91"/>
      <c r="C222" s="94" t="s">
        <v>5020</v>
      </c>
      <c r="D222" s="572" t="str">
        <f>IF(CNGE_2024_M4_Secc1!D45="","",CNGE_2024_M4_Secc1!D45)</f>
        <v/>
      </c>
      <c r="E222" s="573"/>
      <c r="F222" s="573"/>
      <c r="G222" s="573"/>
      <c r="H222" s="573"/>
      <c r="I222" s="573"/>
      <c r="J222" s="574"/>
      <c r="K222" s="483"/>
      <c r="L222" s="483"/>
      <c r="M222" s="483"/>
      <c r="N222" s="483"/>
      <c r="O222" s="483"/>
      <c r="P222" s="483"/>
      <c r="Q222" s="483"/>
      <c r="R222" s="483"/>
      <c r="S222" s="483"/>
      <c r="T222" s="483"/>
      <c r="U222" s="483"/>
      <c r="V222" s="483"/>
      <c r="W222" s="483"/>
      <c r="X222" s="483"/>
      <c r="Y222" s="483"/>
      <c r="Z222" s="483"/>
      <c r="AA222" s="483"/>
      <c r="AB222" s="483"/>
      <c r="AC222" s="483"/>
      <c r="AD222" s="483"/>
      <c r="AE222" s="42"/>
      <c r="AG222" s="1">
        <f>IF(AND(AK234=1,COUNTA(K222:AD222,O290:AD290,O358:AD358)=0),0,IF(AND(CNGE_2024_M4_Secc1!$O45&lt;&gt;"",CNGE_2024_M4_Secc1!$O45=1,COUNTBLANK(D222)=0,COUNTA(K222:AD222,O290:AD290,O358:AD358)=0),0,IF(AND(CNGE_2024_M4_Secc1!$O45&lt;&gt;"",CNGE_2024_M4_Secc1!$O45&lt;&gt;1,COUNTBLANK(D222)=0,DD222=0,DE222=0,DF222=0,DG222=0,DH222=0,DI222=0,DJ222=0,DK222=0,DL222=0,DM222=0,DN222=0,DO222=0,DP222=0),0,IF(AND(COUNTBLANK(D222)=1,COUNTA(K222:AD222,O290:AD290,O358:AD358)=0),0,1))))</f>
        <v>0</v>
      </c>
      <c r="AH222" s="89">
        <f t="shared" si="14"/>
        <v>0</v>
      </c>
      <c r="AI222" s="1">
        <f t="shared" si="15"/>
        <v>0</v>
      </c>
      <c r="AJ222"/>
      <c r="AW222" s="388" t="s">
        <v>5112</v>
      </c>
      <c r="AX222" s="1">
        <f>IF(AND(SUM($M$172)=0,COUNTA(P286:P346)&gt;0),1,0)</f>
        <v>0</v>
      </c>
      <c r="AY222" s="48">
        <f t="shared" si="16"/>
        <v>0</v>
      </c>
      <c r="AZ222" s="48">
        <f t="shared" si="79"/>
        <v>0</v>
      </c>
      <c r="BA222" s="48">
        <f t="shared" si="17"/>
        <v>0</v>
      </c>
      <c r="BB222" s="48">
        <f t="shared" si="18"/>
        <v>0</v>
      </c>
      <c r="BC222" s="48">
        <f t="shared" si="19"/>
        <v>0</v>
      </c>
      <c r="BD222" s="48">
        <f t="shared" si="20"/>
        <v>0</v>
      </c>
      <c r="BE222" s="48">
        <f t="shared" si="21"/>
        <v>0</v>
      </c>
      <c r="BF222" s="48">
        <f t="shared" si="22"/>
        <v>0</v>
      </c>
      <c r="BG222" s="48">
        <f t="shared" si="12"/>
        <v>0</v>
      </c>
      <c r="BH222" s="48">
        <f t="shared" si="23"/>
        <v>0</v>
      </c>
      <c r="BI222" s="48">
        <f t="shared" si="24"/>
        <v>0</v>
      </c>
      <c r="BJ222" s="48">
        <f t="shared" si="25"/>
        <v>0</v>
      </c>
      <c r="BK222" s="48">
        <f t="shared" si="26"/>
        <v>0</v>
      </c>
      <c r="BL222" s="48">
        <f t="shared" si="27"/>
        <v>0</v>
      </c>
      <c r="BM222" s="48">
        <f t="shared" si="28"/>
        <v>0</v>
      </c>
      <c r="BN222" s="48">
        <f t="shared" si="29"/>
        <v>0</v>
      </c>
      <c r="BO222" s="48">
        <f t="shared" si="30"/>
        <v>0</v>
      </c>
      <c r="BP222" s="48">
        <f t="shared" si="31"/>
        <v>0</v>
      </c>
      <c r="BQ222" s="48">
        <f t="shared" si="32"/>
        <v>0</v>
      </c>
      <c r="BR222" s="48">
        <f t="shared" si="33"/>
        <v>0</v>
      </c>
      <c r="BS222" s="48">
        <f t="shared" si="34"/>
        <v>0</v>
      </c>
      <c r="BT222" s="48">
        <f t="shared" si="13"/>
        <v>0</v>
      </c>
      <c r="BU222" s="48">
        <f t="shared" si="35"/>
        <v>0</v>
      </c>
      <c r="BV222" s="48">
        <f t="shared" si="36"/>
        <v>0</v>
      </c>
      <c r="BW222" s="48">
        <f t="shared" si="37"/>
        <v>0</v>
      </c>
      <c r="BX222" s="48">
        <f t="shared" si="38"/>
        <v>0</v>
      </c>
      <c r="BY222" s="48">
        <f t="shared" si="39"/>
        <v>0</v>
      </c>
      <c r="BZ222" s="48">
        <f t="shared" si="40"/>
        <v>0</v>
      </c>
      <c r="CA222" s="48">
        <f t="shared" si="41"/>
        <v>0</v>
      </c>
      <c r="CB222" s="48">
        <f t="shared" si="42"/>
        <v>0</v>
      </c>
      <c r="CC222" s="48">
        <f t="shared" si="43"/>
        <v>0</v>
      </c>
      <c r="CD222" s="48">
        <f t="shared" si="44"/>
        <v>0</v>
      </c>
      <c r="CE222" s="48">
        <f t="shared" si="45"/>
        <v>0</v>
      </c>
      <c r="CF222" s="48">
        <f t="shared" si="46"/>
        <v>0</v>
      </c>
      <c r="CG222" s="48">
        <f t="shared" si="47"/>
        <v>0</v>
      </c>
      <c r="CH222" s="48">
        <f t="shared" si="48"/>
        <v>0</v>
      </c>
      <c r="CI222" s="48">
        <f t="shared" si="49"/>
        <v>0</v>
      </c>
      <c r="CJ222" s="48">
        <f t="shared" si="50"/>
        <v>0</v>
      </c>
      <c r="CK222" s="48">
        <f t="shared" si="51"/>
        <v>0</v>
      </c>
      <c r="CL222" s="48">
        <f t="shared" si="52"/>
        <v>0</v>
      </c>
      <c r="CM222" s="48">
        <f t="shared" si="53"/>
        <v>0</v>
      </c>
      <c r="CN222" s="48">
        <f t="shared" si="54"/>
        <v>0</v>
      </c>
      <c r="CO222" s="48">
        <f t="shared" si="55"/>
        <v>0</v>
      </c>
      <c r="CP222" s="48">
        <f t="shared" si="56"/>
        <v>0</v>
      </c>
      <c r="CQ222" s="48">
        <f t="shared" si="57"/>
        <v>0</v>
      </c>
      <c r="CR222" s="48">
        <f t="shared" si="58"/>
        <v>0</v>
      </c>
      <c r="CS222" s="48">
        <f t="shared" si="59"/>
        <v>0</v>
      </c>
      <c r="CT222" s="48">
        <f t="shared" si="60"/>
        <v>0</v>
      </c>
      <c r="CU222" s="48">
        <f t="shared" si="61"/>
        <v>0</v>
      </c>
      <c r="CV222" s="48">
        <f t="shared" si="62"/>
        <v>0</v>
      </c>
      <c r="CW222" s="48">
        <f t="shared" si="63"/>
        <v>0</v>
      </c>
      <c r="CX222" s="48">
        <f t="shared" si="64"/>
        <v>0</v>
      </c>
      <c r="CZ222" s="1">
        <f t="shared" si="65"/>
        <v>0</v>
      </c>
      <c r="DB222" s="382" t="s">
        <v>5112</v>
      </c>
      <c r="DC222" s="1">
        <f>IF(OR(P347="NS",M172="NS"),0,IF(AND(P347="NA",M172="NA"),0,IF(P347&gt;=M172,0,1)))</f>
        <v>0</v>
      </c>
      <c r="DD222" s="1">
        <f t="shared" si="66"/>
        <v>0</v>
      </c>
      <c r="DE222" s="1">
        <f t="shared" si="67"/>
        <v>0</v>
      </c>
      <c r="DF222" s="1">
        <f t="shared" si="68"/>
        <v>0</v>
      </c>
      <c r="DG222" s="1">
        <f t="shared" si="69"/>
        <v>0</v>
      </c>
      <c r="DH222" s="1">
        <f t="shared" si="70"/>
        <v>0</v>
      </c>
      <c r="DI222" s="1">
        <f t="shared" si="71"/>
        <v>0</v>
      </c>
      <c r="DJ222" s="1">
        <f t="shared" si="72"/>
        <v>0</v>
      </c>
      <c r="DK222" s="1">
        <f t="shared" si="73"/>
        <v>0</v>
      </c>
      <c r="DL222" s="1">
        <f t="shared" si="74"/>
        <v>0</v>
      </c>
      <c r="DM222" s="1">
        <f t="shared" si="75"/>
        <v>0</v>
      </c>
      <c r="DN222" s="1">
        <f t="shared" si="76"/>
        <v>0</v>
      </c>
      <c r="DO222" s="1">
        <f t="shared" si="77"/>
        <v>0</v>
      </c>
      <c r="DP222" s="1">
        <f t="shared" si="78"/>
        <v>0</v>
      </c>
      <c r="DR222" s="1">
        <f>IF(AND(CNGE_2024_M4_Secc1!$O46&lt;&gt;"",CNGE_2024_M4_Secc1!$O46=1,COUNTA(K223:AD223,O291:AD291,O359:AD359)&gt;0),1,0)</f>
        <v>0</v>
      </c>
      <c r="DS222"/>
      <c r="DT222"/>
      <c r="DU222"/>
      <c r="DV222"/>
      <c r="DW222"/>
      <c r="DX222"/>
      <c r="DY222"/>
      <c r="DZ222"/>
      <c r="EA222"/>
      <c r="EB222"/>
      <c r="EC222"/>
    </row>
    <row r="223" spans="1:133" ht="15" customHeight="1">
      <c r="A223" s="40"/>
      <c r="B223" s="91"/>
      <c r="C223" s="94" t="s">
        <v>5022</v>
      </c>
      <c r="D223" s="572" t="str">
        <f>IF(CNGE_2024_M4_Secc1!D46="","",CNGE_2024_M4_Secc1!D46)</f>
        <v/>
      </c>
      <c r="E223" s="573"/>
      <c r="F223" s="573"/>
      <c r="G223" s="573"/>
      <c r="H223" s="573"/>
      <c r="I223" s="573"/>
      <c r="J223" s="574"/>
      <c r="K223" s="483"/>
      <c r="L223" s="483"/>
      <c r="M223" s="483"/>
      <c r="N223" s="483"/>
      <c r="O223" s="483"/>
      <c r="P223" s="483"/>
      <c r="Q223" s="483"/>
      <c r="R223" s="483"/>
      <c r="S223" s="483"/>
      <c r="T223" s="483"/>
      <c r="U223" s="483"/>
      <c r="V223" s="483"/>
      <c r="W223" s="483"/>
      <c r="X223" s="483"/>
      <c r="Y223" s="483"/>
      <c r="Z223" s="483"/>
      <c r="AA223" s="483"/>
      <c r="AB223" s="483"/>
      <c r="AC223" s="483"/>
      <c r="AD223" s="483"/>
      <c r="AE223" s="42"/>
      <c r="AG223" s="1">
        <f>IF(AND(AK235=1,COUNTA(K223:AD223,O291:AD291,O359:AD359)=0),0,IF(AND(CNGE_2024_M4_Secc1!$O46&lt;&gt;"",CNGE_2024_M4_Secc1!$O46=1,COUNTBLANK(D223)=0,COUNTA(K223:AD223,O291:AD291,O359:AD359)=0),0,IF(AND(CNGE_2024_M4_Secc1!$O46&lt;&gt;"",CNGE_2024_M4_Secc1!$O46&lt;&gt;1,COUNTBLANK(D223)=0,DD223=0,DE223=0,DF223=0,DG223=0,DH223=0,DI223=0,DJ223=0,DK223=0,DL223=0,DM223=0,DN223=0,DO223=0,DP223=0),0,IF(AND(COUNTBLANK(D223)=1,COUNTA(K223:AD223,O291:AD291,O359:AD359)=0),0,1))))</f>
        <v>0</v>
      </c>
      <c r="AH223" s="89">
        <f t="shared" si="14"/>
        <v>0</v>
      </c>
      <c r="AI223" s="1">
        <f t="shared" si="15"/>
        <v>0</v>
      </c>
      <c r="AJ223"/>
      <c r="AK223"/>
      <c r="AL223"/>
      <c r="AM223"/>
      <c r="AN223"/>
      <c r="AO223"/>
      <c r="AP223"/>
      <c r="AQ223"/>
      <c r="AR223"/>
      <c r="AS223"/>
      <c r="AT223"/>
      <c r="AU223"/>
      <c r="AV223"/>
      <c r="AW223" s="390" t="s">
        <v>5484</v>
      </c>
      <c r="AX223" s="1">
        <f>IF(AND(SUM($M$173)=0,COUNTA(T286:T346)&gt;0),1,0)</f>
        <v>0</v>
      </c>
      <c r="AY223" s="48">
        <f t="shared" si="16"/>
        <v>0</v>
      </c>
      <c r="AZ223" s="48">
        <f t="shared" si="79"/>
        <v>0</v>
      </c>
      <c r="BA223" s="48">
        <f t="shared" si="17"/>
        <v>0</v>
      </c>
      <c r="BB223" s="48">
        <f t="shared" si="18"/>
        <v>0</v>
      </c>
      <c r="BC223" s="48">
        <f t="shared" si="19"/>
        <v>0</v>
      </c>
      <c r="BD223" s="48">
        <f t="shared" si="20"/>
        <v>0</v>
      </c>
      <c r="BE223" s="48">
        <f t="shared" si="21"/>
        <v>0</v>
      </c>
      <c r="BF223" s="48">
        <f t="shared" si="22"/>
        <v>0</v>
      </c>
      <c r="BG223" s="48">
        <f t="shared" si="12"/>
        <v>0</v>
      </c>
      <c r="BH223" s="48">
        <f t="shared" si="23"/>
        <v>0</v>
      </c>
      <c r="BI223" s="48">
        <f t="shared" si="24"/>
        <v>0</v>
      </c>
      <c r="BJ223" s="48">
        <f t="shared" si="25"/>
        <v>0</v>
      </c>
      <c r="BK223" s="48">
        <f t="shared" si="26"/>
        <v>0</v>
      </c>
      <c r="BL223" s="48">
        <f t="shared" si="27"/>
        <v>0</v>
      </c>
      <c r="BM223" s="48">
        <f t="shared" si="28"/>
        <v>0</v>
      </c>
      <c r="BN223" s="48">
        <f t="shared" si="29"/>
        <v>0</v>
      </c>
      <c r="BO223" s="48">
        <f t="shared" si="30"/>
        <v>0</v>
      </c>
      <c r="BP223" s="48">
        <f t="shared" si="31"/>
        <v>0</v>
      </c>
      <c r="BQ223" s="48">
        <f t="shared" si="32"/>
        <v>0</v>
      </c>
      <c r="BR223" s="48">
        <f t="shared" si="33"/>
        <v>0</v>
      </c>
      <c r="BS223" s="48">
        <f t="shared" si="34"/>
        <v>0</v>
      </c>
      <c r="BT223" s="48">
        <f t="shared" si="13"/>
        <v>0</v>
      </c>
      <c r="BU223" s="48">
        <f t="shared" si="35"/>
        <v>0</v>
      </c>
      <c r="BV223" s="48">
        <f t="shared" si="36"/>
        <v>0</v>
      </c>
      <c r="BW223" s="48">
        <f t="shared" si="37"/>
        <v>0</v>
      </c>
      <c r="BX223" s="48">
        <f t="shared" si="38"/>
        <v>0</v>
      </c>
      <c r="BY223" s="48">
        <f t="shared" si="39"/>
        <v>0</v>
      </c>
      <c r="BZ223" s="48">
        <f t="shared" si="40"/>
        <v>0</v>
      </c>
      <c r="CA223" s="48">
        <f t="shared" si="41"/>
        <v>0</v>
      </c>
      <c r="CB223" s="48">
        <f t="shared" si="42"/>
        <v>0</v>
      </c>
      <c r="CC223" s="48">
        <f t="shared" si="43"/>
        <v>0</v>
      </c>
      <c r="CD223" s="48">
        <f t="shared" si="44"/>
        <v>0</v>
      </c>
      <c r="CE223" s="48">
        <f t="shared" si="45"/>
        <v>0</v>
      </c>
      <c r="CF223" s="48">
        <f t="shared" si="46"/>
        <v>0</v>
      </c>
      <c r="CG223" s="48">
        <f t="shared" si="47"/>
        <v>0</v>
      </c>
      <c r="CH223" s="48">
        <f t="shared" si="48"/>
        <v>0</v>
      </c>
      <c r="CI223" s="48">
        <f t="shared" si="49"/>
        <v>0</v>
      </c>
      <c r="CJ223" s="48">
        <f t="shared" si="50"/>
        <v>0</v>
      </c>
      <c r="CK223" s="48">
        <f t="shared" si="51"/>
        <v>0</v>
      </c>
      <c r="CL223" s="48">
        <f t="shared" si="52"/>
        <v>0</v>
      </c>
      <c r="CM223" s="48">
        <f t="shared" si="53"/>
        <v>0</v>
      </c>
      <c r="CN223" s="48">
        <f t="shared" si="54"/>
        <v>0</v>
      </c>
      <c r="CO223" s="48">
        <f t="shared" si="55"/>
        <v>0</v>
      </c>
      <c r="CP223" s="48">
        <f t="shared" si="56"/>
        <v>0</v>
      </c>
      <c r="CQ223" s="48">
        <f t="shared" si="57"/>
        <v>0</v>
      </c>
      <c r="CR223" s="48">
        <f t="shared" si="58"/>
        <v>0</v>
      </c>
      <c r="CS223" s="48">
        <f t="shared" si="59"/>
        <v>0</v>
      </c>
      <c r="CT223" s="48">
        <f t="shared" si="60"/>
        <v>0</v>
      </c>
      <c r="CU223" s="48">
        <f t="shared" si="61"/>
        <v>0</v>
      </c>
      <c r="CV223" s="48">
        <f t="shared" si="62"/>
        <v>0</v>
      </c>
      <c r="CW223" s="48">
        <f t="shared" si="63"/>
        <v>0</v>
      </c>
      <c r="CX223" s="48">
        <f t="shared" si="64"/>
        <v>0</v>
      </c>
      <c r="CZ223" s="1">
        <f t="shared" si="65"/>
        <v>0</v>
      </c>
      <c r="DB223" s="383" t="s">
        <v>5484</v>
      </c>
      <c r="DC223" s="1">
        <f>IF(OR(T347="NS",M173="NS"),0,IF(AND(T347="NA",M173="NA"),0,IF(T347&gt;=M173,0,1)))</f>
        <v>0</v>
      </c>
      <c r="DD223" s="1">
        <f t="shared" si="66"/>
        <v>0</v>
      </c>
      <c r="DE223" s="1">
        <f t="shared" si="67"/>
        <v>0</v>
      </c>
      <c r="DF223" s="1">
        <f t="shared" si="68"/>
        <v>0</v>
      </c>
      <c r="DG223" s="1">
        <f t="shared" si="69"/>
        <v>0</v>
      </c>
      <c r="DH223" s="1">
        <f t="shared" si="70"/>
        <v>0</v>
      </c>
      <c r="DI223" s="1">
        <f t="shared" si="71"/>
        <v>0</v>
      </c>
      <c r="DJ223" s="1">
        <f t="shared" si="72"/>
        <v>0</v>
      </c>
      <c r="DK223" s="1">
        <f t="shared" si="73"/>
        <v>0</v>
      </c>
      <c r="DL223" s="1">
        <f t="shared" si="74"/>
        <v>0</v>
      </c>
      <c r="DM223" s="1">
        <f t="shared" si="75"/>
        <v>0</v>
      </c>
      <c r="DN223" s="1">
        <f t="shared" si="76"/>
        <v>0</v>
      </c>
      <c r="DO223" s="1">
        <f t="shared" si="77"/>
        <v>0</v>
      </c>
      <c r="DP223" s="1">
        <f t="shared" si="78"/>
        <v>0</v>
      </c>
      <c r="DR223" s="1">
        <f>IF(AND(CNGE_2024_M4_Secc1!$O47&lt;&gt;"",CNGE_2024_M4_Secc1!$O47=1,COUNTA(K224:AD224,O292:AD292,O360:AD360)&gt;0),1,0)</f>
        <v>0</v>
      </c>
      <c r="DS223"/>
      <c r="DT223"/>
      <c r="DU223"/>
      <c r="DV223"/>
      <c r="DW223"/>
      <c r="DX223"/>
      <c r="DY223"/>
      <c r="DZ223"/>
      <c r="EA223"/>
      <c r="EB223"/>
      <c r="EC223"/>
    </row>
    <row r="224" spans="1:133" ht="15" customHeight="1">
      <c r="A224" s="40"/>
      <c r="B224" s="91"/>
      <c r="C224" s="94" t="s">
        <v>5024</v>
      </c>
      <c r="D224" s="572" t="str">
        <f>IF(CNGE_2024_M4_Secc1!D47="","",CNGE_2024_M4_Secc1!D47)</f>
        <v/>
      </c>
      <c r="E224" s="573"/>
      <c r="F224" s="573"/>
      <c r="G224" s="573"/>
      <c r="H224" s="573"/>
      <c r="I224" s="573"/>
      <c r="J224" s="574"/>
      <c r="K224" s="483"/>
      <c r="L224" s="483"/>
      <c r="M224" s="483"/>
      <c r="N224" s="483"/>
      <c r="O224" s="483"/>
      <c r="P224" s="483"/>
      <c r="Q224" s="483"/>
      <c r="R224" s="483"/>
      <c r="S224" s="483"/>
      <c r="T224" s="483"/>
      <c r="U224" s="483"/>
      <c r="V224" s="483"/>
      <c r="W224" s="483"/>
      <c r="X224" s="483"/>
      <c r="Y224" s="483"/>
      <c r="Z224" s="483"/>
      <c r="AA224" s="483"/>
      <c r="AB224" s="483"/>
      <c r="AC224" s="483"/>
      <c r="AD224" s="483"/>
      <c r="AE224" s="42"/>
      <c r="AG224" s="1">
        <f>IF(AND(AK236=1,COUNTA(K224:AD224,O292:AD292,O360:AD360)=0),0,IF(AND(CNGE_2024_M4_Secc1!$O47&lt;&gt;"",CNGE_2024_M4_Secc1!$O47=1,COUNTBLANK(D224)=0,COUNTA(K224:AD224,O292:AD292,O360:AD360)=0),0,IF(AND(CNGE_2024_M4_Secc1!$O47&lt;&gt;"",CNGE_2024_M4_Secc1!$O47&lt;&gt;1,COUNTBLANK(D224)=0,DD224=0,DE224=0,DF224=0,DG224=0,DH224=0,DI224=0,DJ224=0,DK224=0,DL224=0,DM224=0,DN224=0,DO224=0,DP224=0),0,IF(AND(COUNTBLANK(D224)=1,COUNTA(K224:AD224,O292:AD292,O360:AD360)=0),0,1))))</f>
        <v>0</v>
      </c>
      <c r="AH224" s="89">
        <f t="shared" si="14"/>
        <v>0</v>
      </c>
      <c r="AI224" s="1">
        <f t="shared" si="15"/>
        <v>0</v>
      </c>
      <c r="AJ224"/>
      <c r="AK224" s="665" t="s">
        <v>5483</v>
      </c>
      <c r="AL224" s="665"/>
      <c r="AM224" s="665"/>
      <c r="AN224" s="665"/>
      <c r="AO224" s="665"/>
      <c r="AP224" s="665"/>
      <c r="AQ224" s="665"/>
      <c r="AR224" s="665"/>
      <c r="AS224" s="665"/>
      <c r="AT224" s="665"/>
      <c r="AU224" s="665"/>
      <c r="AV224" s="665"/>
      <c r="AW224" s="388" t="s">
        <v>5485</v>
      </c>
      <c r="AX224" s="1">
        <f>IF(AND(SUM($M$174)=0,COUNTA(X286:X346)&gt;0),1,0)</f>
        <v>0</v>
      </c>
      <c r="AY224" s="48">
        <f t="shared" si="16"/>
        <v>0</v>
      </c>
      <c r="AZ224" s="48">
        <f t="shared" si="79"/>
        <v>0</v>
      </c>
      <c r="BA224" s="48">
        <f t="shared" si="17"/>
        <v>0</v>
      </c>
      <c r="BB224" s="48">
        <f t="shared" si="18"/>
        <v>0</v>
      </c>
      <c r="BC224" s="48">
        <f t="shared" si="19"/>
        <v>0</v>
      </c>
      <c r="BD224" s="48">
        <f t="shared" si="20"/>
        <v>0</v>
      </c>
      <c r="BE224" s="48">
        <f t="shared" si="21"/>
        <v>0</v>
      </c>
      <c r="BF224" s="48">
        <f t="shared" si="22"/>
        <v>0</v>
      </c>
      <c r="BG224" s="48">
        <f t="shared" si="12"/>
        <v>0</v>
      </c>
      <c r="BH224" s="48">
        <f t="shared" si="23"/>
        <v>0</v>
      </c>
      <c r="BI224" s="48">
        <f t="shared" si="24"/>
        <v>0</v>
      </c>
      <c r="BJ224" s="48">
        <f t="shared" si="25"/>
        <v>0</v>
      </c>
      <c r="BK224" s="48">
        <f t="shared" si="26"/>
        <v>0</v>
      </c>
      <c r="BL224" s="48">
        <f t="shared" si="27"/>
        <v>0</v>
      </c>
      <c r="BM224" s="48">
        <f t="shared" si="28"/>
        <v>0</v>
      </c>
      <c r="BN224" s="48">
        <f t="shared" si="29"/>
        <v>0</v>
      </c>
      <c r="BO224" s="48">
        <f t="shared" si="30"/>
        <v>0</v>
      </c>
      <c r="BP224" s="48">
        <f t="shared" si="31"/>
        <v>0</v>
      </c>
      <c r="BQ224" s="48">
        <f t="shared" si="32"/>
        <v>0</v>
      </c>
      <c r="BR224" s="48">
        <f t="shared" si="33"/>
        <v>0</v>
      </c>
      <c r="BS224" s="48">
        <f t="shared" si="34"/>
        <v>0</v>
      </c>
      <c r="BT224" s="48">
        <f t="shared" si="13"/>
        <v>0</v>
      </c>
      <c r="BU224" s="48">
        <f t="shared" si="35"/>
        <v>0</v>
      </c>
      <c r="BV224" s="48">
        <f t="shared" si="36"/>
        <v>0</v>
      </c>
      <c r="BW224" s="48">
        <f t="shared" si="37"/>
        <v>0</v>
      </c>
      <c r="BX224" s="48">
        <f t="shared" si="38"/>
        <v>0</v>
      </c>
      <c r="BY224" s="48">
        <f t="shared" si="39"/>
        <v>0</v>
      </c>
      <c r="BZ224" s="48">
        <f t="shared" si="40"/>
        <v>0</v>
      </c>
      <c r="CA224" s="48">
        <f t="shared" si="41"/>
        <v>0</v>
      </c>
      <c r="CB224" s="48">
        <f t="shared" si="42"/>
        <v>0</v>
      </c>
      <c r="CC224" s="48">
        <f t="shared" si="43"/>
        <v>0</v>
      </c>
      <c r="CD224" s="48">
        <f t="shared" si="44"/>
        <v>0</v>
      </c>
      <c r="CE224" s="48">
        <f t="shared" si="45"/>
        <v>0</v>
      </c>
      <c r="CF224" s="48">
        <f t="shared" si="46"/>
        <v>0</v>
      </c>
      <c r="CG224" s="48">
        <f t="shared" si="47"/>
        <v>0</v>
      </c>
      <c r="CH224" s="48">
        <f t="shared" si="48"/>
        <v>0</v>
      </c>
      <c r="CI224" s="48">
        <f t="shared" si="49"/>
        <v>0</v>
      </c>
      <c r="CJ224" s="48">
        <f t="shared" si="50"/>
        <v>0</v>
      </c>
      <c r="CK224" s="48">
        <f t="shared" si="51"/>
        <v>0</v>
      </c>
      <c r="CL224" s="48">
        <f t="shared" si="52"/>
        <v>0</v>
      </c>
      <c r="CM224" s="48">
        <f t="shared" si="53"/>
        <v>0</v>
      </c>
      <c r="CN224" s="48">
        <f t="shared" si="54"/>
        <v>0</v>
      </c>
      <c r="CO224" s="48">
        <f t="shared" si="55"/>
        <v>0</v>
      </c>
      <c r="CP224" s="48">
        <f t="shared" si="56"/>
        <v>0</v>
      </c>
      <c r="CQ224" s="48">
        <f t="shared" si="57"/>
        <v>0</v>
      </c>
      <c r="CR224" s="48">
        <f t="shared" si="58"/>
        <v>0</v>
      </c>
      <c r="CS224" s="48">
        <f t="shared" si="59"/>
        <v>0</v>
      </c>
      <c r="CT224" s="48">
        <f t="shared" si="60"/>
        <v>0</v>
      </c>
      <c r="CU224" s="48">
        <f t="shared" si="61"/>
        <v>0</v>
      </c>
      <c r="CV224" s="48">
        <f t="shared" si="62"/>
        <v>0</v>
      </c>
      <c r="CW224" s="48">
        <f t="shared" si="63"/>
        <v>0</v>
      </c>
      <c r="CX224" s="48">
        <f t="shared" si="64"/>
        <v>0</v>
      </c>
      <c r="CZ224" s="1">
        <f t="shared" si="65"/>
        <v>0</v>
      </c>
      <c r="DB224" s="382" t="s">
        <v>5485</v>
      </c>
      <c r="DC224" s="1">
        <f>IF(OR(X347="NS",M174="NS"),0,IF(AND(X347="NA",M174="NA"),0,IF(X347&gt;=M174,0,1)))</f>
        <v>0</v>
      </c>
      <c r="DD224" s="1">
        <f t="shared" si="66"/>
        <v>0</v>
      </c>
      <c r="DE224" s="1">
        <f t="shared" si="67"/>
        <v>0</v>
      </c>
      <c r="DF224" s="1">
        <f t="shared" si="68"/>
        <v>0</v>
      </c>
      <c r="DG224" s="1">
        <f t="shared" si="69"/>
        <v>0</v>
      </c>
      <c r="DH224" s="1">
        <f t="shared" si="70"/>
        <v>0</v>
      </c>
      <c r="DI224" s="1">
        <f t="shared" si="71"/>
        <v>0</v>
      </c>
      <c r="DJ224" s="1">
        <f t="shared" si="72"/>
        <v>0</v>
      </c>
      <c r="DK224" s="1">
        <f t="shared" si="73"/>
        <v>0</v>
      </c>
      <c r="DL224" s="1">
        <f t="shared" si="74"/>
        <v>0</v>
      </c>
      <c r="DM224" s="1">
        <f t="shared" si="75"/>
        <v>0</v>
      </c>
      <c r="DN224" s="1">
        <f t="shared" si="76"/>
        <v>0</v>
      </c>
      <c r="DO224" s="1">
        <f t="shared" si="77"/>
        <v>0</v>
      </c>
      <c r="DP224" s="1">
        <f t="shared" si="78"/>
        <v>0</v>
      </c>
      <c r="DR224" s="1">
        <f>IF(AND(CNGE_2024_M4_Secc1!$O48&lt;&gt;"",CNGE_2024_M4_Secc1!$O48=1,COUNTA(K225:AD225,O293:AD293,O361:AD361)&gt;0),1,0)</f>
        <v>0</v>
      </c>
      <c r="DS224"/>
      <c r="DT224"/>
      <c r="DU224"/>
      <c r="DV224"/>
      <c r="DW224"/>
      <c r="DX224"/>
      <c r="DY224"/>
      <c r="DZ224"/>
      <c r="EA224"/>
      <c r="EB224"/>
      <c r="EC224"/>
    </row>
    <row r="225" spans="1:133" ht="15" customHeight="1">
      <c r="A225" s="40"/>
      <c r="B225" s="91"/>
      <c r="C225" s="94" t="s">
        <v>5026</v>
      </c>
      <c r="D225" s="572" t="str">
        <f>IF(CNGE_2024_M4_Secc1!D48="","",CNGE_2024_M4_Secc1!D48)</f>
        <v/>
      </c>
      <c r="E225" s="573"/>
      <c r="F225" s="573"/>
      <c r="G225" s="573"/>
      <c r="H225" s="573"/>
      <c r="I225" s="573"/>
      <c r="J225" s="574"/>
      <c r="K225" s="483"/>
      <c r="L225" s="483"/>
      <c r="M225" s="483"/>
      <c r="N225" s="483"/>
      <c r="O225" s="483"/>
      <c r="P225" s="483"/>
      <c r="Q225" s="483"/>
      <c r="R225" s="483"/>
      <c r="S225" s="483"/>
      <c r="T225" s="483"/>
      <c r="U225" s="483"/>
      <c r="V225" s="483"/>
      <c r="W225" s="483"/>
      <c r="X225" s="483"/>
      <c r="Y225" s="483"/>
      <c r="Z225" s="483"/>
      <c r="AA225" s="483"/>
      <c r="AB225" s="483"/>
      <c r="AC225" s="483"/>
      <c r="AD225" s="483"/>
      <c r="AE225" s="42"/>
      <c r="AG225" s="1">
        <f>IF(AND(AK237=1,COUNTA(K225:AD225,O293:AD293,O361:AD361)=0),0,IF(AND(CNGE_2024_M4_Secc1!$O48&lt;&gt;"",CNGE_2024_M4_Secc1!$O48=1,COUNTBLANK(D225)=0,COUNTA(K225:AD225,O293:AD293,O361:AD361)=0),0,IF(AND(CNGE_2024_M4_Secc1!$O48&lt;&gt;"",CNGE_2024_M4_Secc1!$O48&lt;&gt;1,COUNTBLANK(D225)=0,DD225=0,DE225=0,DF225=0,DG225=0,DH225=0,DI225=0,DJ225=0,DK225=0,DL225=0,DM225=0,DN225=0,DO225=0,DP225=0),0,IF(AND(COUNTBLANK(D225)=1,COUNTA(K225:AD225,O293:AD293,O361:AD361)=0),0,1))))</f>
        <v>0</v>
      </c>
      <c r="AH225" s="89">
        <f t="shared" si="14"/>
        <v>0</v>
      </c>
      <c r="AI225" s="1">
        <f t="shared" si="15"/>
        <v>0</v>
      </c>
      <c r="AJ225"/>
      <c r="AK225" s="285" t="s">
        <v>5108</v>
      </c>
      <c r="AL225" s="302" t="s">
        <v>5109</v>
      </c>
      <c r="AM225" s="285" t="s">
        <v>5110</v>
      </c>
      <c r="AN225" s="302" t="s">
        <v>5111</v>
      </c>
      <c r="AO225" s="285" t="s">
        <v>5112</v>
      </c>
      <c r="AP225" s="302" t="s">
        <v>5113</v>
      </c>
      <c r="AQ225" s="285" t="s">
        <v>5478</v>
      </c>
      <c r="AR225" s="302" t="s">
        <v>5115</v>
      </c>
      <c r="AS225" s="285" t="s">
        <v>5116</v>
      </c>
      <c r="AT225" s="302" t="s">
        <v>5117</v>
      </c>
      <c r="AU225" s="285" t="s">
        <v>5118</v>
      </c>
      <c r="AV225" s="285" t="s">
        <v>5479</v>
      </c>
      <c r="AW225" s="390" t="s">
        <v>5115</v>
      </c>
      <c r="AX225" s="1">
        <f>IF(AND(SUM($M$175)=0,COUNTA(AB286:AB346)&gt;0),1,0)</f>
        <v>0</v>
      </c>
      <c r="AY225" s="48">
        <f t="shared" si="16"/>
        <v>0</v>
      </c>
      <c r="AZ225" s="48">
        <f t="shared" si="79"/>
        <v>0</v>
      </c>
      <c r="BA225" s="48">
        <f t="shared" si="17"/>
        <v>0</v>
      </c>
      <c r="BB225" s="48">
        <f t="shared" si="18"/>
        <v>0</v>
      </c>
      <c r="BC225" s="48">
        <f t="shared" si="19"/>
        <v>0</v>
      </c>
      <c r="BD225" s="48">
        <f t="shared" si="20"/>
        <v>0</v>
      </c>
      <c r="BE225" s="48">
        <f t="shared" si="21"/>
        <v>0</v>
      </c>
      <c r="BF225" s="48">
        <f t="shared" si="22"/>
        <v>0</v>
      </c>
      <c r="BG225" s="48">
        <f t="shared" si="12"/>
        <v>0</v>
      </c>
      <c r="BH225" s="48">
        <f t="shared" si="23"/>
        <v>0</v>
      </c>
      <c r="BI225" s="48">
        <f t="shared" si="24"/>
        <v>0</v>
      </c>
      <c r="BJ225" s="48">
        <f t="shared" si="25"/>
        <v>0</v>
      </c>
      <c r="BK225" s="48">
        <f t="shared" si="26"/>
        <v>0</v>
      </c>
      <c r="BL225" s="48">
        <f t="shared" si="27"/>
        <v>0</v>
      </c>
      <c r="BM225" s="48">
        <f t="shared" si="28"/>
        <v>0</v>
      </c>
      <c r="BN225" s="48">
        <f t="shared" si="29"/>
        <v>0</v>
      </c>
      <c r="BO225" s="48">
        <f t="shared" si="30"/>
        <v>0</v>
      </c>
      <c r="BP225" s="48">
        <f>IF(COUNTIF(AB225,"NS")=0,IF($L225&lt;AB225,1,0),0)</f>
        <v>0</v>
      </c>
      <c r="BQ225" s="48">
        <f t="shared" si="32"/>
        <v>0</v>
      </c>
      <c r="BR225" s="48">
        <f t="shared" si="33"/>
        <v>0</v>
      </c>
      <c r="BS225" s="48">
        <f t="shared" si="34"/>
        <v>0</v>
      </c>
      <c r="BT225" s="48">
        <f t="shared" si="13"/>
        <v>0</v>
      </c>
      <c r="BU225" s="48">
        <f t="shared" si="35"/>
        <v>0</v>
      </c>
      <c r="BV225" s="48">
        <f t="shared" si="36"/>
        <v>0</v>
      </c>
      <c r="BW225" s="48">
        <f t="shared" si="37"/>
        <v>0</v>
      </c>
      <c r="BX225" s="48">
        <f t="shared" si="38"/>
        <v>0</v>
      </c>
      <c r="BY225" s="48">
        <f t="shared" si="39"/>
        <v>0</v>
      </c>
      <c r="BZ225" s="48">
        <f t="shared" si="40"/>
        <v>0</v>
      </c>
      <c r="CA225" s="48">
        <f t="shared" si="41"/>
        <v>0</v>
      </c>
      <c r="CB225" s="48">
        <f t="shared" si="42"/>
        <v>0</v>
      </c>
      <c r="CC225" s="48">
        <f t="shared" si="43"/>
        <v>0</v>
      </c>
      <c r="CD225" s="48">
        <f t="shared" si="44"/>
        <v>0</v>
      </c>
      <c r="CE225" s="48">
        <f t="shared" si="45"/>
        <v>0</v>
      </c>
      <c r="CF225" s="48">
        <f t="shared" si="46"/>
        <v>0</v>
      </c>
      <c r="CG225" s="48">
        <f t="shared" si="47"/>
        <v>0</v>
      </c>
      <c r="CH225" s="48">
        <f t="shared" si="48"/>
        <v>0</v>
      </c>
      <c r="CI225" s="48">
        <f t="shared" si="49"/>
        <v>0</v>
      </c>
      <c r="CJ225" s="48">
        <f t="shared" si="50"/>
        <v>0</v>
      </c>
      <c r="CK225" s="48">
        <f t="shared" si="51"/>
        <v>0</v>
      </c>
      <c r="CL225" s="48">
        <f t="shared" si="52"/>
        <v>0</v>
      </c>
      <c r="CM225" s="48">
        <f t="shared" si="53"/>
        <v>0</v>
      </c>
      <c r="CN225" s="48">
        <f t="shared" si="54"/>
        <v>0</v>
      </c>
      <c r="CO225" s="48">
        <f t="shared" si="55"/>
        <v>0</v>
      </c>
      <c r="CP225" s="48">
        <f t="shared" si="56"/>
        <v>0</v>
      </c>
      <c r="CQ225" s="48">
        <f t="shared" si="57"/>
        <v>0</v>
      </c>
      <c r="CR225" s="48">
        <f t="shared" si="58"/>
        <v>0</v>
      </c>
      <c r="CS225" s="48">
        <f t="shared" si="59"/>
        <v>0</v>
      </c>
      <c r="CT225" s="48">
        <f t="shared" si="60"/>
        <v>0</v>
      </c>
      <c r="CU225" s="48">
        <f t="shared" si="61"/>
        <v>0</v>
      </c>
      <c r="CV225" s="48">
        <f t="shared" si="62"/>
        <v>0</v>
      </c>
      <c r="CW225" s="48">
        <f t="shared" si="63"/>
        <v>0</v>
      </c>
      <c r="CX225" s="48">
        <f t="shared" si="64"/>
        <v>0</v>
      </c>
      <c r="CZ225" s="1">
        <f t="shared" si="65"/>
        <v>0</v>
      </c>
      <c r="DB225" s="383" t="s">
        <v>5115</v>
      </c>
      <c r="DC225" s="1">
        <f>IF(OR(AB347="NS",M175="NS"),0,IF(AND(AB347="NA",M175="NA"),0,IF(AB347&gt;=M175,0,1)))</f>
        <v>0</v>
      </c>
      <c r="DD225" s="1">
        <f t="shared" si="66"/>
        <v>0</v>
      </c>
      <c r="DE225" s="1">
        <f t="shared" si="67"/>
        <v>0</v>
      </c>
      <c r="DF225" s="1">
        <f t="shared" si="68"/>
        <v>0</v>
      </c>
      <c r="DG225" s="1">
        <f t="shared" si="69"/>
        <v>0</v>
      </c>
      <c r="DH225" s="1">
        <f t="shared" si="70"/>
        <v>0</v>
      </c>
      <c r="DI225" s="1">
        <f t="shared" si="71"/>
        <v>0</v>
      </c>
      <c r="DJ225" s="1">
        <f t="shared" si="72"/>
        <v>0</v>
      </c>
      <c r="DK225" s="1">
        <f t="shared" si="73"/>
        <v>0</v>
      </c>
      <c r="DL225" s="1">
        <f t="shared" si="74"/>
        <v>0</v>
      </c>
      <c r="DM225" s="1">
        <f t="shared" si="75"/>
        <v>0</v>
      </c>
      <c r="DN225" s="1">
        <f t="shared" si="76"/>
        <v>0</v>
      </c>
      <c r="DO225" s="1">
        <f t="shared" si="77"/>
        <v>0</v>
      </c>
      <c r="DP225" s="1">
        <f t="shared" si="78"/>
        <v>0</v>
      </c>
      <c r="DR225" s="1">
        <f>IF(AND(CNGE_2024_M4_Secc1!$O49&lt;&gt;"",CNGE_2024_M4_Secc1!$O49=1,COUNTA(K226:AD226,O294:AD294,O362:AD362)&gt;0),1,0)</f>
        <v>0</v>
      </c>
      <c r="DS225"/>
      <c r="DT225"/>
      <c r="DU225"/>
      <c r="DV225"/>
      <c r="DW225"/>
      <c r="DX225"/>
      <c r="DY225"/>
      <c r="DZ225"/>
      <c r="EA225"/>
      <c r="EB225"/>
      <c r="EC225"/>
    </row>
    <row r="226" spans="1:133" ht="15" customHeight="1">
      <c r="A226" s="40"/>
      <c r="B226" s="91"/>
      <c r="C226" s="94" t="s">
        <v>5028</v>
      </c>
      <c r="D226" s="572" t="str">
        <f>IF(CNGE_2024_M4_Secc1!D49="","",CNGE_2024_M4_Secc1!D49)</f>
        <v/>
      </c>
      <c r="E226" s="573"/>
      <c r="F226" s="573"/>
      <c r="G226" s="573"/>
      <c r="H226" s="573"/>
      <c r="I226" s="573"/>
      <c r="J226" s="574"/>
      <c r="K226" s="483"/>
      <c r="L226" s="483"/>
      <c r="M226" s="483"/>
      <c r="N226" s="483"/>
      <c r="O226" s="483"/>
      <c r="P226" s="483"/>
      <c r="Q226" s="483"/>
      <c r="R226" s="483"/>
      <c r="S226" s="483"/>
      <c r="T226" s="483"/>
      <c r="U226" s="483"/>
      <c r="V226" s="483"/>
      <c r="W226" s="483"/>
      <c r="X226" s="483"/>
      <c r="Y226" s="483"/>
      <c r="Z226" s="483"/>
      <c r="AA226" s="483"/>
      <c r="AB226" s="483"/>
      <c r="AC226" s="483"/>
      <c r="AD226" s="483"/>
      <c r="AE226" s="42"/>
      <c r="AG226" s="1">
        <f>IF(AND(AK238=1,COUNTA(K226:AD226,O294:AD294,O362:AD362)=0),0,IF(AND(CNGE_2024_M4_Secc1!$O49&lt;&gt;"",CNGE_2024_M4_Secc1!$O49=1,COUNTBLANK(D226)=0,COUNTA(K226:AD226,O294:AD294,O362:AD362)=0),0,IF(AND(CNGE_2024_M4_Secc1!$O49&lt;&gt;"",CNGE_2024_M4_Secc1!$O49&lt;&gt;1,COUNTBLANK(D226)=0,DD226=0,DE226=0,DF226=0,DG226=0,DH226=0,DI226=0,DJ226=0,DK226=0,DL226=0,DM226=0,DN226=0,DO226=0,DP226=0),0,IF(AND(COUNTBLANK(D226)=1,COUNTA(K226:AD226,O294:AD294,O362:AD362)=0),0,1))))</f>
        <v>0</v>
      </c>
      <c r="AH226" s="89">
        <f t="shared" si="14"/>
        <v>0</v>
      </c>
      <c r="AI226" s="1">
        <f t="shared" si="15"/>
        <v>0</v>
      </c>
      <c r="AJ226"/>
      <c r="AK226">
        <f>IF(AND(AK221=0,COUNTA(O218:R278)&gt;0),1,0)</f>
        <v>0</v>
      </c>
      <c r="AL226">
        <f>IF(AND(AL221=0,COUNTA(S218:V278)&gt;0),1,0)</f>
        <v>0</v>
      </c>
      <c r="AM226">
        <f>IF(AND(AM221=0,COUNTA(W218:Z278)&gt;0),1,0)</f>
        <v>0</v>
      </c>
      <c r="AN226">
        <f>IF(AND(AN221=0,COUNTA(AA218:AD278)&gt;0),1,0)</f>
        <v>0</v>
      </c>
      <c r="AO226">
        <f>IF(AND(AO221=0,COUNTA(O286:R346)&gt;0),1,0)</f>
        <v>0</v>
      </c>
      <c r="AP226">
        <f>IF(AND(AP221=0,COUNTA(S286:V346)&gt;0),1,0)</f>
        <v>0</v>
      </c>
      <c r="AQ226">
        <f>IF(AND(AQ221=0,COUNTA(W286:Z346)&gt;0),1,0)</f>
        <v>0</v>
      </c>
      <c r="AR226">
        <f>IF(AND(AR221=0,COUNTA(AA286:AD346)&gt;0),1,0)</f>
        <v>0</v>
      </c>
      <c r="AS226">
        <f>IF(AND(AS221=0,COUNTA(O354:R414)&gt;0),1,0)</f>
        <v>0</v>
      </c>
      <c r="AT226">
        <f>IF(AND(AT221=0,COUNTA(S354:V414)&gt;0),1,0)</f>
        <v>0</v>
      </c>
      <c r="AU226">
        <f>IF(AND(AU221=0,COUNTA(W354:Z414)&gt;0),1,0)</f>
        <v>0</v>
      </c>
      <c r="AV226">
        <f>IF(AND(AV221=0,COUNTA(AA354:AD414)&gt;0),1,0)</f>
        <v>0</v>
      </c>
      <c r="AW226" s="388" t="s">
        <v>5116</v>
      </c>
      <c r="AX226" s="1">
        <f>IF(AND(SUM($M$176)=0,COUNTA(P354:P414)&gt;0),1,0)</f>
        <v>0</v>
      </c>
      <c r="AY226" s="48">
        <f t="shared" si="16"/>
        <v>0</v>
      </c>
      <c r="AZ226" s="48">
        <f t="shared" si="79"/>
        <v>0</v>
      </c>
      <c r="BA226" s="48">
        <f t="shared" si="17"/>
        <v>0</v>
      </c>
      <c r="BB226" s="48">
        <f t="shared" si="18"/>
        <v>0</v>
      </c>
      <c r="BC226" s="48">
        <f t="shared" si="19"/>
        <v>0</v>
      </c>
      <c r="BD226" s="48">
        <f t="shared" si="20"/>
        <v>0</v>
      </c>
      <c r="BE226" s="48">
        <f t="shared" si="21"/>
        <v>0</v>
      </c>
      <c r="BF226" s="48">
        <f t="shared" si="22"/>
        <v>0</v>
      </c>
      <c r="BG226" s="48">
        <f t="shared" si="12"/>
        <v>0</v>
      </c>
      <c r="BH226" s="48">
        <f t="shared" si="23"/>
        <v>0</v>
      </c>
      <c r="BI226" s="48">
        <f t="shared" si="24"/>
        <v>0</v>
      </c>
      <c r="BJ226" s="48">
        <f t="shared" si="25"/>
        <v>0</v>
      </c>
      <c r="BK226" s="48">
        <f t="shared" si="26"/>
        <v>0</v>
      </c>
      <c r="BL226" s="48">
        <f t="shared" si="27"/>
        <v>0</v>
      </c>
      <c r="BM226" s="48">
        <f t="shared" si="28"/>
        <v>0</v>
      </c>
      <c r="BN226" s="48">
        <f t="shared" si="29"/>
        <v>0</v>
      </c>
      <c r="BO226" s="48">
        <f t="shared" si="30"/>
        <v>0</v>
      </c>
      <c r="BP226" s="48">
        <f t="shared" si="31"/>
        <v>0</v>
      </c>
      <c r="BQ226" s="48">
        <f t="shared" si="32"/>
        <v>0</v>
      </c>
      <c r="BR226" s="48">
        <f t="shared" si="33"/>
        <v>0</v>
      </c>
      <c r="BS226" s="48">
        <f t="shared" si="34"/>
        <v>0</v>
      </c>
      <c r="BT226" s="48">
        <f t="shared" si="13"/>
        <v>0</v>
      </c>
      <c r="BU226" s="48">
        <f t="shared" si="35"/>
        <v>0</v>
      </c>
      <c r="BV226" s="48">
        <f t="shared" si="36"/>
        <v>0</v>
      </c>
      <c r="BW226" s="48">
        <f t="shared" si="37"/>
        <v>0</v>
      </c>
      <c r="BX226" s="48">
        <f t="shared" si="38"/>
        <v>0</v>
      </c>
      <c r="BY226" s="48">
        <f t="shared" si="39"/>
        <v>0</v>
      </c>
      <c r="BZ226" s="48">
        <f t="shared" si="40"/>
        <v>0</v>
      </c>
      <c r="CA226" s="48">
        <f t="shared" si="41"/>
        <v>0</v>
      </c>
      <c r="CB226" s="48">
        <f t="shared" si="42"/>
        <v>0</v>
      </c>
      <c r="CC226" s="48">
        <f t="shared" si="43"/>
        <v>0</v>
      </c>
      <c r="CD226" s="48">
        <f t="shared" si="44"/>
        <v>0</v>
      </c>
      <c r="CE226" s="48">
        <f t="shared" si="45"/>
        <v>0</v>
      </c>
      <c r="CF226" s="48">
        <f t="shared" si="46"/>
        <v>0</v>
      </c>
      <c r="CG226" s="48">
        <f t="shared" si="47"/>
        <v>0</v>
      </c>
      <c r="CH226" s="48">
        <f t="shared" si="48"/>
        <v>0</v>
      </c>
      <c r="CI226" s="48">
        <f t="shared" si="49"/>
        <v>0</v>
      </c>
      <c r="CJ226" s="48">
        <f t="shared" si="50"/>
        <v>0</v>
      </c>
      <c r="CK226" s="48">
        <f t="shared" si="51"/>
        <v>0</v>
      </c>
      <c r="CL226" s="48">
        <f t="shared" si="52"/>
        <v>0</v>
      </c>
      <c r="CM226" s="48">
        <f t="shared" si="53"/>
        <v>0</v>
      </c>
      <c r="CN226" s="48">
        <f t="shared" si="54"/>
        <v>0</v>
      </c>
      <c r="CO226" s="48">
        <f t="shared" si="55"/>
        <v>0</v>
      </c>
      <c r="CP226" s="48">
        <f t="shared" si="56"/>
        <v>0</v>
      </c>
      <c r="CQ226" s="48">
        <f t="shared" si="57"/>
        <v>0</v>
      </c>
      <c r="CR226" s="48">
        <f t="shared" si="58"/>
        <v>0</v>
      </c>
      <c r="CS226" s="48">
        <f t="shared" si="59"/>
        <v>0</v>
      </c>
      <c r="CT226" s="48">
        <f t="shared" si="60"/>
        <v>0</v>
      </c>
      <c r="CU226" s="48">
        <f t="shared" si="61"/>
        <v>0</v>
      </c>
      <c r="CV226" s="48">
        <f t="shared" si="62"/>
        <v>0</v>
      </c>
      <c r="CW226" s="48">
        <f t="shared" si="63"/>
        <v>0</v>
      </c>
      <c r="CX226" s="48">
        <f t="shared" si="64"/>
        <v>0</v>
      </c>
      <c r="CZ226" s="1">
        <f t="shared" si="65"/>
        <v>0</v>
      </c>
      <c r="DB226" s="382" t="s">
        <v>5116</v>
      </c>
      <c r="DC226" s="1">
        <f>IF(OR(P415="NS",M176="NS"),0,IF(AND(P415="NA",M176="NA"),0,IF(P415&gt;=M176,0,1)))</f>
        <v>0</v>
      </c>
      <c r="DD226" s="1">
        <f t="shared" si="66"/>
        <v>0</v>
      </c>
      <c r="DE226" s="1">
        <f t="shared" si="67"/>
        <v>0</v>
      </c>
      <c r="DF226" s="1">
        <f t="shared" si="68"/>
        <v>0</v>
      </c>
      <c r="DG226" s="1">
        <f t="shared" si="69"/>
        <v>0</v>
      </c>
      <c r="DH226" s="1">
        <f t="shared" si="70"/>
        <v>0</v>
      </c>
      <c r="DI226" s="1">
        <f t="shared" si="71"/>
        <v>0</v>
      </c>
      <c r="DJ226" s="1">
        <f t="shared" si="72"/>
        <v>0</v>
      </c>
      <c r="DK226" s="1">
        <f t="shared" si="73"/>
        <v>0</v>
      </c>
      <c r="DL226" s="1">
        <f t="shared" si="74"/>
        <v>0</v>
      </c>
      <c r="DM226" s="1">
        <f t="shared" si="75"/>
        <v>0</v>
      </c>
      <c r="DN226" s="1">
        <f t="shared" si="76"/>
        <v>0</v>
      </c>
      <c r="DO226" s="1">
        <f t="shared" si="77"/>
        <v>0</v>
      </c>
      <c r="DP226" s="1">
        <f t="shared" si="78"/>
        <v>0</v>
      </c>
      <c r="DR226" s="1">
        <f>IF(AND(CNGE_2024_M4_Secc1!$O50&lt;&gt;"",CNGE_2024_M4_Secc1!$O50=1,COUNTA(K227:AD227,O295:AD295,O363:AD363)&gt;0),1,0)</f>
        <v>0</v>
      </c>
      <c r="DS226"/>
      <c r="DT226"/>
      <c r="DU226"/>
      <c r="DV226"/>
      <c r="DW226"/>
      <c r="DX226"/>
      <c r="DY226"/>
      <c r="DZ226"/>
      <c r="EA226"/>
      <c r="EB226"/>
      <c r="EC226"/>
    </row>
    <row r="227" spans="1:133" ht="15" customHeight="1">
      <c r="A227" s="40"/>
      <c r="B227" s="91"/>
      <c r="C227" s="94" t="s">
        <v>5030</v>
      </c>
      <c r="D227" s="572" t="str">
        <f>IF(CNGE_2024_M4_Secc1!D50="","",CNGE_2024_M4_Secc1!D50)</f>
        <v/>
      </c>
      <c r="E227" s="573"/>
      <c r="F227" s="573"/>
      <c r="G227" s="573"/>
      <c r="H227" s="573"/>
      <c r="I227" s="573"/>
      <c r="J227" s="574"/>
      <c r="K227" s="483"/>
      <c r="L227" s="483"/>
      <c r="M227" s="483"/>
      <c r="N227" s="483"/>
      <c r="O227" s="483"/>
      <c r="P227" s="483"/>
      <c r="Q227" s="483"/>
      <c r="R227" s="483"/>
      <c r="S227" s="483"/>
      <c r="T227" s="483"/>
      <c r="U227" s="483"/>
      <c r="V227" s="483"/>
      <c r="W227" s="483"/>
      <c r="X227" s="483"/>
      <c r="Y227" s="483"/>
      <c r="Z227" s="483"/>
      <c r="AA227" s="483"/>
      <c r="AB227" s="483"/>
      <c r="AC227" s="483"/>
      <c r="AD227" s="483"/>
      <c r="AE227" s="42"/>
      <c r="AG227" s="1">
        <f>IF(AND(AK239=1,COUNTA(K227:AD227,O295:AD295,O363:AD363)=0),0,IF(AND(CNGE_2024_M4_Secc1!$O50&lt;&gt;"",CNGE_2024_M4_Secc1!$O50=1,COUNTBLANK(D227)=0,COUNTA(K227:AD227,O295:AD295,O363:AD363)=0),0,IF(AND(CNGE_2024_M4_Secc1!$O50&lt;&gt;"",CNGE_2024_M4_Secc1!$O50&lt;&gt;1,COUNTBLANK(D227)=0,DD227=0,DE227=0,DF227=0,DG227=0,DH227=0,DI227=0,DJ227=0,DK227=0,DL227=0,DM227=0,DN227=0,DO227=0,DP227=0),0,IF(AND(COUNTBLANK(D227)=1,COUNTA(K227:AD227,O295:AD295,O363:AD363)=0),0,1))))</f>
        <v>0</v>
      </c>
      <c r="AH227" s="89">
        <f t="shared" si="14"/>
        <v>0</v>
      </c>
      <c r="AI227" s="1">
        <f t="shared" si="15"/>
        <v>0</v>
      </c>
      <c r="AJ227"/>
      <c r="AK227"/>
      <c r="AL227"/>
      <c r="AM227"/>
      <c r="AN227"/>
      <c r="AO227"/>
      <c r="AP227"/>
      <c r="AQ227"/>
      <c r="AR227"/>
      <c r="AS227"/>
      <c r="AT227"/>
      <c r="AU227"/>
      <c r="AV227" s="301">
        <f>SUM(AK226:AV226)</f>
        <v>0</v>
      </c>
      <c r="AW227" s="390" t="s">
        <v>5117</v>
      </c>
      <c r="AX227" s="1">
        <f>IF(AND(SUM($M$177)=0,COUNTA(T354:T414)&gt;0),1,0)</f>
        <v>0</v>
      </c>
      <c r="AY227" s="48">
        <f t="shared" si="16"/>
        <v>0</v>
      </c>
      <c r="AZ227" s="48">
        <f t="shared" si="79"/>
        <v>0</v>
      </c>
      <c r="BA227" s="48">
        <f t="shared" si="17"/>
        <v>0</v>
      </c>
      <c r="BB227" s="48">
        <f t="shared" si="18"/>
        <v>0</v>
      </c>
      <c r="BC227" s="48">
        <f t="shared" si="19"/>
        <v>0</v>
      </c>
      <c r="BD227" s="48">
        <f t="shared" si="20"/>
        <v>0</v>
      </c>
      <c r="BE227" s="48">
        <f t="shared" si="21"/>
        <v>0</v>
      </c>
      <c r="BF227" s="48">
        <f t="shared" si="22"/>
        <v>0</v>
      </c>
      <c r="BG227" s="48">
        <f t="shared" si="12"/>
        <v>0</v>
      </c>
      <c r="BH227" s="48">
        <f t="shared" si="23"/>
        <v>0</v>
      </c>
      <c r="BI227" s="48">
        <f t="shared" si="24"/>
        <v>0</v>
      </c>
      <c r="BJ227" s="48">
        <f t="shared" si="25"/>
        <v>0</v>
      </c>
      <c r="BK227" s="48">
        <f t="shared" si="26"/>
        <v>0</v>
      </c>
      <c r="BL227" s="48">
        <f t="shared" si="27"/>
        <v>0</v>
      </c>
      <c r="BM227" s="48">
        <f t="shared" si="28"/>
        <v>0</v>
      </c>
      <c r="BN227" s="48">
        <f t="shared" si="29"/>
        <v>0</v>
      </c>
      <c r="BO227" s="48">
        <f t="shared" si="30"/>
        <v>0</v>
      </c>
      <c r="BP227" s="48">
        <f t="shared" si="31"/>
        <v>0</v>
      </c>
      <c r="BQ227" s="48">
        <f t="shared" si="32"/>
        <v>0</v>
      </c>
      <c r="BR227" s="48">
        <f t="shared" si="33"/>
        <v>0</v>
      </c>
      <c r="BS227" s="48">
        <f t="shared" si="34"/>
        <v>0</v>
      </c>
      <c r="BT227" s="48">
        <f t="shared" si="13"/>
        <v>0</v>
      </c>
      <c r="BU227" s="48">
        <f t="shared" si="35"/>
        <v>0</v>
      </c>
      <c r="BV227" s="48">
        <f t="shared" si="36"/>
        <v>0</v>
      </c>
      <c r="BW227" s="48">
        <f t="shared" si="37"/>
        <v>0</v>
      </c>
      <c r="BX227" s="48">
        <f t="shared" si="38"/>
        <v>0</v>
      </c>
      <c r="BY227" s="48">
        <f t="shared" si="39"/>
        <v>0</v>
      </c>
      <c r="BZ227" s="48">
        <f t="shared" si="40"/>
        <v>0</v>
      </c>
      <c r="CA227" s="48">
        <f t="shared" si="41"/>
        <v>0</v>
      </c>
      <c r="CB227" s="48">
        <f t="shared" si="42"/>
        <v>0</v>
      </c>
      <c r="CC227" s="48">
        <f t="shared" si="43"/>
        <v>0</v>
      </c>
      <c r="CD227" s="48">
        <f t="shared" si="44"/>
        <v>0</v>
      </c>
      <c r="CE227" s="48">
        <f t="shared" si="45"/>
        <v>0</v>
      </c>
      <c r="CF227" s="48">
        <f t="shared" si="46"/>
        <v>0</v>
      </c>
      <c r="CG227" s="48">
        <f t="shared" si="47"/>
        <v>0</v>
      </c>
      <c r="CH227" s="48">
        <f t="shared" si="48"/>
        <v>0</v>
      </c>
      <c r="CI227" s="48">
        <f t="shared" si="49"/>
        <v>0</v>
      </c>
      <c r="CJ227" s="48">
        <f t="shared" si="50"/>
        <v>0</v>
      </c>
      <c r="CK227" s="48">
        <f t="shared" si="51"/>
        <v>0</v>
      </c>
      <c r="CL227" s="48">
        <f t="shared" si="52"/>
        <v>0</v>
      </c>
      <c r="CM227" s="48">
        <f t="shared" si="53"/>
        <v>0</v>
      </c>
      <c r="CN227" s="48">
        <f t="shared" si="54"/>
        <v>0</v>
      </c>
      <c r="CO227" s="48">
        <f t="shared" si="55"/>
        <v>0</v>
      </c>
      <c r="CP227" s="48">
        <f t="shared" si="56"/>
        <v>0</v>
      </c>
      <c r="CQ227" s="48">
        <f t="shared" si="57"/>
        <v>0</v>
      </c>
      <c r="CR227" s="48">
        <f t="shared" si="58"/>
        <v>0</v>
      </c>
      <c r="CS227" s="48">
        <f t="shared" si="59"/>
        <v>0</v>
      </c>
      <c r="CT227" s="48">
        <f t="shared" si="60"/>
        <v>0</v>
      </c>
      <c r="CU227" s="48">
        <f t="shared" si="61"/>
        <v>0</v>
      </c>
      <c r="CV227" s="48">
        <f t="shared" si="62"/>
        <v>0</v>
      </c>
      <c r="CW227" s="48">
        <f t="shared" si="63"/>
        <v>0</v>
      </c>
      <c r="CX227" s="48">
        <f t="shared" si="64"/>
        <v>0</v>
      </c>
      <c r="CZ227" s="1">
        <f t="shared" si="65"/>
        <v>0</v>
      </c>
      <c r="DB227" s="383" t="s">
        <v>5117</v>
      </c>
      <c r="DC227" s="1">
        <f>IF(OR(T415="NS",M177="NS"),0,IF(AND(T415="NA",M177="NA"),0,IF(T415&gt;=M177,0,1)))</f>
        <v>0</v>
      </c>
      <c r="DD227" s="1">
        <f t="shared" si="66"/>
        <v>0</v>
      </c>
      <c r="DE227" s="1">
        <f t="shared" si="67"/>
        <v>0</v>
      </c>
      <c r="DF227" s="1">
        <f t="shared" si="68"/>
        <v>0</v>
      </c>
      <c r="DG227" s="1">
        <f t="shared" si="69"/>
        <v>0</v>
      </c>
      <c r="DH227" s="1">
        <f t="shared" si="70"/>
        <v>0</v>
      </c>
      <c r="DI227" s="1">
        <f t="shared" si="71"/>
        <v>0</v>
      </c>
      <c r="DJ227" s="1">
        <f t="shared" si="72"/>
        <v>0</v>
      </c>
      <c r="DK227" s="1">
        <f t="shared" si="73"/>
        <v>0</v>
      </c>
      <c r="DL227" s="1">
        <f t="shared" si="74"/>
        <v>0</v>
      </c>
      <c r="DM227" s="1">
        <f t="shared" si="75"/>
        <v>0</v>
      </c>
      <c r="DN227" s="1">
        <f t="shared" si="76"/>
        <v>0</v>
      </c>
      <c r="DO227" s="1">
        <f t="shared" si="77"/>
        <v>0</v>
      </c>
      <c r="DP227" s="1">
        <f t="shared" si="78"/>
        <v>0</v>
      </c>
      <c r="DR227" s="1">
        <f>IF(AND(CNGE_2024_M4_Secc1!$O51&lt;&gt;"",CNGE_2024_M4_Secc1!$O51=1,COUNTA(K228:AD228,O296:AD296,O364:AD364)&gt;0),1,0)</f>
        <v>0</v>
      </c>
      <c r="DS227"/>
      <c r="DT227"/>
      <c r="DU227"/>
      <c r="DV227"/>
      <c r="DW227"/>
      <c r="DX227"/>
      <c r="DY227"/>
      <c r="DZ227"/>
      <c r="EA227"/>
      <c r="EB227"/>
      <c r="EC227"/>
    </row>
    <row r="228" spans="1:133" ht="15" customHeight="1">
      <c r="A228" s="40"/>
      <c r="B228" s="91"/>
      <c r="C228" s="94" t="s">
        <v>5031</v>
      </c>
      <c r="D228" s="572" t="str">
        <f>IF(CNGE_2024_M4_Secc1!D51="","",CNGE_2024_M4_Secc1!D51)</f>
        <v/>
      </c>
      <c r="E228" s="573"/>
      <c r="F228" s="573"/>
      <c r="G228" s="573"/>
      <c r="H228" s="573"/>
      <c r="I228" s="573"/>
      <c r="J228" s="574"/>
      <c r="K228" s="483"/>
      <c r="L228" s="483"/>
      <c r="M228" s="483"/>
      <c r="N228" s="483"/>
      <c r="O228" s="483"/>
      <c r="P228" s="483"/>
      <c r="Q228" s="483"/>
      <c r="R228" s="483"/>
      <c r="S228" s="483"/>
      <c r="T228" s="483"/>
      <c r="U228" s="483"/>
      <c r="V228" s="483"/>
      <c r="W228" s="483"/>
      <c r="X228" s="483"/>
      <c r="Y228" s="483"/>
      <c r="Z228" s="483"/>
      <c r="AA228" s="483"/>
      <c r="AB228" s="483"/>
      <c r="AC228" s="483"/>
      <c r="AD228" s="483"/>
      <c r="AE228" s="42"/>
      <c r="AG228" s="1">
        <f>IF(AND(AK240=1,COUNTA(K228:AD228,O296:AD296,O364:AD364)=0),0,IF(AND(CNGE_2024_M4_Secc1!$O51&lt;&gt;"",CNGE_2024_M4_Secc1!$O51=1,COUNTBLANK(D228)=0,COUNTA(K228:AD228,O296:AD296,O364:AD364)=0),0,IF(AND(CNGE_2024_M4_Secc1!$O51&lt;&gt;"",CNGE_2024_M4_Secc1!$O51&lt;&gt;1,COUNTBLANK(D228)=0,DD228=0,DE228=0,DF228=0,DG228=0,DH228=0,DI228=0,DJ228=0,DK228=0,DL228=0,DM228=0,DN228=0,DO228=0,DP228=0),0,IF(AND(COUNTBLANK(D228)=1,COUNTA(K228:AD228,O296:AD296,O364:AD364)=0),0,1))))</f>
        <v>0</v>
      </c>
      <c r="AH228" s="89">
        <f t="shared" si="14"/>
        <v>0</v>
      </c>
      <c r="AI228" s="1">
        <f t="shared" si="15"/>
        <v>0</v>
      </c>
      <c r="AJ228"/>
      <c r="AK228"/>
      <c r="AL228"/>
      <c r="AM228"/>
      <c r="AN228"/>
      <c r="AO228"/>
      <c r="AP228"/>
      <c r="AQ228"/>
      <c r="AT228"/>
      <c r="AU228"/>
      <c r="AW228" s="388" t="s">
        <v>5118</v>
      </c>
      <c r="AX228" s="1">
        <f>IF(AND(SUM($M$178)=0,COUNTA(X354:X414)&gt;0),1,0)</f>
        <v>0</v>
      </c>
      <c r="AY228" s="48">
        <f t="shared" si="16"/>
        <v>0</v>
      </c>
      <c r="AZ228" s="48">
        <f t="shared" si="79"/>
        <v>0</v>
      </c>
      <c r="BA228" s="48">
        <f t="shared" si="17"/>
        <v>0</v>
      </c>
      <c r="BB228" s="48">
        <f t="shared" si="18"/>
        <v>0</v>
      </c>
      <c r="BC228" s="48">
        <f t="shared" si="19"/>
        <v>0</v>
      </c>
      <c r="BD228" s="48">
        <f t="shared" si="20"/>
        <v>0</v>
      </c>
      <c r="BE228" s="48">
        <f t="shared" si="21"/>
        <v>0</v>
      </c>
      <c r="BF228" s="48">
        <f t="shared" si="22"/>
        <v>0</v>
      </c>
      <c r="BG228" s="48">
        <f t="shared" si="12"/>
        <v>0</v>
      </c>
      <c r="BH228" s="48">
        <f t="shared" si="23"/>
        <v>0</v>
      </c>
      <c r="BI228" s="48">
        <f t="shared" si="24"/>
        <v>0</v>
      </c>
      <c r="BJ228" s="48">
        <f t="shared" si="25"/>
        <v>0</v>
      </c>
      <c r="BK228" s="48">
        <f t="shared" si="26"/>
        <v>0</v>
      </c>
      <c r="BL228" s="48">
        <f t="shared" si="27"/>
        <v>0</v>
      </c>
      <c r="BM228" s="48">
        <f t="shared" si="28"/>
        <v>0</v>
      </c>
      <c r="BN228" s="48">
        <f t="shared" si="29"/>
        <v>0</v>
      </c>
      <c r="BO228" s="48">
        <f t="shared" si="30"/>
        <v>0</v>
      </c>
      <c r="BP228" s="48">
        <f t="shared" si="31"/>
        <v>0</v>
      </c>
      <c r="BQ228" s="48">
        <f t="shared" si="32"/>
        <v>0</v>
      </c>
      <c r="BR228" s="48">
        <f t="shared" si="33"/>
        <v>0</v>
      </c>
      <c r="BS228" s="48">
        <f t="shared" si="34"/>
        <v>0</v>
      </c>
      <c r="BT228" s="48">
        <f t="shared" si="13"/>
        <v>0</v>
      </c>
      <c r="BU228" s="48">
        <f t="shared" si="35"/>
        <v>0</v>
      </c>
      <c r="BV228" s="48">
        <f t="shared" si="36"/>
        <v>0</v>
      </c>
      <c r="BW228" s="48">
        <f t="shared" si="37"/>
        <v>0</v>
      </c>
      <c r="BX228" s="48">
        <f t="shared" si="38"/>
        <v>0</v>
      </c>
      <c r="BY228" s="48">
        <f t="shared" si="39"/>
        <v>0</v>
      </c>
      <c r="BZ228" s="48">
        <f t="shared" si="40"/>
        <v>0</v>
      </c>
      <c r="CA228" s="48">
        <f t="shared" si="41"/>
        <v>0</v>
      </c>
      <c r="CB228" s="48">
        <f t="shared" si="42"/>
        <v>0</v>
      </c>
      <c r="CC228" s="48">
        <f t="shared" si="43"/>
        <v>0</v>
      </c>
      <c r="CD228" s="48">
        <f t="shared" si="44"/>
        <v>0</v>
      </c>
      <c r="CE228" s="48">
        <f t="shared" si="45"/>
        <v>0</v>
      </c>
      <c r="CF228" s="48">
        <f t="shared" si="46"/>
        <v>0</v>
      </c>
      <c r="CG228" s="48">
        <f t="shared" si="47"/>
        <v>0</v>
      </c>
      <c r="CH228" s="48">
        <f t="shared" si="48"/>
        <v>0</v>
      </c>
      <c r="CI228" s="48">
        <f t="shared" si="49"/>
        <v>0</v>
      </c>
      <c r="CJ228" s="48">
        <f t="shared" si="50"/>
        <v>0</v>
      </c>
      <c r="CK228" s="48">
        <f t="shared" si="51"/>
        <v>0</v>
      </c>
      <c r="CL228" s="48">
        <f t="shared" si="52"/>
        <v>0</v>
      </c>
      <c r="CM228" s="48">
        <f t="shared" si="53"/>
        <v>0</v>
      </c>
      <c r="CN228" s="48">
        <f t="shared" si="54"/>
        <v>0</v>
      </c>
      <c r="CO228" s="48">
        <f t="shared" si="55"/>
        <v>0</v>
      </c>
      <c r="CP228" s="48">
        <f t="shared" si="56"/>
        <v>0</v>
      </c>
      <c r="CQ228" s="48">
        <f t="shared" si="57"/>
        <v>0</v>
      </c>
      <c r="CR228" s="48">
        <f t="shared" si="58"/>
        <v>0</v>
      </c>
      <c r="CS228" s="48">
        <f t="shared" si="59"/>
        <v>0</v>
      </c>
      <c r="CT228" s="48">
        <f t="shared" si="60"/>
        <v>0</v>
      </c>
      <c r="CU228" s="48">
        <f t="shared" si="61"/>
        <v>0</v>
      </c>
      <c r="CV228" s="48">
        <f t="shared" si="62"/>
        <v>0</v>
      </c>
      <c r="CW228" s="48">
        <f t="shared" si="63"/>
        <v>0</v>
      </c>
      <c r="CX228" s="48">
        <f t="shared" si="64"/>
        <v>0</v>
      </c>
      <c r="CZ228" s="1">
        <f t="shared" si="65"/>
        <v>0</v>
      </c>
      <c r="DB228" s="382" t="s">
        <v>5118</v>
      </c>
      <c r="DC228" s="1">
        <f>IF(OR(X415="NS",M178="NS"),0,IF(AND(X415="NA",M178="NA"),0,IF(X415&gt;=M178,0,1)))</f>
        <v>0</v>
      </c>
      <c r="DD228" s="1">
        <f t="shared" si="66"/>
        <v>0</v>
      </c>
      <c r="DE228" s="1">
        <f t="shared" si="67"/>
        <v>0</v>
      </c>
      <c r="DF228" s="1">
        <f t="shared" si="68"/>
        <v>0</v>
      </c>
      <c r="DG228" s="1">
        <f t="shared" si="69"/>
        <v>0</v>
      </c>
      <c r="DH228" s="1">
        <f t="shared" si="70"/>
        <v>0</v>
      </c>
      <c r="DI228" s="1">
        <f t="shared" si="71"/>
        <v>0</v>
      </c>
      <c r="DJ228" s="1">
        <f t="shared" si="72"/>
        <v>0</v>
      </c>
      <c r="DK228" s="1">
        <f t="shared" si="73"/>
        <v>0</v>
      </c>
      <c r="DL228" s="1">
        <f t="shared" si="74"/>
        <v>0</v>
      </c>
      <c r="DM228" s="1">
        <f t="shared" si="75"/>
        <v>0</v>
      </c>
      <c r="DN228" s="1">
        <f t="shared" si="76"/>
        <v>0</v>
      </c>
      <c r="DO228" s="1">
        <f t="shared" si="77"/>
        <v>0</v>
      </c>
      <c r="DP228" s="1">
        <f t="shared" si="78"/>
        <v>0</v>
      </c>
      <c r="DR228" s="1">
        <f>IF(AND(CNGE_2024_M4_Secc1!$O52&lt;&gt;"",CNGE_2024_M4_Secc1!$O52=1,COUNTA(K229:AD229,O297:AD297,O365:AD365)&gt;0),1,0)</f>
        <v>0</v>
      </c>
      <c r="DS228"/>
      <c r="DT228"/>
      <c r="DU228"/>
      <c r="DV228"/>
      <c r="DW228"/>
      <c r="DX228"/>
      <c r="DY228"/>
      <c r="DZ228"/>
      <c r="EA228"/>
      <c r="EB228"/>
      <c r="EC228"/>
    </row>
    <row r="229" spans="1:133" ht="15" customHeight="1">
      <c r="A229" s="40"/>
      <c r="B229" s="91"/>
      <c r="C229" s="94" t="s">
        <v>5033</v>
      </c>
      <c r="D229" s="572" t="str">
        <f>IF(CNGE_2024_M4_Secc1!D52="","",CNGE_2024_M4_Secc1!D52)</f>
        <v/>
      </c>
      <c r="E229" s="573"/>
      <c r="F229" s="573"/>
      <c r="G229" s="573"/>
      <c r="H229" s="573"/>
      <c r="I229" s="573"/>
      <c r="J229" s="574"/>
      <c r="K229" s="483"/>
      <c r="L229" s="483"/>
      <c r="M229" s="483"/>
      <c r="N229" s="483"/>
      <c r="O229" s="483"/>
      <c r="P229" s="483"/>
      <c r="Q229" s="483"/>
      <c r="R229" s="483"/>
      <c r="S229" s="483"/>
      <c r="T229" s="483"/>
      <c r="U229" s="483"/>
      <c r="V229" s="483"/>
      <c r="W229" s="483"/>
      <c r="X229" s="483"/>
      <c r="Y229" s="483"/>
      <c r="Z229" s="483"/>
      <c r="AA229" s="483"/>
      <c r="AB229" s="483"/>
      <c r="AC229" s="483"/>
      <c r="AD229" s="483"/>
      <c r="AE229" s="42"/>
      <c r="AG229" s="1">
        <f>IF(AND(AK241=1,COUNTA(K229:AD229,O297:AD297,O365:AD365)=0),0,IF(AND(CNGE_2024_M4_Secc1!$O52&lt;&gt;"",CNGE_2024_M4_Secc1!$O52=1,COUNTBLANK(D229)=0,COUNTA(K229:AD229,O297:AD297,O365:AD365)=0),0,IF(AND(CNGE_2024_M4_Secc1!$O52&lt;&gt;"",CNGE_2024_M4_Secc1!$O52&lt;&gt;1,COUNTBLANK(D229)=0,DD229=0,DE229=0,DF229=0,DG229=0,DH229=0,DI229=0,DJ229=0,DK229=0,DL229=0,DM229=0,DN229=0,DO229=0,DP229=0),0,IF(AND(COUNTBLANK(D229)=1,COUNTA(K229:AD229,O297:AD297,O365:AD365)=0),0,1))))</f>
        <v>0</v>
      </c>
      <c r="AH229" s="89">
        <f t="shared" si="14"/>
        <v>0</v>
      </c>
      <c r="AI229" s="1">
        <f t="shared" si="15"/>
        <v>0</v>
      </c>
      <c r="AJ229"/>
      <c r="AK229" s="828" t="s">
        <v>6226</v>
      </c>
      <c r="AL229"/>
      <c r="AM229"/>
      <c r="AN229"/>
      <c r="AO229"/>
      <c r="AP229"/>
      <c r="AQ229"/>
      <c r="AT229"/>
      <c r="AU229"/>
      <c r="AW229" s="390" t="s">
        <v>5965</v>
      </c>
      <c r="AX229" s="1">
        <f>IF(AND(SUM($M$179)=0,COUNTA(AB354:AB414)&gt;0),1,0)</f>
        <v>0</v>
      </c>
      <c r="AY229" s="48">
        <f t="shared" si="16"/>
        <v>0</v>
      </c>
      <c r="AZ229" s="48">
        <f t="shared" si="79"/>
        <v>0</v>
      </c>
      <c r="BA229" s="48">
        <f t="shared" si="17"/>
        <v>0</v>
      </c>
      <c r="BB229" s="48">
        <f t="shared" si="18"/>
        <v>0</v>
      </c>
      <c r="BC229" s="48">
        <f t="shared" si="19"/>
        <v>0</v>
      </c>
      <c r="BD229" s="48">
        <f t="shared" si="20"/>
        <v>0</v>
      </c>
      <c r="BE229" s="48">
        <f t="shared" si="21"/>
        <v>0</v>
      </c>
      <c r="BF229" s="48">
        <f t="shared" si="22"/>
        <v>0</v>
      </c>
      <c r="BG229" s="48">
        <f t="shared" si="12"/>
        <v>0</v>
      </c>
      <c r="BH229" s="48">
        <f t="shared" si="23"/>
        <v>0</v>
      </c>
      <c r="BI229" s="48">
        <f t="shared" si="24"/>
        <v>0</v>
      </c>
      <c r="BJ229" s="48">
        <f t="shared" si="25"/>
        <v>0</v>
      </c>
      <c r="BK229" s="48">
        <f t="shared" si="26"/>
        <v>0</v>
      </c>
      <c r="BL229" s="48">
        <f t="shared" si="27"/>
        <v>0</v>
      </c>
      <c r="BM229" s="48">
        <f t="shared" si="28"/>
        <v>0</v>
      </c>
      <c r="BN229" s="48">
        <f t="shared" si="29"/>
        <v>0</v>
      </c>
      <c r="BO229" s="48">
        <f t="shared" si="30"/>
        <v>0</v>
      </c>
      <c r="BP229" s="48">
        <f t="shared" si="31"/>
        <v>0</v>
      </c>
      <c r="BQ229" s="48">
        <f t="shared" si="32"/>
        <v>0</v>
      </c>
      <c r="BR229" s="48">
        <f t="shared" si="33"/>
        <v>0</v>
      </c>
      <c r="BS229" s="48">
        <f t="shared" si="34"/>
        <v>0</v>
      </c>
      <c r="BT229" s="48">
        <f t="shared" si="13"/>
        <v>0</v>
      </c>
      <c r="BU229" s="48">
        <f t="shared" si="35"/>
        <v>0</v>
      </c>
      <c r="BV229" s="48">
        <f t="shared" si="36"/>
        <v>0</v>
      </c>
      <c r="BW229" s="48">
        <f t="shared" si="37"/>
        <v>0</v>
      </c>
      <c r="BX229" s="48">
        <f t="shared" si="38"/>
        <v>0</v>
      </c>
      <c r="BY229" s="48">
        <f t="shared" si="39"/>
        <v>0</v>
      </c>
      <c r="BZ229" s="48">
        <f t="shared" si="40"/>
        <v>0</v>
      </c>
      <c r="CA229" s="48">
        <f t="shared" si="41"/>
        <v>0</v>
      </c>
      <c r="CB229" s="48">
        <f t="shared" si="42"/>
        <v>0</v>
      </c>
      <c r="CC229" s="48">
        <f t="shared" si="43"/>
        <v>0</v>
      </c>
      <c r="CD229" s="48">
        <f t="shared" si="44"/>
        <v>0</v>
      </c>
      <c r="CE229" s="48">
        <f t="shared" si="45"/>
        <v>0</v>
      </c>
      <c r="CF229" s="48">
        <f t="shared" si="46"/>
        <v>0</v>
      </c>
      <c r="CG229" s="48">
        <f t="shared" si="47"/>
        <v>0</v>
      </c>
      <c r="CH229" s="48">
        <f t="shared" si="48"/>
        <v>0</v>
      </c>
      <c r="CI229" s="48">
        <f t="shared" si="49"/>
        <v>0</v>
      </c>
      <c r="CJ229" s="48">
        <f t="shared" si="50"/>
        <v>0</v>
      </c>
      <c r="CK229" s="48">
        <f t="shared" si="51"/>
        <v>0</v>
      </c>
      <c r="CL229" s="48">
        <f t="shared" si="52"/>
        <v>0</v>
      </c>
      <c r="CM229" s="48">
        <f t="shared" si="53"/>
        <v>0</v>
      </c>
      <c r="CN229" s="48">
        <f t="shared" si="54"/>
        <v>0</v>
      </c>
      <c r="CO229" s="48">
        <f t="shared" si="55"/>
        <v>0</v>
      </c>
      <c r="CP229" s="48">
        <f t="shared" si="56"/>
        <v>0</v>
      </c>
      <c r="CQ229" s="48">
        <f t="shared" si="57"/>
        <v>0</v>
      </c>
      <c r="CR229" s="48">
        <f t="shared" si="58"/>
        <v>0</v>
      </c>
      <c r="CS229" s="48">
        <f t="shared" si="59"/>
        <v>0</v>
      </c>
      <c r="CT229" s="48">
        <f t="shared" si="60"/>
        <v>0</v>
      </c>
      <c r="CU229" s="48">
        <f t="shared" si="61"/>
        <v>0</v>
      </c>
      <c r="CV229" s="48">
        <f t="shared" si="62"/>
        <v>0</v>
      </c>
      <c r="CW229" s="48">
        <f t="shared" si="63"/>
        <v>0</v>
      </c>
      <c r="CX229" s="48">
        <f t="shared" si="64"/>
        <v>0</v>
      </c>
      <c r="CZ229" s="1">
        <f t="shared" si="65"/>
        <v>0</v>
      </c>
      <c r="DB229" s="383" t="s">
        <v>5965</v>
      </c>
      <c r="DC229" s="1">
        <f>IF(OR(AB415="NS",M179="NS"),0,IF(AND(AB415="NA",M179="NA"),0,IF(AB415&gt;=M179,0,1)))</f>
        <v>0</v>
      </c>
      <c r="DD229" s="1">
        <f t="shared" si="66"/>
        <v>0</v>
      </c>
      <c r="DE229" s="1">
        <f t="shared" si="67"/>
        <v>0</v>
      </c>
      <c r="DF229" s="1">
        <f t="shared" si="68"/>
        <v>0</v>
      </c>
      <c r="DG229" s="1">
        <f t="shared" si="69"/>
        <v>0</v>
      </c>
      <c r="DH229" s="1">
        <f t="shared" si="70"/>
        <v>0</v>
      </c>
      <c r="DI229" s="1">
        <f t="shared" si="71"/>
        <v>0</v>
      </c>
      <c r="DJ229" s="1">
        <f t="shared" si="72"/>
        <v>0</v>
      </c>
      <c r="DK229" s="1">
        <f t="shared" si="73"/>
        <v>0</v>
      </c>
      <c r="DL229" s="1">
        <f t="shared" si="74"/>
        <v>0</v>
      </c>
      <c r="DM229" s="1">
        <f t="shared" si="75"/>
        <v>0</v>
      </c>
      <c r="DN229" s="1">
        <f t="shared" si="76"/>
        <v>0</v>
      </c>
      <c r="DO229" s="1">
        <f t="shared" si="77"/>
        <v>0</v>
      </c>
      <c r="DP229" s="1">
        <f t="shared" si="78"/>
        <v>0</v>
      </c>
      <c r="DR229" s="1">
        <f>IF(AND(CNGE_2024_M4_Secc1!$O53&lt;&gt;"",CNGE_2024_M4_Secc1!$O53=1,COUNTA(K230:AD230,O298:AD298,O366:AD366)&gt;0),1,0)</f>
        <v>0</v>
      </c>
      <c r="DS229"/>
      <c r="DT229"/>
      <c r="DU229"/>
      <c r="DV229"/>
      <c r="DW229"/>
      <c r="DX229"/>
      <c r="DY229"/>
      <c r="DZ229"/>
      <c r="EA229"/>
      <c r="EB229"/>
      <c r="EC229"/>
    </row>
    <row r="230" spans="1:133">
      <c r="A230" s="40"/>
      <c r="B230" s="91"/>
      <c r="C230" s="94" t="s">
        <v>5034</v>
      </c>
      <c r="D230" s="572" t="str">
        <f>IF(CNGE_2024_M4_Secc1!D53="","",CNGE_2024_M4_Secc1!D53)</f>
        <v/>
      </c>
      <c r="E230" s="573"/>
      <c r="F230" s="573"/>
      <c r="G230" s="573"/>
      <c r="H230" s="573"/>
      <c r="I230" s="573"/>
      <c r="J230" s="574"/>
      <c r="K230" s="483"/>
      <c r="L230" s="483"/>
      <c r="M230" s="483"/>
      <c r="N230" s="483"/>
      <c r="O230" s="483"/>
      <c r="P230" s="483"/>
      <c r="Q230" s="483"/>
      <c r="R230" s="483"/>
      <c r="S230" s="483"/>
      <c r="T230" s="483"/>
      <c r="U230" s="483"/>
      <c r="V230" s="483"/>
      <c r="W230" s="483"/>
      <c r="X230" s="483"/>
      <c r="Y230" s="483"/>
      <c r="Z230" s="483"/>
      <c r="AA230" s="483"/>
      <c r="AB230" s="483"/>
      <c r="AC230" s="483"/>
      <c r="AD230" s="483"/>
      <c r="AE230" s="42"/>
      <c r="AG230" s="1">
        <f>IF(AND(AK242=1,COUNTA(K230:AD230,O298:AD298,O366:AD366)=0),0,IF(AND(CNGE_2024_M4_Secc1!$O53&lt;&gt;"",CNGE_2024_M4_Secc1!$O53=1,COUNTBLANK(D230)=0,COUNTA(K230:AD230,O298:AD298,O366:AD366)=0),0,IF(AND(CNGE_2024_M4_Secc1!$O53&lt;&gt;"",CNGE_2024_M4_Secc1!$O53&lt;&gt;1,COUNTBLANK(D230)=0,DD230=0,DE230=0,DF230=0,DG230=0,DH230=0,DI230=0,DJ230=0,DK230=0,DL230=0,DM230=0,DN230=0,DO230=0,DP230=0),0,IF(AND(COUNTBLANK(D230)=1,COUNTA(K230:AD230,O298:AD298,O366:AD366)=0),0,1))))</f>
        <v>0</v>
      </c>
      <c r="AH230" s="89">
        <f t="shared" si="14"/>
        <v>0</v>
      </c>
      <c r="AI230" s="1">
        <f t="shared" si="15"/>
        <v>0</v>
      </c>
      <c r="AJ230"/>
      <c r="AK230" s="828"/>
      <c r="AL230"/>
      <c r="AM230"/>
      <c r="AN230"/>
      <c r="AO230"/>
      <c r="AP230"/>
      <c r="AQ230"/>
      <c r="AT230"/>
      <c r="AU230"/>
      <c r="AX230" s="388">
        <f>SUM(AX218:AX229)</f>
        <v>0</v>
      </c>
      <c r="AY230" s="48">
        <f t="shared" si="16"/>
        <v>0</v>
      </c>
      <c r="AZ230" s="48">
        <f t="shared" si="79"/>
        <v>0</v>
      </c>
      <c r="BA230" s="48">
        <f t="shared" si="17"/>
        <v>0</v>
      </c>
      <c r="BB230" s="48">
        <f t="shared" si="18"/>
        <v>0</v>
      </c>
      <c r="BC230" s="48">
        <f t="shared" si="19"/>
        <v>0</v>
      </c>
      <c r="BD230" s="48">
        <f t="shared" si="20"/>
        <v>0</v>
      </c>
      <c r="BE230" s="48">
        <f t="shared" si="21"/>
        <v>0</v>
      </c>
      <c r="BF230" s="48">
        <f t="shared" si="22"/>
        <v>0</v>
      </c>
      <c r="BG230" s="48">
        <f t="shared" si="12"/>
        <v>0</v>
      </c>
      <c r="BH230" s="48">
        <f t="shared" si="23"/>
        <v>0</v>
      </c>
      <c r="BI230" s="48">
        <f t="shared" si="24"/>
        <v>0</v>
      </c>
      <c r="BJ230" s="48">
        <f t="shared" si="25"/>
        <v>0</v>
      </c>
      <c r="BK230" s="48">
        <f t="shared" si="26"/>
        <v>0</v>
      </c>
      <c r="BL230" s="48">
        <f t="shared" si="27"/>
        <v>0</v>
      </c>
      <c r="BM230" s="48">
        <f t="shared" si="28"/>
        <v>0</v>
      </c>
      <c r="BN230" s="48">
        <f t="shared" si="29"/>
        <v>0</v>
      </c>
      <c r="BO230" s="48">
        <f t="shared" si="30"/>
        <v>0</v>
      </c>
      <c r="BP230" s="48">
        <f t="shared" si="31"/>
        <v>0</v>
      </c>
      <c r="BQ230" s="48">
        <f t="shared" si="32"/>
        <v>0</v>
      </c>
      <c r="BR230" s="48">
        <f t="shared" si="33"/>
        <v>0</v>
      </c>
      <c r="BS230" s="48">
        <f t="shared" si="34"/>
        <v>0</v>
      </c>
      <c r="BT230" s="48">
        <f t="shared" si="13"/>
        <v>0</v>
      </c>
      <c r="BU230" s="48">
        <f t="shared" si="35"/>
        <v>0</v>
      </c>
      <c r="BV230" s="48">
        <f t="shared" si="36"/>
        <v>0</v>
      </c>
      <c r="BW230" s="48">
        <f t="shared" si="37"/>
        <v>0</v>
      </c>
      <c r="BX230" s="48">
        <f t="shared" si="38"/>
        <v>0</v>
      </c>
      <c r="BY230" s="48">
        <f t="shared" si="39"/>
        <v>0</v>
      </c>
      <c r="BZ230" s="48">
        <f t="shared" si="40"/>
        <v>0</v>
      </c>
      <c r="CA230" s="48">
        <f t="shared" si="41"/>
        <v>0</v>
      </c>
      <c r="CB230" s="48">
        <f t="shared" si="42"/>
        <v>0</v>
      </c>
      <c r="CC230" s="48">
        <f t="shared" si="43"/>
        <v>0</v>
      </c>
      <c r="CD230" s="48">
        <f t="shared" si="44"/>
        <v>0</v>
      </c>
      <c r="CE230" s="48">
        <f t="shared" si="45"/>
        <v>0</v>
      </c>
      <c r="CF230" s="48">
        <f t="shared" si="46"/>
        <v>0</v>
      </c>
      <c r="CG230" s="48">
        <f t="shared" si="47"/>
        <v>0</v>
      </c>
      <c r="CH230" s="48">
        <f t="shared" si="48"/>
        <v>0</v>
      </c>
      <c r="CI230" s="48">
        <f t="shared" si="49"/>
        <v>0</v>
      </c>
      <c r="CJ230" s="48">
        <f t="shared" si="50"/>
        <v>0</v>
      </c>
      <c r="CK230" s="48">
        <f t="shared" si="51"/>
        <v>0</v>
      </c>
      <c r="CL230" s="48">
        <f t="shared" si="52"/>
        <v>0</v>
      </c>
      <c r="CM230" s="48">
        <f t="shared" si="53"/>
        <v>0</v>
      </c>
      <c r="CN230" s="48">
        <f t="shared" si="54"/>
        <v>0</v>
      </c>
      <c r="CO230" s="48">
        <f t="shared" si="55"/>
        <v>0</v>
      </c>
      <c r="CP230" s="48">
        <f t="shared" si="56"/>
        <v>0</v>
      </c>
      <c r="CQ230" s="48">
        <f t="shared" si="57"/>
        <v>0</v>
      </c>
      <c r="CR230" s="48">
        <f t="shared" si="58"/>
        <v>0</v>
      </c>
      <c r="CS230" s="48">
        <f t="shared" si="59"/>
        <v>0</v>
      </c>
      <c r="CT230" s="48">
        <f t="shared" si="60"/>
        <v>0</v>
      </c>
      <c r="CU230" s="48">
        <f t="shared" si="61"/>
        <v>0</v>
      </c>
      <c r="CV230" s="48">
        <f t="shared" si="62"/>
        <v>0</v>
      </c>
      <c r="CW230" s="48">
        <f t="shared" si="63"/>
        <v>0</v>
      </c>
      <c r="CX230" s="48">
        <f t="shared" si="64"/>
        <v>0</v>
      </c>
      <c r="CZ230" s="1">
        <f t="shared" si="65"/>
        <v>0</v>
      </c>
      <c r="DC230" s="383">
        <f>SUM(DC218:DC229)</f>
        <v>0</v>
      </c>
      <c r="DD230" s="1">
        <f t="shared" si="66"/>
        <v>0</v>
      </c>
      <c r="DE230" s="1">
        <f t="shared" si="67"/>
        <v>0</v>
      </c>
      <c r="DF230" s="1">
        <f t="shared" si="68"/>
        <v>0</v>
      </c>
      <c r="DG230" s="1">
        <f t="shared" si="69"/>
        <v>0</v>
      </c>
      <c r="DH230" s="1">
        <f t="shared" si="70"/>
        <v>0</v>
      </c>
      <c r="DI230" s="1">
        <f t="shared" si="71"/>
        <v>0</v>
      </c>
      <c r="DJ230" s="1">
        <f t="shared" si="72"/>
        <v>0</v>
      </c>
      <c r="DK230" s="1">
        <f t="shared" si="73"/>
        <v>0</v>
      </c>
      <c r="DL230" s="1">
        <f t="shared" si="74"/>
        <v>0</v>
      </c>
      <c r="DM230" s="1">
        <f t="shared" si="75"/>
        <v>0</v>
      </c>
      <c r="DN230" s="1">
        <f t="shared" si="76"/>
        <v>0</v>
      </c>
      <c r="DO230" s="1">
        <f t="shared" si="77"/>
        <v>0</v>
      </c>
      <c r="DP230" s="1">
        <f t="shared" si="78"/>
        <v>0</v>
      </c>
      <c r="DR230" s="1">
        <f>IF(AND(CNGE_2024_M4_Secc1!$O54&lt;&gt;"",CNGE_2024_M4_Secc1!$O54=1,COUNTA(K231:AD231,O299:AD299,O367:AD367)&gt;0),1,0)</f>
        <v>0</v>
      </c>
      <c r="DS230"/>
      <c r="DT230"/>
      <c r="DU230"/>
      <c r="DV230"/>
      <c r="DW230"/>
      <c r="DX230"/>
      <c r="DY230"/>
      <c r="DZ230"/>
      <c r="EA230"/>
      <c r="EB230"/>
      <c r="EC230"/>
    </row>
    <row r="231" spans="1:133">
      <c r="A231" s="40"/>
      <c r="B231" s="91"/>
      <c r="C231" s="94" t="s">
        <v>5035</v>
      </c>
      <c r="D231" s="572" t="str">
        <f>IF(CNGE_2024_M4_Secc1!D54="","",CNGE_2024_M4_Secc1!D54)</f>
        <v/>
      </c>
      <c r="E231" s="573"/>
      <c r="F231" s="573"/>
      <c r="G231" s="573"/>
      <c r="H231" s="573"/>
      <c r="I231" s="573"/>
      <c r="J231" s="574"/>
      <c r="K231" s="483"/>
      <c r="L231" s="483"/>
      <c r="M231" s="483"/>
      <c r="N231" s="483"/>
      <c r="O231" s="483"/>
      <c r="P231" s="483"/>
      <c r="Q231" s="483"/>
      <c r="R231" s="483"/>
      <c r="S231" s="483"/>
      <c r="T231" s="483"/>
      <c r="U231" s="483"/>
      <c r="V231" s="483"/>
      <c r="W231" s="483"/>
      <c r="X231" s="483"/>
      <c r="Y231" s="483"/>
      <c r="Z231" s="483"/>
      <c r="AA231" s="483"/>
      <c r="AB231" s="483"/>
      <c r="AC231" s="483"/>
      <c r="AD231" s="483"/>
      <c r="AE231" s="42"/>
      <c r="AG231" s="1">
        <f>IF(AND(AK243=1,COUNTA(K231:AD231,O299:AD299,O367:AD367)=0),0,IF(AND(CNGE_2024_M4_Secc1!$O54&lt;&gt;"",CNGE_2024_M4_Secc1!$O54=1,COUNTBLANK(D231)=0,COUNTA(K231:AD231,O299:AD299,O367:AD367)=0),0,IF(AND(CNGE_2024_M4_Secc1!$O54&lt;&gt;"",CNGE_2024_M4_Secc1!$O54&lt;&gt;1,COUNTBLANK(D231)=0,DD231=0,DE231=0,DF231=0,DG231=0,DH231=0,DI231=0,DJ231=0,DK231=0,DL231=0,DM231=0,DN231=0,DO231=0,DP231=0),0,IF(AND(COUNTBLANK(D231)=1,COUNTA(K231:AD231,O299:AD299,O367:AD367)=0),0,1))))</f>
        <v>0</v>
      </c>
      <c r="AH231" s="89">
        <f t="shared" si="14"/>
        <v>0</v>
      </c>
      <c r="AI231" s="1">
        <f t="shared" si="15"/>
        <v>0</v>
      </c>
      <c r="AJ231"/>
      <c r="AK231" s="1">
        <f>IF(COUNTIF(CNGE_2024_M4_Secc1!O42:R101,1)=COUNTA(CNGE_2024_M4_Secc1!O42:R101),1,0)</f>
        <v>1</v>
      </c>
      <c r="AL231"/>
      <c r="AM231"/>
      <c r="AN231"/>
      <c r="AO231"/>
      <c r="AP231"/>
      <c r="AQ231"/>
      <c r="AT231"/>
      <c r="AU231"/>
      <c r="AY231" s="48">
        <f t="shared" si="16"/>
        <v>0</v>
      </c>
      <c r="AZ231" s="48">
        <f t="shared" si="79"/>
        <v>0</v>
      </c>
      <c r="BA231" s="48">
        <f t="shared" si="17"/>
        <v>0</v>
      </c>
      <c r="BB231" s="48">
        <f t="shared" si="18"/>
        <v>0</v>
      </c>
      <c r="BC231" s="48">
        <f t="shared" si="19"/>
        <v>0</v>
      </c>
      <c r="BD231" s="48">
        <f t="shared" si="20"/>
        <v>0</v>
      </c>
      <c r="BE231" s="48">
        <f t="shared" si="21"/>
        <v>0</v>
      </c>
      <c r="BF231" s="48">
        <f t="shared" si="22"/>
        <v>0</v>
      </c>
      <c r="BG231" s="48">
        <f t="shared" si="12"/>
        <v>0</v>
      </c>
      <c r="BH231" s="48">
        <f t="shared" si="23"/>
        <v>0</v>
      </c>
      <c r="BI231" s="48">
        <f t="shared" si="24"/>
        <v>0</v>
      </c>
      <c r="BJ231" s="48">
        <f t="shared" si="25"/>
        <v>0</v>
      </c>
      <c r="BK231" s="48">
        <f t="shared" si="26"/>
        <v>0</v>
      </c>
      <c r="BL231" s="48">
        <f t="shared" si="27"/>
        <v>0</v>
      </c>
      <c r="BM231" s="48">
        <f t="shared" si="28"/>
        <v>0</v>
      </c>
      <c r="BN231" s="48">
        <f t="shared" si="29"/>
        <v>0</v>
      </c>
      <c r="BO231" s="48">
        <f t="shared" si="30"/>
        <v>0</v>
      </c>
      <c r="BP231" s="48">
        <f t="shared" si="31"/>
        <v>0</v>
      </c>
      <c r="BQ231" s="48">
        <f t="shared" si="32"/>
        <v>0</v>
      </c>
      <c r="BR231" s="48">
        <f t="shared" si="33"/>
        <v>0</v>
      </c>
      <c r="BS231" s="48">
        <f t="shared" si="34"/>
        <v>0</v>
      </c>
      <c r="BT231" s="48">
        <f t="shared" si="13"/>
        <v>0</v>
      </c>
      <c r="BU231" s="48">
        <f t="shared" si="35"/>
        <v>0</v>
      </c>
      <c r="BV231" s="48">
        <f t="shared" si="36"/>
        <v>0</v>
      </c>
      <c r="BW231" s="48">
        <f t="shared" si="37"/>
        <v>0</v>
      </c>
      <c r="BX231" s="48">
        <f t="shared" si="38"/>
        <v>0</v>
      </c>
      <c r="BY231" s="48">
        <f t="shared" si="39"/>
        <v>0</v>
      </c>
      <c r="BZ231" s="48">
        <f t="shared" si="40"/>
        <v>0</v>
      </c>
      <c r="CA231" s="48">
        <f t="shared" si="41"/>
        <v>0</v>
      </c>
      <c r="CB231" s="48">
        <f t="shared" si="42"/>
        <v>0</v>
      </c>
      <c r="CC231" s="48">
        <f t="shared" si="43"/>
        <v>0</v>
      </c>
      <c r="CD231" s="48">
        <f t="shared" si="44"/>
        <v>0</v>
      </c>
      <c r="CE231" s="48">
        <f t="shared" si="45"/>
        <v>0</v>
      </c>
      <c r="CF231" s="48">
        <f t="shared" si="46"/>
        <v>0</v>
      </c>
      <c r="CG231" s="48">
        <f t="shared" si="47"/>
        <v>0</v>
      </c>
      <c r="CH231" s="48">
        <f t="shared" si="48"/>
        <v>0</v>
      </c>
      <c r="CI231" s="48">
        <f t="shared" si="49"/>
        <v>0</v>
      </c>
      <c r="CJ231" s="48">
        <f t="shared" si="50"/>
        <v>0</v>
      </c>
      <c r="CK231" s="48">
        <f t="shared" si="51"/>
        <v>0</v>
      </c>
      <c r="CL231" s="48">
        <f t="shared" si="52"/>
        <v>0</v>
      </c>
      <c r="CM231" s="48">
        <f t="shared" si="53"/>
        <v>0</v>
      </c>
      <c r="CN231" s="48">
        <f t="shared" si="54"/>
        <v>0</v>
      </c>
      <c r="CO231" s="48">
        <f t="shared" si="55"/>
        <v>0</v>
      </c>
      <c r="CP231" s="48">
        <f t="shared" si="56"/>
        <v>0</v>
      </c>
      <c r="CQ231" s="48">
        <f t="shared" si="57"/>
        <v>0</v>
      </c>
      <c r="CR231" s="48">
        <f t="shared" si="58"/>
        <v>0</v>
      </c>
      <c r="CS231" s="48">
        <f t="shared" si="59"/>
        <v>0</v>
      </c>
      <c r="CT231" s="48">
        <f t="shared" si="60"/>
        <v>0</v>
      </c>
      <c r="CU231" s="48">
        <f t="shared" si="61"/>
        <v>0</v>
      </c>
      <c r="CV231" s="48">
        <f t="shared" si="62"/>
        <v>0</v>
      </c>
      <c r="CW231" s="48">
        <f t="shared" si="63"/>
        <v>0</v>
      </c>
      <c r="CX231" s="48">
        <f t="shared" si="64"/>
        <v>0</v>
      </c>
      <c r="CZ231" s="1">
        <f t="shared" si="65"/>
        <v>0</v>
      </c>
      <c r="DD231" s="1">
        <f t="shared" si="66"/>
        <v>0</v>
      </c>
      <c r="DE231" s="1">
        <f t="shared" si="67"/>
        <v>0</v>
      </c>
      <c r="DF231" s="1">
        <f t="shared" si="68"/>
        <v>0</v>
      </c>
      <c r="DG231" s="1">
        <f t="shared" si="69"/>
        <v>0</v>
      </c>
      <c r="DH231" s="1">
        <f t="shared" si="70"/>
        <v>0</v>
      </c>
      <c r="DI231" s="1">
        <f t="shared" si="71"/>
        <v>0</v>
      </c>
      <c r="DJ231" s="1">
        <f t="shared" si="72"/>
        <v>0</v>
      </c>
      <c r="DK231" s="1">
        <f t="shared" si="73"/>
        <v>0</v>
      </c>
      <c r="DL231" s="1">
        <f t="shared" si="74"/>
        <v>0</v>
      </c>
      <c r="DM231" s="1">
        <f t="shared" si="75"/>
        <v>0</v>
      </c>
      <c r="DN231" s="1">
        <f t="shared" si="76"/>
        <v>0</v>
      </c>
      <c r="DO231" s="1">
        <f t="shared" si="77"/>
        <v>0</v>
      </c>
      <c r="DP231" s="1">
        <f t="shared" si="78"/>
        <v>0</v>
      </c>
      <c r="DR231" s="1">
        <f>IF(AND(CNGE_2024_M4_Secc1!$O55&lt;&gt;"",CNGE_2024_M4_Secc1!$O55=1,COUNTA(K232:AD232,O300:AD300,O368:AD368)&gt;0),1,0)</f>
        <v>0</v>
      </c>
      <c r="DS231"/>
      <c r="DT231"/>
      <c r="DU231"/>
      <c r="DV231"/>
      <c r="DW231"/>
      <c r="DX231"/>
      <c r="DY231"/>
      <c r="DZ231"/>
      <c r="EA231"/>
      <c r="EB231"/>
      <c r="EC231"/>
    </row>
    <row r="232" spans="1:133" ht="15" customHeight="1">
      <c r="A232" s="40"/>
      <c r="B232" s="91"/>
      <c r="C232" s="94" t="s">
        <v>5036</v>
      </c>
      <c r="D232" s="572" t="str">
        <f>IF(CNGE_2024_M4_Secc1!D55="","",CNGE_2024_M4_Secc1!D55)</f>
        <v/>
      </c>
      <c r="E232" s="573"/>
      <c r="F232" s="573"/>
      <c r="G232" s="573"/>
      <c r="H232" s="573"/>
      <c r="I232" s="573"/>
      <c r="J232" s="574"/>
      <c r="K232" s="483"/>
      <c r="L232" s="483"/>
      <c r="M232" s="483"/>
      <c r="N232" s="483"/>
      <c r="O232" s="483"/>
      <c r="P232" s="483"/>
      <c r="Q232" s="483"/>
      <c r="R232" s="483"/>
      <c r="S232" s="483"/>
      <c r="T232" s="483"/>
      <c r="U232" s="483"/>
      <c r="V232" s="483"/>
      <c r="W232" s="483"/>
      <c r="X232" s="483"/>
      <c r="Y232" s="483"/>
      <c r="Z232" s="483"/>
      <c r="AA232" s="483"/>
      <c r="AB232" s="483"/>
      <c r="AC232" s="483"/>
      <c r="AD232" s="483"/>
      <c r="AE232" s="42"/>
      <c r="AG232" s="1">
        <f>IF(AND(AK244=1,COUNTA(K232:AD232,O300:AD300,O368:AD368)=0),0,IF(AND(CNGE_2024_M4_Secc1!$O55&lt;&gt;"",CNGE_2024_M4_Secc1!$O55=1,COUNTBLANK(D232)=0,COUNTA(K232:AD232,O300:AD300,O368:AD368)=0),0,IF(AND(CNGE_2024_M4_Secc1!$O55&lt;&gt;"",CNGE_2024_M4_Secc1!$O55&lt;&gt;1,COUNTBLANK(D232)=0,DD232=0,DE232=0,DF232=0,DG232=0,DH232=0,DI232=0,DJ232=0,DK232=0,DL232=0,DM232=0,DN232=0,DO232=0,DP232=0),0,IF(AND(COUNTBLANK(D232)=1,COUNTA(K232:AD232,O300:AD300,O368:AD368)=0),0,1))))</f>
        <v>0</v>
      </c>
      <c r="AH232" s="89">
        <f t="shared" si="14"/>
        <v>0</v>
      </c>
      <c r="AI232" s="1">
        <f t="shared" si="15"/>
        <v>0</v>
      </c>
      <c r="AJ232"/>
      <c r="AK232"/>
      <c r="AL232"/>
      <c r="AM232"/>
      <c r="AN232"/>
      <c r="AO232"/>
      <c r="AP232"/>
      <c r="AQ232"/>
      <c r="AR232"/>
      <c r="AS232"/>
      <c r="AT232"/>
      <c r="AU232"/>
      <c r="AY232" s="48">
        <f t="shared" si="16"/>
        <v>0</v>
      </c>
      <c r="AZ232" s="48">
        <f t="shared" si="79"/>
        <v>0</v>
      </c>
      <c r="BA232" s="48">
        <f t="shared" si="17"/>
        <v>0</v>
      </c>
      <c r="BB232" s="48">
        <f t="shared" si="18"/>
        <v>0</v>
      </c>
      <c r="BC232" s="48">
        <f t="shared" si="19"/>
        <v>0</v>
      </c>
      <c r="BD232" s="48">
        <f t="shared" si="20"/>
        <v>0</v>
      </c>
      <c r="BE232" s="48">
        <f t="shared" si="21"/>
        <v>0</v>
      </c>
      <c r="BF232" s="48">
        <f t="shared" si="22"/>
        <v>0</v>
      </c>
      <c r="BG232" s="48">
        <f t="shared" si="12"/>
        <v>0</v>
      </c>
      <c r="BH232" s="48">
        <f t="shared" si="23"/>
        <v>0</v>
      </c>
      <c r="BI232" s="48">
        <f t="shared" si="24"/>
        <v>0</v>
      </c>
      <c r="BJ232" s="48">
        <f t="shared" si="25"/>
        <v>0</v>
      </c>
      <c r="BK232" s="48">
        <f t="shared" si="26"/>
        <v>0</v>
      </c>
      <c r="BL232" s="48">
        <f t="shared" si="27"/>
        <v>0</v>
      </c>
      <c r="BM232" s="48">
        <f t="shared" si="28"/>
        <v>0</v>
      </c>
      <c r="BN232" s="48">
        <f t="shared" si="29"/>
        <v>0</v>
      </c>
      <c r="BO232" s="48">
        <f t="shared" si="30"/>
        <v>0</v>
      </c>
      <c r="BP232" s="48">
        <f t="shared" si="31"/>
        <v>0</v>
      </c>
      <c r="BQ232" s="48">
        <f t="shared" si="32"/>
        <v>0</v>
      </c>
      <c r="BR232" s="48">
        <f t="shared" si="33"/>
        <v>0</v>
      </c>
      <c r="BS232" s="48">
        <f t="shared" si="34"/>
        <v>0</v>
      </c>
      <c r="BT232" s="48">
        <f t="shared" si="13"/>
        <v>0</v>
      </c>
      <c r="BU232" s="48">
        <f t="shared" si="35"/>
        <v>0</v>
      </c>
      <c r="BV232" s="48">
        <f t="shared" si="36"/>
        <v>0</v>
      </c>
      <c r="BW232" s="48">
        <f t="shared" si="37"/>
        <v>0</v>
      </c>
      <c r="BX232" s="48">
        <f t="shared" si="38"/>
        <v>0</v>
      </c>
      <c r="BY232" s="48">
        <f t="shared" si="39"/>
        <v>0</v>
      </c>
      <c r="BZ232" s="48">
        <f t="shared" si="40"/>
        <v>0</v>
      </c>
      <c r="CA232" s="48">
        <f t="shared" si="41"/>
        <v>0</v>
      </c>
      <c r="CB232" s="48">
        <f t="shared" si="42"/>
        <v>0</v>
      </c>
      <c r="CC232" s="48">
        <f t="shared" si="43"/>
        <v>0</v>
      </c>
      <c r="CD232" s="48">
        <f t="shared" si="44"/>
        <v>0</v>
      </c>
      <c r="CE232" s="48">
        <f t="shared" si="45"/>
        <v>0</v>
      </c>
      <c r="CF232" s="48">
        <f t="shared" si="46"/>
        <v>0</v>
      </c>
      <c r="CG232" s="48">
        <f t="shared" si="47"/>
        <v>0</v>
      </c>
      <c r="CH232" s="48">
        <f t="shared" si="48"/>
        <v>0</v>
      </c>
      <c r="CI232" s="48">
        <f t="shared" si="49"/>
        <v>0</v>
      </c>
      <c r="CJ232" s="48">
        <f t="shared" si="50"/>
        <v>0</v>
      </c>
      <c r="CK232" s="48">
        <f t="shared" si="51"/>
        <v>0</v>
      </c>
      <c r="CL232" s="48">
        <f t="shared" si="52"/>
        <v>0</v>
      </c>
      <c r="CM232" s="48">
        <f t="shared" si="53"/>
        <v>0</v>
      </c>
      <c r="CN232" s="48">
        <f t="shared" si="54"/>
        <v>0</v>
      </c>
      <c r="CO232" s="48">
        <f t="shared" si="55"/>
        <v>0</v>
      </c>
      <c r="CP232" s="48">
        <f t="shared" si="56"/>
        <v>0</v>
      </c>
      <c r="CQ232" s="48">
        <f t="shared" si="57"/>
        <v>0</v>
      </c>
      <c r="CR232" s="48">
        <f t="shared" si="58"/>
        <v>0</v>
      </c>
      <c r="CS232" s="48">
        <f t="shared" si="59"/>
        <v>0</v>
      </c>
      <c r="CT232" s="48">
        <f t="shared" si="60"/>
        <v>0</v>
      </c>
      <c r="CU232" s="48">
        <f t="shared" si="61"/>
        <v>0</v>
      </c>
      <c r="CV232" s="48">
        <f t="shared" si="62"/>
        <v>0</v>
      </c>
      <c r="CW232" s="48">
        <f t="shared" si="63"/>
        <v>0</v>
      </c>
      <c r="CX232" s="48">
        <f t="shared" si="64"/>
        <v>0</v>
      </c>
      <c r="CZ232" s="1">
        <f t="shared" si="65"/>
        <v>0</v>
      </c>
      <c r="DD232" s="1">
        <f t="shared" si="66"/>
        <v>0</v>
      </c>
      <c r="DE232" s="1">
        <f t="shared" si="67"/>
        <v>0</v>
      </c>
      <c r="DF232" s="1">
        <f t="shared" si="68"/>
        <v>0</v>
      </c>
      <c r="DG232" s="1">
        <f t="shared" si="69"/>
        <v>0</v>
      </c>
      <c r="DH232" s="1">
        <f t="shared" si="70"/>
        <v>0</v>
      </c>
      <c r="DI232" s="1">
        <f t="shared" si="71"/>
        <v>0</v>
      </c>
      <c r="DJ232" s="1">
        <f t="shared" si="72"/>
        <v>0</v>
      </c>
      <c r="DK232" s="1">
        <f t="shared" si="73"/>
        <v>0</v>
      </c>
      <c r="DL232" s="1">
        <f t="shared" si="74"/>
        <v>0</v>
      </c>
      <c r="DM232" s="1">
        <f t="shared" si="75"/>
        <v>0</v>
      </c>
      <c r="DN232" s="1">
        <f t="shared" si="76"/>
        <v>0</v>
      </c>
      <c r="DO232" s="1">
        <f t="shared" si="77"/>
        <v>0</v>
      </c>
      <c r="DP232" s="1">
        <f t="shared" si="78"/>
        <v>0</v>
      </c>
      <c r="DR232" s="1">
        <f>IF(AND(CNGE_2024_M4_Secc1!$O56&lt;&gt;"",CNGE_2024_M4_Secc1!$O56=1,COUNTA(K233:AD233,O301:AD301,O369:AD369)&gt;0),1,0)</f>
        <v>0</v>
      </c>
      <c r="DS232"/>
      <c r="DT232"/>
      <c r="DU232"/>
      <c r="DV232"/>
      <c r="DW232"/>
      <c r="DX232"/>
      <c r="DY232"/>
      <c r="DZ232"/>
      <c r="EA232"/>
      <c r="EB232"/>
      <c r="EC232"/>
    </row>
    <row r="233" spans="1:133">
      <c r="A233" s="40"/>
      <c r="B233" s="91"/>
      <c r="C233" s="94" t="s">
        <v>5037</v>
      </c>
      <c r="D233" s="572" t="str">
        <f>IF(CNGE_2024_M4_Secc1!D56="","",CNGE_2024_M4_Secc1!D56)</f>
        <v/>
      </c>
      <c r="E233" s="573"/>
      <c r="F233" s="573"/>
      <c r="G233" s="573"/>
      <c r="H233" s="573"/>
      <c r="I233" s="573"/>
      <c r="J233" s="574"/>
      <c r="K233" s="483"/>
      <c r="L233" s="483"/>
      <c r="M233" s="483"/>
      <c r="N233" s="483"/>
      <c r="O233" s="483"/>
      <c r="P233" s="483"/>
      <c r="Q233" s="483"/>
      <c r="R233" s="483"/>
      <c r="S233" s="483"/>
      <c r="T233" s="483"/>
      <c r="U233" s="483"/>
      <c r="V233" s="483"/>
      <c r="W233" s="483"/>
      <c r="X233" s="483"/>
      <c r="Y233" s="483"/>
      <c r="Z233" s="483"/>
      <c r="AA233" s="483"/>
      <c r="AB233" s="483"/>
      <c r="AC233" s="483"/>
      <c r="AD233" s="483"/>
      <c r="AE233" s="42"/>
      <c r="AG233" s="1">
        <f>IF(AND(AK245=1,COUNTA(K233:AD233,O301:AD301,O369:AD369)=0),0,IF(AND(CNGE_2024_M4_Secc1!$O56&lt;&gt;"",CNGE_2024_M4_Secc1!$O56=1,COUNTBLANK(D233)=0,COUNTA(K233:AD233,O301:AD301,O369:AD369)=0),0,IF(AND(CNGE_2024_M4_Secc1!$O56&lt;&gt;"",CNGE_2024_M4_Secc1!$O56&lt;&gt;1,COUNTBLANK(D233)=0,DD233=0,DE233=0,DF233=0,DG233=0,DH233=0,DI233=0,DJ233=0,DK233=0,DL233=0,DM233=0,DN233=0,DO233=0,DP233=0),0,IF(AND(COUNTBLANK(D233)=1,COUNTA(K233:AD233,O301:AD301,O369:AD369)=0),0,1))))</f>
        <v>0</v>
      </c>
      <c r="AH233" s="89">
        <f t="shared" si="14"/>
        <v>0</v>
      </c>
      <c r="AI233" s="1">
        <f t="shared" si="15"/>
        <v>0</v>
      </c>
      <c r="AJ233"/>
      <c r="AK233"/>
      <c r="AL233"/>
      <c r="AM233"/>
      <c r="AN233"/>
      <c r="AO233"/>
      <c r="AP233"/>
      <c r="AQ233"/>
      <c r="AR233"/>
      <c r="AS233"/>
      <c r="AT233"/>
      <c r="AU233"/>
      <c r="AY233" s="48">
        <f t="shared" si="16"/>
        <v>0</v>
      </c>
      <c r="AZ233" s="48">
        <f t="shared" si="79"/>
        <v>0</v>
      </c>
      <c r="BA233" s="48">
        <f t="shared" si="17"/>
        <v>0</v>
      </c>
      <c r="BB233" s="48">
        <f t="shared" si="18"/>
        <v>0</v>
      </c>
      <c r="BC233" s="48">
        <f t="shared" si="19"/>
        <v>0</v>
      </c>
      <c r="BD233" s="48">
        <f t="shared" si="20"/>
        <v>0</v>
      </c>
      <c r="BE233" s="48">
        <f t="shared" si="21"/>
        <v>0</v>
      </c>
      <c r="BF233" s="48">
        <f t="shared" si="22"/>
        <v>0</v>
      </c>
      <c r="BG233" s="48">
        <f t="shared" si="12"/>
        <v>0</v>
      </c>
      <c r="BH233" s="48">
        <f t="shared" si="23"/>
        <v>0</v>
      </c>
      <c r="BI233" s="48">
        <f t="shared" si="24"/>
        <v>0</v>
      </c>
      <c r="BJ233" s="48">
        <f t="shared" si="25"/>
        <v>0</v>
      </c>
      <c r="BK233" s="48">
        <f t="shared" si="26"/>
        <v>0</v>
      </c>
      <c r="BL233" s="48">
        <f t="shared" si="27"/>
        <v>0</v>
      </c>
      <c r="BM233" s="48">
        <f t="shared" si="28"/>
        <v>0</v>
      </c>
      <c r="BN233" s="48">
        <f t="shared" si="29"/>
        <v>0</v>
      </c>
      <c r="BO233" s="48">
        <f t="shared" si="30"/>
        <v>0</v>
      </c>
      <c r="BP233" s="48">
        <f t="shared" si="31"/>
        <v>0</v>
      </c>
      <c r="BQ233" s="48">
        <f t="shared" si="32"/>
        <v>0</v>
      </c>
      <c r="BR233" s="48">
        <f t="shared" si="33"/>
        <v>0</v>
      </c>
      <c r="BS233" s="48">
        <f t="shared" si="34"/>
        <v>0</v>
      </c>
      <c r="BT233" s="48">
        <f t="shared" si="13"/>
        <v>0</v>
      </c>
      <c r="BU233" s="48">
        <f t="shared" si="35"/>
        <v>0</v>
      </c>
      <c r="BV233" s="48">
        <f t="shared" si="36"/>
        <v>0</v>
      </c>
      <c r="BW233" s="48">
        <f t="shared" si="37"/>
        <v>0</v>
      </c>
      <c r="BX233" s="48">
        <f t="shared" si="38"/>
        <v>0</v>
      </c>
      <c r="BY233" s="48">
        <f t="shared" si="39"/>
        <v>0</v>
      </c>
      <c r="BZ233" s="48">
        <f t="shared" si="40"/>
        <v>0</v>
      </c>
      <c r="CA233" s="48">
        <f t="shared" si="41"/>
        <v>0</v>
      </c>
      <c r="CB233" s="48">
        <f t="shared" si="42"/>
        <v>0</v>
      </c>
      <c r="CC233" s="48">
        <f t="shared" si="43"/>
        <v>0</v>
      </c>
      <c r="CD233" s="48">
        <f t="shared" si="44"/>
        <v>0</v>
      </c>
      <c r="CE233" s="48">
        <f t="shared" si="45"/>
        <v>0</v>
      </c>
      <c r="CF233" s="48">
        <f t="shared" si="46"/>
        <v>0</v>
      </c>
      <c r="CG233" s="48">
        <f t="shared" si="47"/>
        <v>0</v>
      </c>
      <c r="CH233" s="48">
        <f t="shared" si="48"/>
        <v>0</v>
      </c>
      <c r="CI233" s="48">
        <f t="shared" si="49"/>
        <v>0</v>
      </c>
      <c r="CJ233" s="48">
        <f t="shared" si="50"/>
        <v>0</v>
      </c>
      <c r="CK233" s="48">
        <f t="shared" si="51"/>
        <v>0</v>
      </c>
      <c r="CL233" s="48">
        <f t="shared" si="52"/>
        <v>0</v>
      </c>
      <c r="CM233" s="48">
        <f t="shared" si="53"/>
        <v>0</v>
      </c>
      <c r="CN233" s="48">
        <f t="shared" si="54"/>
        <v>0</v>
      </c>
      <c r="CO233" s="48">
        <f t="shared" si="55"/>
        <v>0</v>
      </c>
      <c r="CP233" s="48">
        <f t="shared" si="56"/>
        <v>0</v>
      </c>
      <c r="CQ233" s="48">
        <f t="shared" si="57"/>
        <v>0</v>
      </c>
      <c r="CR233" s="48">
        <f t="shared" si="58"/>
        <v>0</v>
      </c>
      <c r="CS233" s="48">
        <f t="shared" si="59"/>
        <v>0</v>
      </c>
      <c r="CT233" s="48">
        <f t="shared" si="60"/>
        <v>0</v>
      </c>
      <c r="CU233" s="48">
        <f t="shared" si="61"/>
        <v>0</v>
      </c>
      <c r="CV233" s="48">
        <f t="shared" si="62"/>
        <v>0</v>
      </c>
      <c r="CW233" s="48">
        <f t="shared" si="63"/>
        <v>0</v>
      </c>
      <c r="CX233" s="48">
        <f t="shared" si="64"/>
        <v>0</v>
      </c>
      <c r="CZ233" s="1">
        <f t="shared" si="65"/>
        <v>0</v>
      </c>
      <c r="DD233" s="1">
        <f t="shared" si="66"/>
        <v>0</v>
      </c>
      <c r="DE233" s="1">
        <f t="shared" si="67"/>
        <v>0</v>
      </c>
      <c r="DF233" s="1">
        <f t="shared" si="68"/>
        <v>0</v>
      </c>
      <c r="DG233" s="1">
        <f t="shared" si="69"/>
        <v>0</v>
      </c>
      <c r="DH233" s="1">
        <f t="shared" si="70"/>
        <v>0</v>
      </c>
      <c r="DI233" s="1">
        <f t="shared" si="71"/>
        <v>0</v>
      </c>
      <c r="DJ233" s="1">
        <f t="shared" si="72"/>
        <v>0</v>
      </c>
      <c r="DK233" s="1">
        <f t="shared" si="73"/>
        <v>0</v>
      </c>
      <c r="DL233" s="1">
        <f t="shared" si="74"/>
        <v>0</v>
      </c>
      <c r="DM233" s="1">
        <f t="shared" si="75"/>
        <v>0</v>
      </c>
      <c r="DN233" s="1">
        <f t="shared" si="76"/>
        <v>0</v>
      </c>
      <c r="DO233" s="1">
        <f t="shared" si="77"/>
        <v>0</v>
      </c>
      <c r="DP233" s="1">
        <f t="shared" si="78"/>
        <v>0</v>
      </c>
      <c r="DR233" s="1">
        <f>IF(AND(CNGE_2024_M4_Secc1!$O57&lt;&gt;"",CNGE_2024_M4_Secc1!$O57=1,COUNTA(K234:AD234,O302:AD302,O370:AD370)&gt;0),1,0)</f>
        <v>0</v>
      </c>
      <c r="DS233"/>
      <c r="DT233"/>
      <c r="DU233"/>
      <c r="DV233"/>
      <c r="DW233"/>
      <c r="DX233"/>
      <c r="DY233"/>
      <c r="DZ233"/>
      <c r="EA233"/>
      <c r="EB233"/>
      <c r="EC233"/>
    </row>
    <row r="234" spans="1:133">
      <c r="A234" s="40"/>
      <c r="B234" s="91"/>
      <c r="C234" s="94" t="s">
        <v>5038</v>
      </c>
      <c r="D234" s="572" t="str">
        <f>IF(CNGE_2024_M4_Secc1!D57="","",CNGE_2024_M4_Secc1!D57)</f>
        <v/>
      </c>
      <c r="E234" s="573"/>
      <c r="F234" s="573"/>
      <c r="G234" s="573"/>
      <c r="H234" s="573"/>
      <c r="I234" s="573"/>
      <c r="J234" s="574"/>
      <c r="K234" s="483"/>
      <c r="L234" s="483"/>
      <c r="M234" s="483"/>
      <c r="N234" s="483"/>
      <c r="O234" s="483"/>
      <c r="P234" s="483"/>
      <c r="Q234" s="483"/>
      <c r="R234" s="483"/>
      <c r="S234" s="483"/>
      <c r="T234" s="483"/>
      <c r="U234" s="483"/>
      <c r="V234" s="483"/>
      <c r="W234" s="483"/>
      <c r="X234" s="483"/>
      <c r="Y234" s="483"/>
      <c r="Z234" s="483"/>
      <c r="AA234" s="483"/>
      <c r="AB234" s="483"/>
      <c r="AC234" s="483"/>
      <c r="AD234" s="483"/>
      <c r="AE234" s="42"/>
      <c r="AG234" s="1">
        <f>IF(AND(AK246=1,COUNTA(K234:AD234,O302:AD302,O370:AD370)=0),0,IF(AND(CNGE_2024_M4_Secc1!$O57&lt;&gt;"",CNGE_2024_M4_Secc1!$O57=1,COUNTBLANK(D234)=0,COUNTA(K234:AD234,O302:AD302,O370:AD370)=0),0,IF(AND(CNGE_2024_M4_Secc1!$O57&lt;&gt;"",CNGE_2024_M4_Secc1!$O57&lt;&gt;1,COUNTBLANK(D234)=0,DD234=0,DE234=0,DF234=0,DG234=0,DH234=0,DI234=0,DJ234=0,DK234=0,DL234=0,DM234=0,DN234=0,DO234=0,DP234=0),0,IF(AND(COUNTBLANK(D234)=1,COUNTA(K234:AD234,O302:AD302,O370:AD370)=0),0,1))))</f>
        <v>0</v>
      </c>
      <c r="AH234" s="89">
        <f t="shared" si="14"/>
        <v>0</v>
      </c>
      <c r="AI234" s="1">
        <f t="shared" si="15"/>
        <v>0</v>
      </c>
      <c r="AJ234"/>
      <c r="AK234"/>
      <c r="AL234"/>
      <c r="AM234"/>
      <c r="AN234"/>
      <c r="AO234"/>
      <c r="AP234"/>
      <c r="AQ234"/>
      <c r="AR234"/>
      <c r="AS234"/>
      <c r="AT234"/>
      <c r="AU234"/>
      <c r="AY234" s="48">
        <f t="shared" si="16"/>
        <v>0</v>
      </c>
      <c r="AZ234" s="48">
        <f t="shared" si="79"/>
        <v>0</v>
      </c>
      <c r="BA234" s="48">
        <f t="shared" si="17"/>
        <v>0</v>
      </c>
      <c r="BB234" s="48">
        <f t="shared" si="18"/>
        <v>0</v>
      </c>
      <c r="BC234" s="48">
        <f t="shared" si="19"/>
        <v>0</v>
      </c>
      <c r="BD234" s="48">
        <f t="shared" si="20"/>
        <v>0</v>
      </c>
      <c r="BE234" s="48">
        <f t="shared" si="21"/>
        <v>0</v>
      </c>
      <c r="BF234" s="48">
        <f t="shared" si="22"/>
        <v>0</v>
      </c>
      <c r="BG234" s="48">
        <f t="shared" si="12"/>
        <v>0</v>
      </c>
      <c r="BH234" s="48">
        <f t="shared" si="23"/>
        <v>0</v>
      </c>
      <c r="BI234" s="48">
        <f t="shared" si="24"/>
        <v>0</v>
      </c>
      <c r="BJ234" s="48">
        <f t="shared" si="25"/>
        <v>0</v>
      </c>
      <c r="BK234" s="48">
        <f t="shared" si="26"/>
        <v>0</v>
      </c>
      <c r="BL234" s="48">
        <f t="shared" si="27"/>
        <v>0</v>
      </c>
      <c r="BM234" s="48">
        <f t="shared" si="28"/>
        <v>0</v>
      </c>
      <c r="BN234" s="48">
        <f t="shared" si="29"/>
        <v>0</v>
      </c>
      <c r="BO234" s="48">
        <f t="shared" si="30"/>
        <v>0</v>
      </c>
      <c r="BP234" s="48">
        <f t="shared" si="31"/>
        <v>0</v>
      </c>
      <c r="BQ234" s="48">
        <f t="shared" si="32"/>
        <v>0</v>
      </c>
      <c r="BR234" s="48">
        <f t="shared" si="33"/>
        <v>0</v>
      </c>
      <c r="BS234" s="48">
        <f t="shared" si="34"/>
        <v>0</v>
      </c>
      <c r="BT234" s="48">
        <f t="shared" si="13"/>
        <v>0</v>
      </c>
      <c r="BU234" s="48">
        <f t="shared" si="35"/>
        <v>0</v>
      </c>
      <c r="BV234" s="48">
        <f t="shared" si="36"/>
        <v>0</v>
      </c>
      <c r="BW234" s="48">
        <f t="shared" si="37"/>
        <v>0</v>
      </c>
      <c r="BX234" s="48">
        <f t="shared" si="38"/>
        <v>0</v>
      </c>
      <c r="BY234" s="48">
        <f t="shared" si="39"/>
        <v>0</v>
      </c>
      <c r="BZ234" s="48">
        <f t="shared" si="40"/>
        <v>0</v>
      </c>
      <c r="CA234" s="48">
        <f t="shared" si="41"/>
        <v>0</v>
      </c>
      <c r="CB234" s="48">
        <f t="shared" si="42"/>
        <v>0</v>
      </c>
      <c r="CC234" s="48">
        <f t="shared" si="43"/>
        <v>0</v>
      </c>
      <c r="CD234" s="48">
        <f t="shared" si="44"/>
        <v>0</v>
      </c>
      <c r="CE234" s="48">
        <f t="shared" si="45"/>
        <v>0</v>
      </c>
      <c r="CF234" s="48">
        <f t="shared" si="46"/>
        <v>0</v>
      </c>
      <c r="CG234" s="48">
        <f t="shared" si="47"/>
        <v>0</v>
      </c>
      <c r="CH234" s="48">
        <f t="shared" si="48"/>
        <v>0</v>
      </c>
      <c r="CI234" s="48">
        <f t="shared" si="49"/>
        <v>0</v>
      </c>
      <c r="CJ234" s="48">
        <f t="shared" si="50"/>
        <v>0</v>
      </c>
      <c r="CK234" s="48">
        <f t="shared" si="51"/>
        <v>0</v>
      </c>
      <c r="CL234" s="48">
        <f t="shared" si="52"/>
        <v>0</v>
      </c>
      <c r="CM234" s="48">
        <f t="shared" si="53"/>
        <v>0</v>
      </c>
      <c r="CN234" s="48">
        <f t="shared" si="54"/>
        <v>0</v>
      </c>
      <c r="CO234" s="48">
        <f t="shared" si="55"/>
        <v>0</v>
      </c>
      <c r="CP234" s="48">
        <f t="shared" si="56"/>
        <v>0</v>
      </c>
      <c r="CQ234" s="48">
        <f t="shared" si="57"/>
        <v>0</v>
      </c>
      <c r="CR234" s="48">
        <f t="shared" si="58"/>
        <v>0</v>
      </c>
      <c r="CS234" s="48">
        <f t="shared" si="59"/>
        <v>0</v>
      </c>
      <c r="CT234" s="48">
        <f t="shared" si="60"/>
        <v>0</v>
      </c>
      <c r="CU234" s="48">
        <f t="shared" si="61"/>
        <v>0</v>
      </c>
      <c r="CV234" s="48">
        <f t="shared" si="62"/>
        <v>0</v>
      </c>
      <c r="CW234" s="48">
        <f t="shared" si="63"/>
        <v>0</v>
      </c>
      <c r="CX234" s="48">
        <f t="shared" si="64"/>
        <v>0</v>
      </c>
      <c r="CZ234" s="1">
        <f t="shared" si="65"/>
        <v>0</v>
      </c>
      <c r="DD234" s="1">
        <f t="shared" si="66"/>
        <v>0</v>
      </c>
      <c r="DE234" s="1">
        <f t="shared" si="67"/>
        <v>0</v>
      </c>
      <c r="DF234" s="1">
        <f t="shared" si="68"/>
        <v>0</v>
      </c>
      <c r="DG234" s="1">
        <f t="shared" si="69"/>
        <v>0</v>
      </c>
      <c r="DH234" s="1">
        <f t="shared" si="70"/>
        <v>0</v>
      </c>
      <c r="DI234" s="1">
        <f t="shared" si="71"/>
        <v>0</v>
      </c>
      <c r="DJ234" s="1">
        <f t="shared" si="72"/>
        <v>0</v>
      </c>
      <c r="DK234" s="1">
        <f t="shared" si="73"/>
        <v>0</v>
      </c>
      <c r="DL234" s="1">
        <f t="shared" si="74"/>
        <v>0</v>
      </c>
      <c r="DM234" s="1">
        <f t="shared" si="75"/>
        <v>0</v>
      </c>
      <c r="DN234" s="1">
        <f t="shared" si="76"/>
        <v>0</v>
      </c>
      <c r="DO234" s="1">
        <f t="shared" si="77"/>
        <v>0</v>
      </c>
      <c r="DP234" s="1">
        <f t="shared" si="78"/>
        <v>0</v>
      </c>
      <c r="DR234" s="1">
        <f>IF(AND(CNGE_2024_M4_Secc1!$O58&lt;&gt;"",CNGE_2024_M4_Secc1!$O58=1,COUNTA(K235:AD235,O303:AD303,O371:AD371)&gt;0),1,0)</f>
        <v>0</v>
      </c>
      <c r="DS234"/>
      <c r="DT234"/>
      <c r="DU234"/>
      <c r="DV234"/>
      <c r="DW234"/>
      <c r="DX234"/>
      <c r="DY234"/>
      <c r="DZ234"/>
      <c r="EA234"/>
      <c r="EB234"/>
      <c r="EC234"/>
    </row>
    <row r="235" spans="1:133" ht="15" customHeight="1">
      <c r="A235" s="40"/>
      <c r="B235" s="91"/>
      <c r="C235" s="94" t="s">
        <v>5039</v>
      </c>
      <c r="D235" s="572" t="str">
        <f>IF(CNGE_2024_M4_Secc1!D58="","",CNGE_2024_M4_Secc1!D58)</f>
        <v/>
      </c>
      <c r="E235" s="573"/>
      <c r="F235" s="573"/>
      <c r="G235" s="573"/>
      <c r="H235" s="573"/>
      <c r="I235" s="573"/>
      <c r="J235" s="574"/>
      <c r="K235" s="483"/>
      <c r="L235" s="483"/>
      <c r="M235" s="483"/>
      <c r="N235" s="483"/>
      <c r="O235" s="483"/>
      <c r="P235" s="483"/>
      <c r="Q235" s="483"/>
      <c r="R235" s="483"/>
      <c r="S235" s="483"/>
      <c r="T235" s="483"/>
      <c r="U235" s="483"/>
      <c r="V235" s="483"/>
      <c r="W235" s="483"/>
      <c r="X235" s="483"/>
      <c r="Y235" s="483"/>
      <c r="Z235" s="483"/>
      <c r="AA235" s="483"/>
      <c r="AB235" s="483"/>
      <c r="AC235" s="483"/>
      <c r="AD235" s="483"/>
      <c r="AE235" s="42"/>
      <c r="AG235" s="1">
        <f>IF(AND(AK247=1,COUNTA(K235:AD235,O303:AD303,O371:AD371)=0),0,IF(AND(CNGE_2024_M4_Secc1!$O58&lt;&gt;"",CNGE_2024_M4_Secc1!$O58=1,COUNTBLANK(D235)=0,COUNTA(K235:AD235,O303:AD303,O371:AD371)=0),0,IF(AND(CNGE_2024_M4_Secc1!$O58&lt;&gt;"",CNGE_2024_M4_Secc1!$O58&lt;&gt;1,COUNTBLANK(D235)=0,DD235=0,DE235=0,DF235=0,DG235=0,DH235=0,DI235=0,DJ235=0,DK235=0,DL235=0,DM235=0,DN235=0,DO235=0,DP235=0),0,IF(AND(COUNTBLANK(D235)=1,COUNTA(K235:AD235,O303:AD303,O371:AD371)=0),0,1))))</f>
        <v>0</v>
      </c>
      <c r="AH235" s="89">
        <f t="shared" si="14"/>
        <v>0</v>
      </c>
      <c r="AI235" s="1">
        <f t="shared" si="15"/>
        <v>0</v>
      </c>
      <c r="AJ235"/>
      <c r="AK235"/>
      <c r="AL235"/>
      <c r="AM235"/>
      <c r="AN235"/>
      <c r="AO235"/>
      <c r="AP235"/>
      <c r="AQ235"/>
      <c r="AR235"/>
      <c r="AS235"/>
      <c r="AT235"/>
      <c r="AU235"/>
      <c r="AY235" s="48">
        <f t="shared" si="16"/>
        <v>0</v>
      </c>
      <c r="AZ235" s="48">
        <f t="shared" si="79"/>
        <v>0</v>
      </c>
      <c r="BA235" s="48">
        <f t="shared" si="17"/>
        <v>0</v>
      </c>
      <c r="BB235" s="48">
        <f t="shared" si="18"/>
        <v>0</v>
      </c>
      <c r="BC235" s="48">
        <f t="shared" si="19"/>
        <v>0</v>
      </c>
      <c r="BD235" s="48">
        <f t="shared" si="20"/>
        <v>0</v>
      </c>
      <c r="BE235" s="48">
        <f t="shared" si="21"/>
        <v>0</v>
      </c>
      <c r="BF235" s="48">
        <f t="shared" si="22"/>
        <v>0</v>
      </c>
      <c r="BG235" s="48">
        <f t="shared" si="12"/>
        <v>0</v>
      </c>
      <c r="BH235" s="48">
        <f t="shared" si="23"/>
        <v>0</v>
      </c>
      <c r="BI235" s="48">
        <f t="shared" si="24"/>
        <v>0</v>
      </c>
      <c r="BJ235" s="48">
        <f t="shared" si="25"/>
        <v>0</v>
      </c>
      <c r="BK235" s="48">
        <f t="shared" si="26"/>
        <v>0</v>
      </c>
      <c r="BL235" s="48">
        <f t="shared" si="27"/>
        <v>0</v>
      </c>
      <c r="BM235" s="48">
        <f t="shared" si="28"/>
        <v>0</v>
      </c>
      <c r="BN235" s="48">
        <f t="shared" si="29"/>
        <v>0</v>
      </c>
      <c r="BO235" s="48">
        <f t="shared" si="30"/>
        <v>0</v>
      </c>
      <c r="BP235" s="48">
        <f t="shared" si="31"/>
        <v>0</v>
      </c>
      <c r="BQ235" s="48">
        <f t="shared" si="32"/>
        <v>0</v>
      </c>
      <c r="BR235" s="48">
        <f t="shared" si="33"/>
        <v>0</v>
      </c>
      <c r="BS235" s="48">
        <f t="shared" si="34"/>
        <v>0</v>
      </c>
      <c r="BT235" s="48">
        <f t="shared" si="13"/>
        <v>0</v>
      </c>
      <c r="BU235" s="48">
        <f t="shared" si="35"/>
        <v>0</v>
      </c>
      <c r="BV235" s="48">
        <f t="shared" si="36"/>
        <v>0</v>
      </c>
      <c r="BW235" s="48">
        <f t="shared" si="37"/>
        <v>0</v>
      </c>
      <c r="BX235" s="48">
        <f t="shared" si="38"/>
        <v>0</v>
      </c>
      <c r="BY235" s="48">
        <f t="shared" si="39"/>
        <v>0</v>
      </c>
      <c r="BZ235" s="48">
        <f t="shared" si="40"/>
        <v>0</v>
      </c>
      <c r="CA235" s="48">
        <f t="shared" si="41"/>
        <v>0</v>
      </c>
      <c r="CB235" s="48">
        <f t="shared" si="42"/>
        <v>0</v>
      </c>
      <c r="CC235" s="48">
        <f t="shared" si="43"/>
        <v>0</v>
      </c>
      <c r="CD235" s="48">
        <f t="shared" si="44"/>
        <v>0</v>
      </c>
      <c r="CE235" s="48">
        <f t="shared" si="45"/>
        <v>0</v>
      </c>
      <c r="CF235" s="48">
        <f t="shared" si="46"/>
        <v>0</v>
      </c>
      <c r="CG235" s="48">
        <f t="shared" si="47"/>
        <v>0</v>
      </c>
      <c r="CH235" s="48">
        <f t="shared" si="48"/>
        <v>0</v>
      </c>
      <c r="CI235" s="48">
        <f t="shared" si="49"/>
        <v>0</v>
      </c>
      <c r="CJ235" s="48">
        <f t="shared" si="50"/>
        <v>0</v>
      </c>
      <c r="CK235" s="48">
        <f t="shared" si="51"/>
        <v>0</v>
      </c>
      <c r="CL235" s="48">
        <f t="shared" si="52"/>
        <v>0</v>
      </c>
      <c r="CM235" s="48">
        <f t="shared" si="53"/>
        <v>0</v>
      </c>
      <c r="CN235" s="48">
        <f t="shared" si="54"/>
        <v>0</v>
      </c>
      <c r="CO235" s="48">
        <f t="shared" si="55"/>
        <v>0</v>
      </c>
      <c r="CP235" s="48">
        <f t="shared" si="56"/>
        <v>0</v>
      </c>
      <c r="CQ235" s="48">
        <f t="shared" si="57"/>
        <v>0</v>
      </c>
      <c r="CR235" s="48">
        <f t="shared" si="58"/>
        <v>0</v>
      </c>
      <c r="CS235" s="48">
        <f t="shared" si="59"/>
        <v>0</v>
      </c>
      <c r="CT235" s="48">
        <f t="shared" si="60"/>
        <v>0</v>
      </c>
      <c r="CU235" s="48">
        <f t="shared" si="61"/>
        <v>0</v>
      </c>
      <c r="CV235" s="48">
        <f t="shared" si="62"/>
        <v>0</v>
      </c>
      <c r="CW235" s="48">
        <f t="shared" si="63"/>
        <v>0</v>
      </c>
      <c r="CX235" s="48">
        <f t="shared" si="64"/>
        <v>0</v>
      </c>
      <c r="CZ235" s="1">
        <f t="shared" si="65"/>
        <v>0</v>
      </c>
      <c r="DD235" s="1">
        <f t="shared" si="66"/>
        <v>0</v>
      </c>
      <c r="DE235" s="1">
        <f t="shared" si="67"/>
        <v>0</v>
      </c>
      <c r="DF235" s="1">
        <f t="shared" si="68"/>
        <v>0</v>
      </c>
      <c r="DG235" s="1">
        <f t="shared" si="69"/>
        <v>0</v>
      </c>
      <c r="DH235" s="1">
        <f t="shared" si="70"/>
        <v>0</v>
      </c>
      <c r="DI235" s="1">
        <f t="shared" si="71"/>
        <v>0</v>
      </c>
      <c r="DJ235" s="1">
        <f t="shared" si="72"/>
        <v>0</v>
      </c>
      <c r="DK235" s="1">
        <f t="shared" si="73"/>
        <v>0</v>
      </c>
      <c r="DL235" s="1">
        <f t="shared" si="74"/>
        <v>0</v>
      </c>
      <c r="DM235" s="1">
        <f t="shared" si="75"/>
        <v>0</v>
      </c>
      <c r="DN235" s="1">
        <f t="shared" si="76"/>
        <v>0</v>
      </c>
      <c r="DO235" s="1">
        <f t="shared" si="77"/>
        <v>0</v>
      </c>
      <c r="DP235" s="1">
        <f t="shared" si="78"/>
        <v>0</v>
      </c>
      <c r="DR235" s="1">
        <f>IF(AND(CNGE_2024_M4_Secc1!$O59&lt;&gt;"",CNGE_2024_M4_Secc1!$O59=1,COUNTA(K236:AD236,O304:AD304,O372:AD372)&gt;0),1,0)</f>
        <v>0</v>
      </c>
      <c r="DS235"/>
      <c r="DT235"/>
      <c r="DU235"/>
      <c r="DV235"/>
      <c r="DW235"/>
      <c r="DX235"/>
      <c r="DY235"/>
      <c r="DZ235"/>
      <c r="EA235"/>
      <c r="EB235"/>
      <c r="EC235"/>
    </row>
    <row r="236" spans="1:133" ht="15" customHeight="1">
      <c r="A236" s="40"/>
      <c r="B236" s="91"/>
      <c r="C236" s="94" t="s">
        <v>5040</v>
      </c>
      <c r="D236" s="572" t="str">
        <f>IF(CNGE_2024_M4_Secc1!D59="","",CNGE_2024_M4_Secc1!D59)</f>
        <v/>
      </c>
      <c r="E236" s="573"/>
      <c r="F236" s="573"/>
      <c r="G236" s="573"/>
      <c r="H236" s="573"/>
      <c r="I236" s="573"/>
      <c r="J236" s="574"/>
      <c r="K236" s="483"/>
      <c r="L236" s="483"/>
      <c r="M236" s="483"/>
      <c r="N236" s="483"/>
      <c r="O236" s="483"/>
      <c r="P236" s="483"/>
      <c r="Q236" s="483"/>
      <c r="R236" s="483"/>
      <c r="S236" s="483"/>
      <c r="T236" s="483"/>
      <c r="U236" s="483"/>
      <c r="V236" s="483"/>
      <c r="W236" s="483"/>
      <c r="X236" s="483"/>
      <c r="Y236" s="483"/>
      <c r="Z236" s="483"/>
      <c r="AA236" s="483"/>
      <c r="AB236" s="483"/>
      <c r="AC236" s="483"/>
      <c r="AD236" s="483"/>
      <c r="AE236" s="42"/>
      <c r="AG236" s="1">
        <f>IF(AND(AK248=1,COUNTA(K236:AD236,O304:AD304,O372:AD372)=0),0,IF(AND(CNGE_2024_M4_Secc1!$O59&lt;&gt;"",CNGE_2024_M4_Secc1!$O59=1,COUNTBLANK(D236)=0,COUNTA(K236:AD236,O304:AD304,O372:AD372)=0),0,IF(AND(CNGE_2024_M4_Secc1!$O59&lt;&gt;"",CNGE_2024_M4_Secc1!$O59&lt;&gt;1,COUNTBLANK(D236)=0,DD236=0,DE236=0,DF236=0,DG236=0,DH236=0,DI236=0,DJ236=0,DK236=0,DL236=0,DM236=0,DN236=0,DO236=0,DP236=0),0,IF(AND(COUNTBLANK(D236)=1,COUNTA(K236:AD236,O304:AD304,O372:AD372)=0),0,1))))</f>
        <v>0</v>
      </c>
      <c r="AH236" s="89">
        <f t="shared" si="14"/>
        <v>0</v>
      </c>
      <c r="AI236" s="1">
        <f t="shared" si="15"/>
        <v>0</v>
      </c>
      <c r="AJ236"/>
      <c r="AK236"/>
      <c r="AL236"/>
      <c r="AM236"/>
      <c r="AN236"/>
      <c r="AO236"/>
      <c r="AP236"/>
      <c r="AQ236"/>
      <c r="AR236"/>
      <c r="AS236"/>
      <c r="AT236"/>
      <c r="AU236"/>
      <c r="AY236" s="48">
        <f t="shared" si="16"/>
        <v>0</v>
      </c>
      <c r="AZ236" s="48">
        <f t="shared" si="79"/>
        <v>0</v>
      </c>
      <c r="BA236" s="48">
        <f t="shared" si="17"/>
        <v>0</v>
      </c>
      <c r="BB236" s="48">
        <f t="shared" si="18"/>
        <v>0</v>
      </c>
      <c r="BC236" s="48">
        <f t="shared" si="19"/>
        <v>0</v>
      </c>
      <c r="BD236" s="48">
        <f t="shared" si="20"/>
        <v>0</v>
      </c>
      <c r="BE236" s="48">
        <f t="shared" si="21"/>
        <v>0</v>
      </c>
      <c r="BF236" s="48">
        <f t="shared" si="22"/>
        <v>0</v>
      </c>
      <c r="BG236" s="48">
        <f t="shared" si="12"/>
        <v>0</v>
      </c>
      <c r="BH236" s="48">
        <f t="shared" si="23"/>
        <v>0</v>
      </c>
      <c r="BI236" s="48">
        <f t="shared" si="24"/>
        <v>0</v>
      </c>
      <c r="BJ236" s="48">
        <f t="shared" si="25"/>
        <v>0</v>
      </c>
      <c r="BK236" s="48">
        <f t="shared" si="26"/>
        <v>0</v>
      </c>
      <c r="BL236" s="48">
        <f t="shared" si="27"/>
        <v>0</v>
      </c>
      <c r="BM236" s="48">
        <f t="shared" si="28"/>
        <v>0</v>
      </c>
      <c r="BN236" s="48">
        <f t="shared" si="29"/>
        <v>0</v>
      </c>
      <c r="BO236" s="48">
        <f t="shared" si="30"/>
        <v>0</v>
      </c>
      <c r="BP236" s="48">
        <f t="shared" si="31"/>
        <v>0</v>
      </c>
      <c r="BQ236" s="48">
        <f t="shared" si="32"/>
        <v>0</v>
      </c>
      <c r="BR236" s="48">
        <f t="shared" si="33"/>
        <v>0</v>
      </c>
      <c r="BS236" s="48">
        <f t="shared" si="34"/>
        <v>0</v>
      </c>
      <c r="BT236" s="48">
        <f t="shared" si="13"/>
        <v>0</v>
      </c>
      <c r="BU236" s="48">
        <f t="shared" si="35"/>
        <v>0</v>
      </c>
      <c r="BV236" s="48">
        <f t="shared" si="36"/>
        <v>0</v>
      </c>
      <c r="BW236" s="48">
        <f t="shared" si="37"/>
        <v>0</v>
      </c>
      <c r="BX236" s="48">
        <f t="shared" si="38"/>
        <v>0</v>
      </c>
      <c r="BY236" s="48">
        <f t="shared" si="39"/>
        <v>0</v>
      </c>
      <c r="BZ236" s="48">
        <f t="shared" si="40"/>
        <v>0</v>
      </c>
      <c r="CA236" s="48">
        <f t="shared" si="41"/>
        <v>0</v>
      </c>
      <c r="CB236" s="48">
        <f t="shared" si="42"/>
        <v>0</v>
      </c>
      <c r="CC236" s="48">
        <f t="shared" si="43"/>
        <v>0</v>
      </c>
      <c r="CD236" s="48">
        <f t="shared" si="44"/>
        <v>0</v>
      </c>
      <c r="CE236" s="48">
        <f t="shared" si="45"/>
        <v>0</v>
      </c>
      <c r="CF236" s="48">
        <f t="shared" si="46"/>
        <v>0</v>
      </c>
      <c r="CG236" s="48">
        <f t="shared" si="47"/>
        <v>0</v>
      </c>
      <c r="CH236" s="48">
        <f t="shared" si="48"/>
        <v>0</v>
      </c>
      <c r="CI236" s="48">
        <f t="shared" si="49"/>
        <v>0</v>
      </c>
      <c r="CJ236" s="48">
        <f t="shared" si="50"/>
        <v>0</v>
      </c>
      <c r="CK236" s="48">
        <f t="shared" si="51"/>
        <v>0</v>
      </c>
      <c r="CL236" s="48">
        <f t="shared" si="52"/>
        <v>0</v>
      </c>
      <c r="CM236" s="48">
        <f t="shared" si="53"/>
        <v>0</v>
      </c>
      <c r="CN236" s="48">
        <f t="shared" si="54"/>
        <v>0</v>
      </c>
      <c r="CO236" s="48">
        <f t="shared" si="55"/>
        <v>0</v>
      </c>
      <c r="CP236" s="48">
        <f t="shared" si="56"/>
        <v>0</v>
      </c>
      <c r="CQ236" s="48">
        <f t="shared" si="57"/>
        <v>0</v>
      </c>
      <c r="CR236" s="48">
        <f t="shared" si="58"/>
        <v>0</v>
      </c>
      <c r="CS236" s="48">
        <f t="shared" si="59"/>
        <v>0</v>
      </c>
      <c r="CT236" s="48">
        <f t="shared" si="60"/>
        <v>0</v>
      </c>
      <c r="CU236" s="48">
        <f t="shared" si="61"/>
        <v>0</v>
      </c>
      <c r="CV236" s="48">
        <f t="shared" si="62"/>
        <v>0</v>
      </c>
      <c r="CW236" s="48">
        <f t="shared" si="63"/>
        <v>0</v>
      </c>
      <c r="CX236" s="48">
        <f t="shared" si="64"/>
        <v>0</v>
      </c>
      <c r="CZ236" s="1">
        <f t="shared" si="65"/>
        <v>0</v>
      </c>
      <c r="DD236" s="1">
        <f t="shared" si="66"/>
        <v>0</v>
      </c>
      <c r="DE236" s="1">
        <f t="shared" si="67"/>
        <v>0</v>
      </c>
      <c r="DF236" s="1">
        <f t="shared" si="68"/>
        <v>0</v>
      </c>
      <c r="DG236" s="1">
        <f t="shared" si="69"/>
        <v>0</v>
      </c>
      <c r="DH236" s="1">
        <f t="shared" si="70"/>
        <v>0</v>
      </c>
      <c r="DI236" s="1">
        <f t="shared" si="71"/>
        <v>0</v>
      </c>
      <c r="DJ236" s="1">
        <f t="shared" si="72"/>
        <v>0</v>
      </c>
      <c r="DK236" s="1">
        <f t="shared" si="73"/>
        <v>0</v>
      </c>
      <c r="DL236" s="1">
        <f t="shared" si="74"/>
        <v>0</v>
      </c>
      <c r="DM236" s="1">
        <f t="shared" si="75"/>
        <v>0</v>
      </c>
      <c r="DN236" s="1">
        <f t="shared" si="76"/>
        <v>0</v>
      </c>
      <c r="DO236" s="1">
        <f t="shared" si="77"/>
        <v>0</v>
      </c>
      <c r="DP236" s="1">
        <f t="shared" si="78"/>
        <v>0</v>
      </c>
      <c r="DR236" s="1">
        <f>IF(AND(CNGE_2024_M4_Secc1!$O60&lt;&gt;"",CNGE_2024_M4_Secc1!$O60=1,COUNTA(K237:AD237,O305:AD305,O373:AD373)&gt;0),1,0)</f>
        <v>0</v>
      </c>
      <c r="DS236"/>
      <c r="DT236"/>
      <c r="DU236"/>
      <c r="DV236"/>
      <c r="DW236"/>
      <c r="DX236"/>
      <c r="DY236"/>
      <c r="DZ236"/>
      <c r="EA236"/>
      <c r="EB236"/>
      <c r="EC236"/>
    </row>
    <row r="237" spans="1:133" ht="15" customHeight="1">
      <c r="A237" s="40"/>
      <c r="B237" s="91"/>
      <c r="C237" s="94" t="s">
        <v>5041</v>
      </c>
      <c r="D237" s="572" t="str">
        <f>IF(CNGE_2024_M4_Secc1!D60="","",CNGE_2024_M4_Secc1!D60)</f>
        <v/>
      </c>
      <c r="E237" s="573"/>
      <c r="F237" s="573"/>
      <c r="G237" s="573"/>
      <c r="H237" s="573"/>
      <c r="I237" s="573"/>
      <c r="J237" s="574"/>
      <c r="K237" s="483"/>
      <c r="L237" s="483"/>
      <c r="M237" s="483"/>
      <c r="N237" s="483"/>
      <c r="O237" s="483"/>
      <c r="P237" s="483"/>
      <c r="Q237" s="483"/>
      <c r="R237" s="483"/>
      <c r="S237" s="483"/>
      <c r="T237" s="483"/>
      <c r="U237" s="483"/>
      <c r="V237" s="483"/>
      <c r="W237" s="483"/>
      <c r="X237" s="483"/>
      <c r="Y237" s="483"/>
      <c r="Z237" s="483"/>
      <c r="AA237" s="483"/>
      <c r="AB237" s="483"/>
      <c r="AC237" s="483"/>
      <c r="AD237" s="483"/>
      <c r="AE237" s="42"/>
      <c r="AG237" s="1">
        <f>IF(AND(AK249=1,COUNTA(K237:AD237,O305:AD305,O373:AD373)=0),0,IF(AND(CNGE_2024_M4_Secc1!$O60&lt;&gt;"",CNGE_2024_M4_Secc1!$O60=1,COUNTBLANK(D237)=0,COUNTA(K237:AD237,O305:AD305,O373:AD373)=0),0,IF(AND(CNGE_2024_M4_Secc1!$O60&lt;&gt;"",CNGE_2024_M4_Secc1!$O60&lt;&gt;1,COUNTBLANK(D237)=0,DD237=0,DE237=0,DF237=0,DG237=0,DH237=0,DI237=0,DJ237=0,DK237=0,DL237=0,DM237=0,DN237=0,DO237=0,DP237=0),0,IF(AND(COUNTBLANK(D237)=1,COUNTA(K237:AD237,O305:AD305,O373:AD373)=0),0,1))))</f>
        <v>0</v>
      </c>
      <c r="AH237" s="89">
        <f t="shared" si="14"/>
        <v>0</v>
      </c>
      <c r="AI237" s="1">
        <f t="shared" si="15"/>
        <v>0</v>
      </c>
      <c r="AJ237"/>
      <c r="AK237"/>
      <c r="AL237"/>
      <c r="AM237"/>
      <c r="AN237"/>
      <c r="AO237"/>
      <c r="AP237"/>
      <c r="AQ237"/>
      <c r="AR237"/>
      <c r="AS237"/>
      <c r="AT237"/>
      <c r="AU237"/>
      <c r="AY237" s="48">
        <f t="shared" si="16"/>
        <v>0</v>
      </c>
      <c r="AZ237" s="48">
        <f t="shared" si="79"/>
        <v>0</v>
      </c>
      <c r="BA237" s="48">
        <f t="shared" si="17"/>
        <v>0</v>
      </c>
      <c r="BB237" s="48">
        <f t="shared" si="18"/>
        <v>0</v>
      </c>
      <c r="BC237" s="48">
        <f t="shared" si="19"/>
        <v>0</v>
      </c>
      <c r="BD237" s="48">
        <f t="shared" si="20"/>
        <v>0</v>
      </c>
      <c r="BE237" s="48">
        <f t="shared" si="21"/>
        <v>0</v>
      </c>
      <c r="BF237" s="48">
        <f t="shared" si="22"/>
        <v>0</v>
      </c>
      <c r="BG237" s="48">
        <f t="shared" si="12"/>
        <v>0</v>
      </c>
      <c r="BH237" s="48">
        <f t="shared" si="23"/>
        <v>0</v>
      </c>
      <c r="BI237" s="48">
        <f t="shared" si="24"/>
        <v>0</v>
      </c>
      <c r="BJ237" s="48">
        <f t="shared" si="25"/>
        <v>0</v>
      </c>
      <c r="BK237" s="48">
        <f t="shared" si="26"/>
        <v>0</v>
      </c>
      <c r="BL237" s="48">
        <f t="shared" si="27"/>
        <v>0</v>
      </c>
      <c r="BM237" s="48">
        <f t="shared" si="28"/>
        <v>0</v>
      </c>
      <c r="BN237" s="48">
        <f t="shared" si="29"/>
        <v>0</v>
      </c>
      <c r="BO237" s="48">
        <f t="shared" si="30"/>
        <v>0</v>
      </c>
      <c r="BP237" s="48">
        <f t="shared" si="31"/>
        <v>0</v>
      </c>
      <c r="BQ237" s="48">
        <f t="shared" si="32"/>
        <v>0</v>
      </c>
      <c r="BR237" s="48">
        <f t="shared" si="33"/>
        <v>0</v>
      </c>
      <c r="BS237" s="48">
        <f t="shared" si="34"/>
        <v>0</v>
      </c>
      <c r="BT237" s="48">
        <f t="shared" si="13"/>
        <v>0</v>
      </c>
      <c r="BU237" s="48">
        <f t="shared" si="35"/>
        <v>0</v>
      </c>
      <c r="BV237" s="48">
        <f t="shared" si="36"/>
        <v>0</v>
      </c>
      <c r="BW237" s="48">
        <f t="shared" si="37"/>
        <v>0</v>
      </c>
      <c r="BX237" s="48">
        <f t="shared" si="38"/>
        <v>0</v>
      </c>
      <c r="BY237" s="48">
        <f t="shared" si="39"/>
        <v>0</v>
      </c>
      <c r="BZ237" s="48">
        <f t="shared" si="40"/>
        <v>0</v>
      </c>
      <c r="CA237" s="48">
        <f t="shared" si="41"/>
        <v>0</v>
      </c>
      <c r="CB237" s="48">
        <f t="shared" si="42"/>
        <v>0</v>
      </c>
      <c r="CC237" s="48">
        <f t="shared" si="43"/>
        <v>0</v>
      </c>
      <c r="CD237" s="48">
        <f t="shared" si="44"/>
        <v>0</v>
      </c>
      <c r="CE237" s="48">
        <f t="shared" si="45"/>
        <v>0</v>
      </c>
      <c r="CF237" s="48">
        <f t="shared" si="46"/>
        <v>0</v>
      </c>
      <c r="CG237" s="48">
        <f t="shared" si="47"/>
        <v>0</v>
      </c>
      <c r="CH237" s="48">
        <f t="shared" si="48"/>
        <v>0</v>
      </c>
      <c r="CI237" s="48">
        <f t="shared" si="49"/>
        <v>0</v>
      </c>
      <c r="CJ237" s="48">
        <f t="shared" si="50"/>
        <v>0</v>
      </c>
      <c r="CK237" s="48">
        <f t="shared" si="51"/>
        <v>0</v>
      </c>
      <c r="CL237" s="48">
        <f t="shared" si="52"/>
        <v>0</v>
      </c>
      <c r="CM237" s="48">
        <f t="shared" si="53"/>
        <v>0</v>
      </c>
      <c r="CN237" s="48">
        <f t="shared" si="54"/>
        <v>0</v>
      </c>
      <c r="CO237" s="48">
        <f t="shared" si="55"/>
        <v>0</v>
      </c>
      <c r="CP237" s="48">
        <f t="shared" si="56"/>
        <v>0</v>
      </c>
      <c r="CQ237" s="48">
        <f t="shared" si="57"/>
        <v>0</v>
      </c>
      <c r="CR237" s="48">
        <f t="shared" si="58"/>
        <v>0</v>
      </c>
      <c r="CS237" s="48">
        <f t="shared" si="59"/>
        <v>0</v>
      </c>
      <c r="CT237" s="48">
        <f t="shared" si="60"/>
        <v>0</v>
      </c>
      <c r="CU237" s="48">
        <f t="shared" si="61"/>
        <v>0</v>
      </c>
      <c r="CV237" s="48">
        <f t="shared" si="62"/>
        <v>0</v>
      </c>
      <c r="CW237" s="48">
        <f t="shared" si="63"/>
        <v>0</v>
      </c>
      <c r="CX237" s="48">
        <f t="shared" si="64"/>
        <v>0</v>
      </c>
      <c r="CZ237" s="1">
        <f t="shared" si="65"/>
        <v>0</v>
      </c>
      <c r="DD237" s="1">
        <f t="shared" si="66"/>
        <v>0</v>
      </c>
      <c r="DE237" s="1">
        <f t="shared" si="67"/>
        <v>0</v>
      </c>
      <c r="DF237" s="1">
        <f t="shared" si="68"/>
        <v>0</v>
      </c>
      <c r="DG237" s="1">
        <f t="shared" si="69"/>
        <v>0</v>
      </c>
      <c r="DH237" s="1">
        <f t="shared" si="70"/>
        <v>0</v>
      </c>
      <c r="DI237" s="1">
        <f t="shared" si="71"/>
        <v>0</v>
      </c>
      <c r="DJ237" s="1">
        <f t="shared" si="72"/>
        <v>0</v>
      </c>
      <c r="DK237" s="1">
        <f t="shared" si="73"/>
        <v>0</v>
      </c>
      <c r="DL237" s="1">
        <f t="shared" si="74"/>
        <v>0</v>
      </c>
      <c r="DM237" s="1">
        <f t="shared" si="75"/>
        <v>0</v>
      </c>
      <c r="DN237" s="1">
        <f t="shared" si="76"/>
        <v>0</v>
      </c>
      <c r="DO237" s="1">
        <f t="shared" si="77"/>
        <v>0</v>
      </c>
      <c r="DP237" s="1">
        <f t="shared" si="78"/>
        <v>0</v>
      </c>
      <c r="DR237" s="1">
        <f>IF(AND(CNGE_2024_M4_Secc1!$O61&lt;&gt;"",CNGE_2024_M4_Secc1!$O61=1,COUNTA(K238:AD238,O306:AD306,O374:AD374)&gt;0),1,0)</f>
        <v>0</v>
      </c>
      <c r="DS237"/>
      <c r="DT237"/>
      <c r="DU237"/>
      <c r="DV237"/>
      <c r="DW237"/>
      <c r="DX237"/>
      <c r="DY237"/>
      <c r="DZ237"/>
      <c r="EA237"/>
      <c r="EB237"/>
      <c r="EC237"/>
    </row>
    <row r="238" spans="1:133" ht="15" customHeight="1">
      <c r="A238" s="40"/>
      <c r="B238" s="91"/>
      <c r="C238" s="94" t="s">
        <v>5042</v>
      </c>
      <c r="D238" s="572" t="str">
        <f>IF(CNGE_2024_M4_Secc1!D61="","",CNGE_2024_M4_Secc1!D61)</f>
        <v/>
      </c>
      <c r="E238" s="573"/>
      <c r="F238" s="573"/>
      <c r="G238" s="573"/>
      <c r="H238" s="573"/>
      <c r="I238" s="573"/>
      <c r="J238" s="574"/>
      <c r="K238" s="483"/>
      <c r="L238" s="483"/>
      <c r="M238" s="483"/>
      <c r="N238" s="483"/>
      <c r="O238" s="483"/>
      <c r="P238" s="483"/>
      <c r="Q238" s="483"/>
      <c r="R238" s="483"/>
      <c r="S238" s="483"/>
      <c r="T238" s="483"/>
      <c r="U238" s="483"/>
      <c r="V238" s="483"/>
      <c r="W238" s="483"/>
      <c r="X238" s="483"/>
      <c r="Y238" s="483"/>
      <c r="Z238" s="483"/>
      <c r="AA238" s="483"/>
      <c r="AB238" s="483"/>
      <c r="AC238" s="483"/>
      <c r="AD238" s="483"/>
      <c r="AE238" s="42"/>
      <c r="AG238" s="1">
        <f>IF(AND(AK250=1,COUNTA(K238:AD238,O306:AD306,O374:AD374)=0),0,IF(AND(CNGE_2024_M4_Secc1!$O61&lt;&gt;"",CNGE_2024_M4_Secc1!$O61=1,COUNTBLANK(D238)=0,COUNTA(K238:AD238,O306:AD306,O374:AD374)=0),0,IF(AND(CNGE_2024_M4_Secc1!$O61&lt;&gt;"",CNGE_2024_M4_Secc1!$O61&lt;&gt;1,COUNTBLANK(D238)=0,DD238=0,DE238=0,DF238=0,DG238=0,DH238=0,DI238=0,DJ238=0,DK238=0,DL238=0,DM238=0,DN238=0,DO238=0,DP238=0),0,IF(AND(COUNTBLANK(D238)=1,COUNTA(K238:AD238,O306:AD306,O374:AD374)=0),0,1))))</f>
        <v>0</v>
      </c>
      <c r="AH238" s="89">
        <f t="shared" si="14"/>
        <v>0</v>
      </c>
      <c r="AI238" s="1">
        <f t="shared" si="15"/>
        <v>0</v>
      </c>
      <c r="AJ238"/>
      <c r="AK238"/>
      <c r="AL238"/>
      <c r="AM238"/>
      <c r="AN238"/>
      <c r="AO238"/>
      <c r="AP238"/>
      <c r="AQ238"/>
      <c r="AR238"/>
      <c r="AS238"/>
      <c r="AT238"/>
      <c r="AU238"/>
      <c r="AY238" s="48">
        <f t="shared" si="16"/>
        <v>0</v>
      </c>
      <c r="AZ238" s="48">
        <f t="shared" si="79"/>
        <v>0</v>
      </c>
      <c r="BA238" s="48">
        <f t="shared" si="17"/>
        <v>0</v>
      </c>
      <c r="BB238" s="48">
        <f t="shared" si="18"/>
        <v>0</v>
      </c>
      <c r="BC238" s="48">
        <f t="shared" si="19"/>
        <v>0</v>
      </c>
      <c r="BD238" s="48">
        <f t="shared" si="20"/>
        <v>0</v>
      </c>
      <c r="BE238" s="48">
        <f t="shared" si="21"/>
        <v>0</v>
      </c>
      <c r="BF238" s="48">
        <f t="shared" si="22"/>
        <v>0</v>
      </c>
      <c r="BG238" s="48">
        <f t="shared" si="12"/>
        <v>0</v>
      </c>
      <c r="BH238" s="48">
        <f t="shared" si="23"/>
        <v>0</v>
      </c>
      <c r="BI238" s="48">
        <f t="shared" si="24"/>
        <v>0</v>
      </c>
      <c r="BJ238" s="48">
        <f t="shared" si="25"/>
        <v>0</v>
      </c>
      <c r="BK238" s="48">
        <f t="shared" si="26"/>
        <v>0</v>
      </c>
      <c r="BL238" s="48">
        <f t="shared" si="27"/>
        <v>0</v>
      </c>
      <c r="BM238" s="48">
        <f t="shared" si="28"/>
        <v>0</v>
      </c>
      <c r="BN238" s="48">
        <f t="shared" si="29"/>
        <v>0</v>
      </c>
      <c r="BO238" s="48">
        <f t="shared" si="30"/>
        <v>0</v>
      </c>
      <c r="BP238" s="48">
        <f t="shared" si="31"/>
        <v>0</v>
      </c>
      <c r="BQ238" s="48">
        <f t="shared" si="32"/>
        <v>0</v>
      </c>
      <c r="BR238" s="48">
        <f t="shared" si="33"/>
        <v>0</v>
      </c>
      <c r="BS238" s="48">
        <f t="shared" si="34"/>
        <v>0</v>
      </c>
      <c r="BT238" s="48">
        <f t="shared" si="13"/>
        <v>0</v>
      </c>
      <c r="BU238" s="48">
        <f t="shared" si="35"/>
        <v>0</v>
      </c>
      <c r="BV238" s="48">
        <f t="shared" si="36"/>
        <v>0</v>
      </c>
      <c r="BW238" s="48">
        <f t="shared" si="37"/>
        <v>0</v>
      </c>
      <c r="BX238" s="48">
        <f t="shared" si="38"/>
        <v>0</v>
      </c>
      <c r="BY238" s="48">
        <f t="shared" si="39"/>
        <v>0</v>
      </c>
      <c r="BZ238" s="48">
        <f t="shared" si="40"/>
        <v>0</v>
      </c>
      <c r="CA238" s="48">
        <f t="shared" si="41"/>
        <v>0</v>
      </c>
      <c r="CB238" s="48">
        <f t="shared" si="42"/>
        <v>0</v>
      </c>
      <c r="CC238" s="48">
        <f t="shared" si="43"/>
        <v>0</v>
      </c>
      <c r="CD238" s="48">
        <f t="shared" si="44"/>
        <v>0</v>
      </c>
      <c r="CE238" s="48">
        <f t="shared" si="45"/>
        <v>0</v>
      </c>
      <c r="CF238" s="48">
        <f t="shared" si="46"/>
        <v>0</v>
      </c>
      <c r="CG238" s="48">
        <f t="shared" si="47"/>
        <v>0</v>
      </c>
      <c r="CH238" s="48">
        <f t="shared" si="48"/>
        <v>0</v>
      </c>
      <c r="CI238" s="48">
        <f t="shared" si="49"/>
        <v>0</v>
      </c>
      <c r="CJ238" s="48">
        <f t="shared" si="50"/>
        <v>0</v>
      </c>
      <c r="CK238" s="48">
        <f t="shared" si="51"/>
        <v>0</v>
      </c>
      <c r="CL238" s="48">
        <f t="shared" si="52"/>
        <v>0</v>
      </c>
      <c r="CM238" s="48">
        <f t="shared" si="53"/>
        <v>0</v>
      </c>
      <c r="CN238" s="48">
        <f t="shared" si="54"/>
        <v>0</v>
      </c>
      <c r="CO238" s="48">
        <f t="shared" si="55"/>
        <v>0</v>
      </c>
      <c r="CP238" s="48">
        <f t="shared" si="56"/>
        <v>0</v>
      </c>
      <c r="CQ238" s="48">
        <f t="shared" si="57"/>
        <v>0</v>
      </c>
      <c r="CR238" s="48">
        <f t="shared" si="58"/>
        <v>0</v>
      </c>
      <c r="CS238" s="48">
        <f t="shared" si="59"/>
        <v>0</v>
      </c>
      <c r="CT238" s="48">
        <f t="shared" si="60"/>
        <v>0</v>
      </c>
      <c r="CU238" s="48">
        <f t="shared" si="61"/>
        <v>0</v>
      </c>
      <c r="CV238" s="48">
        <f t="shared" si="62"/>
        <v>0</v>
      </c>
      <c r="CW238" s="48">
        <f t="shared" si="63"/>
        <v>0</v>
      </c>
      <c r="CX238" s="48">
        <f t="shared" si="64"/>
        <v>0</v>
      </c>
      <c r="CZ238" s="1">
        <f t="shared" si="65"/>
        <v>0</v>
      </c>
      <c r="DD238" s="1">
        <f t="shared" si="66"/>
        <v>0</v>
      </c>
      <c r="DE238" s="1">
        <f t="shared" si="67"/>
        <v>0</v>
      </c>
      <c r="DF238" s="1">
        <f t="shared" si="68"/>
        <v>0</v>
      </c>
      <c r="DG238" s="1">
        <f t="shared" si="69"/>
        <v>0</v>
      </c>
      <c r="DH238" s="1">
        <f t="shared" si="70"/>
        <v>0</v>
      </c>
      <c r="DI238" s="1">
        <f t="shared" si="71"/>
        <v>0</v>
      </c>
      <c r="DJ238" s="1">
        <f t="shared" si="72"/>
        <v>0</v>
      </c>
      <c r="DK238" s="1">
        <f t="shared" si="73"/>
        <v>0</v>
      </c>
      <c r="DL238" s="1">
        <f t="shared" si="74"/>
        <v>0</v>
      </c>
      <c r="DM238" s="1">
        <f t="shared" si="75"/>
        <v>0</v>
      </c>
      <c r="DN238" s="1">
        <f t="shared" si="76"/>
        <v>0</v>
      </c>
      <c r="DO238" s="1">
        <f t="shared" si="77"/>
        <v>0</v>
      </c>
      <c r="DP238" s="1">
        <f t="shared" si="78"/>
        <v>0</v>
      </c>
      <c r="DR238" s="1">
        <f>IF(AND(CNGE_2024_M4_Secc1!$O62&lt;&gt;"",CNGE_2024_M4_Secc1!$O62=1,COUNTA(K239:AD239,O307:AD307,O375:AD375)&gt;0),1,0)</f>
        <v>0</v>
      </c>
      <c r="DS238"/>
      <c r="DT238"/>
      <c r="DU238"/>
      <c r="DV238"/>
      <c r="DW238"/>
      <c r="DX238"/>
      <c r="DY238"/>
      <c r="DZ238"/>
      <c r="EA238"/>
      <c r="EB238"/>
      <c r="EC238"/>
    </row>
    <row r="239" spans="1:133" ht="15" customHeight="1">
      <c r="A239" s="40"/>
      <c r="B239" s="91"/>
      <c r="C239" s="94" t="s">
        <v>5043</v>
      </c>
      <c r="D239" s="572" t="str">
        <f>IF(CNGE_2024_M4_Secc1!D62="","",CNGE_2024_M4_Secc1!D62)</f>
        <v/>
      </c>
      <c r="E239" s="573"/>
      <c r="F239" s="573"/>
      <c r="G239" s="573"/>
      <c r="H239" s="573"/>
      <c r="I239" s="573"/>
      <c r="J239" s="574"/>
      <c r="K239" s="483"/>
      <c r="L239" s="483"/>
      <c r="M239" s="483"/>
      <c r="N239" s="483"/>
      <c r="O239" s="483"/>
      <c r="P239" s="483"/>
      <c r="Q239" s="483"/>
      <c r="R239" s="483"/>
      <c r="S239" s="483"/>
      <c r="T239" s="483"/>
      <c r="U239" s="483"/>
      <c r="V239" s="483"/>
      <c r="W239" s="483"/>
      <c r="X239" s="483"/>
      <c r="Y239" s="483"/>
      <c r="Z239" s="483"/>
      <c r="AA239" s="483"/>
      <c r="AB239" s="483"/>
      <c r="AC239" s="483"/>
      <c r="AD239" s="483"/>
      <c r="AE239" s="42"/>
      <c r="AG239" s="1">
        <f>IF(AND(AK251=1,COUNTA(K239:AD239,O307:AD307,O375:AD375)=0),0,IF(AND(CNGE_2024_M4_Secc1!$O62&lt;&gt;"",CNGE_2024_M4_Secc1!$O62=1,COUNTBLANK(D239)=0,COUNTA(K239:AD239,O307:AD307,O375:AD375)=0),0,IF(AND(CNGE_2024_M4_Secc1!$O62&lt;&gt;"",CNGE_2024_M4_Secc1!$O62&lt;&gt;1,COUNTBLANK(D239)=0,DD239=0,DE239=0,DF239=0,DG239=0,DH239=0,DI239=0,DJ239=0,DK239=0,DL239=0,DM239=0,DN239=0,DO239=0,DP239=0),0,IF(AND(COUNTBLANK(D239)=1,COUNTA(K239:AD239,O307:AD307,O375:AD375)=0),0,1))))</f>
        <v>0</v>
      </c>
      <c r="AH239" s="89">
        <f t="shared" si="14"/>
        <v>0</v>
      </c>
      <c r="AI239" s="1">
        <f t="shared" si="15"/>
        <v>0</v>
      </c>
      <c r="AJ239"/>
      <c r="AK239"/>
      <c r="AL239"/>
      <c r="AM239"/>
      <c r="AN239"/>
      <c r="AO239"/>
      <c r="AP239"/>
      <c r="AQ239"/>
      <c r="AR239"/>
      <c r="AS239"/>
      <c r="AT239"/>
      <c r="AU239"/>
      <c r="AY239" s="48">
        <f t="shared" si="16"/>
        <v>0</v>
      </c>
      <c r="AZ239" s="48">
        <f t="shared" si="79"/>
        <v>0</v>
      </c>
      <c r="BA239" s="48">
        <f t="shared" si="17"/>
        <v>0</v>
      </c>
      <c r="BB239" s="48">
        <f t="shared" si="18"/>
        <v>0</v>
      </c>
      <c r="BC239" s="48">
        <f t="shared" si="19"/>
        <v>0</v>
      </c>
      <c r="BD239" s="48">
        <f t="shared" si="20"/>
        <v>0</v>
      </c>
      <c r="BE239" s="48">
        <f t="shared" si="21"/>
        <v>0</v>
      </c>
      <c r="BF239" s="48">
        <f t="shared" si="22"/>
        <v>0</v>
      </c>
      <c r="BG239" s="48">
        <f t="shared" si="12"/>
        <v>0</v>
      </c>
      <c r="BH239" s="48">
        <f t="shared" si="23"/>
        <v>0</v>
      </c>
      <c r="BI239" s="48">
        <f t="shared" si="24"/>
        <v>0</v>
      </c>
      <c r="BJ239" s="48">
        <f t="shared" si="25"/>
        <v>0</v>
      </c>
      <c r="BK239" s="48">
        <f t="shared" si="26"/>
        <v>0</v>
      </c>
      <c r="BL239" s="48">
        <f t="shared" si="27"/>
        <v>0</v>
      </c>
      <c r="BM239" s="48">
        <f t="shared" si="28"/>
        <v>0</v>
      </c>
      <c r="BN239" s="48">
        <f t="shared" si="29"/>
        <v>0</v>
      </c>
      <c r="BO239" s="48">
        <f t="shared" si="30"/>
        <v>0</v>
      </c>
      <c r="BP239" s="48">
        <f t="shared" si="31"/>
        <v>0</v>
      </c>
      <c r="BQ239" s="48">
        <f t="shared" si="32"/>
        <v>0</v>
      </c>
      <c r="BR239" s="48">
        <f t="shared" si="33"/>
        <v>0</v>
      </c>
      <c r="BS239" s="48">
        <f t="shared" si="34"/>
        <v>0</v>
      </c>
      <c r="BT239" s="48">
        <f t="shared" si="13"/>
        <v>0</v>
      </c>
      <c r="BU239" s="48">
        <f t="shared" si="35"/>
        <v>0</v>
      </c>
      <c r="BV239" s="48">
        <f t="shared" si="36"/>
        <v>0</v>
      </c>
      <c r="BW239" s="48">
        <f t="shared" si="37"/>
        <v>0</v>
      </c>
      <c r="BX239" s="48">
        <f t="shared" si="38"/>
        <v>0</v>
      </c>
      <c r="BY239" s="48">
        <f t="shared" si="39"/>
        <v>0</v>
      </c>
      <c r="BZ239" s="48">
        <f t="shared" si="40"/>
        <v>0</v>
      </c>
      <c r="CA239" s="48">
        <f t="shared" si="41"/>
        <v>0</v>
      </c>
      <c r="CB239" s="48">
        <f t="shared" si="42"/>
        <v>0</v>
      </c>
      <c r="CC239" s="48">
        <f t="shared" si="43"/>
        <v>0</v>
      </c>
      <c r="CD239" s="48">
        <f t="shared" si="44"/>
        <v>0</v>
      </c>
      <c r="CE239" s="48">
        <f t="shared" si="45"/>
        <v>0</v>
      </c>
      <c r="CF239" s="48">
        <f t="shared" si="46"/>
        <v>0</v>
      </c>
      <c r="CG239" s="48">
        <f t="shared" si="47"/>
        <v>0</v>
      </c>
      <c r="CH239" s="48">
        <f t="shared" si="48"/>
        <v>0</v>
      </c>
      <c r="CI239" s="48">
        <f t="shared" si="49"/>
        <v>0</v>
      </c>
      <c r="CJ239" s="48">
        <f t="shared" si="50"/>
        <v>0</v>
      </c>
      <c r="CK239" s="48">
        <f t="shared" si="51"/>
        <v>0</v>
      </c>
      <c r="CL239" s="48">
        <f t="shared" si="52"/>
        <v>0</v>
      </c>
      <c r="CM239" s="48">
        <f t="shared" si="53"/>
        <v>0</v>
      </c>
      <c r="CN239" s="48">
        <f t="shared" si="54"/>
        <v>0</v>
      </c>
      <c r="CO239" s="48">
        <f t="shared" si="55"/>
        <v>0</v>
      </c>
      <c r="CP239" s="48">
        <f t="shared" si="56"/>
        <v>0</v>
      </c>
      <c r="CQ239" s="48">
        <f t="shared" si="57"/>
        <v>0</v>
      </c>
      <c r="CR239" s="48">
        <f t="shared" si="58"/>
        <v>0</v>
      </c>
      <c r="CS239" s="48">
        <f t="shared" si="59"/>
        <v>0</v>
      </c>
      <c r="CT239" s="48">
        <f t="shared" si="60"/>
        <v>0</v>
      </c>
      <c r="CU239" s="48">
        <f t="shared" si="61"/>
        <v>0</v>
      </c>
      <c r="CV239" s="48">
        <f t="shared" si="62"/>
        <v>0</v>
      </c>
      <c r="CW239" s="48">
        <f t="shared" si="63"/>
        <v>0</v>
      </c>
      <c r="CX239" s="48">
        <f t="shared" si="64"/>
        <v>0</v>
      </c>
      <c r="CZ239" s="1">
        <f t="shared" si="65"/>
        <v>0</v>
      </c>
      <c r="DD239" s="1">
        <f t="shared" si="66"/>
        <v>0</v>
      </c>
      <c r="DE239" s="1">
        <f t="shared" si="67"/>
        <v>0</v>
      </c>
      <c r="DF239" s="1">
        <f t="shared" si="68"/>
        <v>0</v>
      </c>
      <c r="DG239" s="1">
        <f t="shared" si="69"/>
        <v>0</v>
      </c>
      <c r="DH239" s="1">
        <f t="shared" si="70"/>
        <v>0</v>
      </c>
      <c r="DI239" s="1">
        <f t="shared" si="71"/>
        <v>0</v>
      </c>
      <c r="DJ239" s="1">
        <f t="shared" si="72"/>
        <v>0</v>
      </c>
      <c r="DK239" s="1">
        <f t="shared" si="73"/>
        <v>0</v>
      </c>
      <c r="DL239" s="1">
        <f t="shared" si="74"/>
        <v>0</v>
      </c>
      <c r="DM239" s="1">
        <f t="shared" si="75"/>
        <v>0</v>
      </c>
      <c r="DN239" s="1">
        <f t="shared" si="76"/>
        <v>0</v>
      </c>
      <c r="DO239" s="1">
        <f t="shared" si="77"/>
        <v>0</v>
      </c>
      <c r="DP239" s="1">
        <f t="shared" si="78"/>
        <v>0</v>
      </c>
      <c r="DR239" s="1">
        <f>IF(AND(CNGE_2024_M4_Secc1!$O63&lt;&gt;"",CNGE_2024_M4_Secc1!$O63=1,COUNTA(K240:AD240,O308:AD308,O376:AD376)&gt;0),1,0)</f>
        <v>0</v>
      </c>
      <c r="DS239"/>
      <c r="DT239"/>
      <c r="DU239"/>
      <c r="DV239"/>
      <c r="DW239"/>
      <c r="DX239"/>
      <c r="DY239"/>
      <c r="DZ239"/>
      <c r="EA239"/>
      <c r="EB239"/>
      <c r="EC239"/>
    </row>
    <row r="240" spans="1:133" ht="15" customHeight="1">
      <c r="A240" s="40"/>
      <c r="B240" s="91"/>
      <c r="C240" s="94" t="s">
        <v>5044</v>
      </c>
      <c r="D240" s="572" t="str">
        <f>IF(CNGE_2024_M4_Secc1!D63="","",CNGE_2024_M4_Secc1!D63)</f>
        <v/>
      </c>
      <c r="E240" s="573"/>
      <c r="F240" s="573"/>
      <c r="G240" s="573"/>
      <c r="H240" s="573"/>
      <c r="I240" s="573"/>
      <c r="J240" s="574"/>
      <c r="K240" s="483"/>
      <c r="L240" s="483"/>
      <c r="M240" s="483"/>
      <c r="N240" s="483"/>
      <c r="O240" s="483"/>
      <c r="P240" s="483"/>
      <c r="Q240" s="483"/>
      <c r="R240" s="483"/>
      <c r="S240" s="483"/>
      <c r="T240" s="483"/>
      <c r="U240" s="483"/>
      <c r="V240" s="483"/>
      <c r="W240" s="483"/>
      <c r="X240" s="483"/>
      <c r="Y240" s="483"/>
      <c r="Z240" s="483"/>
      <c r="AA240" s="483"/>
      <c r="AB240" s="483"/>
      <c r="AC240" s="483"/>
      <c r="AD240" s="483"/>
      <c r="AE240" s="42"/>
      <c r="AG240" s="1">
        <f>IF(AND(AK252=1,COUNTA(K240:AD240,O308:AD308,O376:AD376)=0),0,IF(AND(CNGE_2024_M4_Secc1!$O63&lt;&gt;"",CNGE_2024_M4_Secc1!$O63=1,COUNTBLANK(D240)=0,COUNTA(K240:AD240,O308:AD308,O376:AD376)=0),0,IF(AND(CNGE_2024_M4_Secc1!$O63&lt;&gt;"",CNGE_2024_M4_Secc1!$O63&lt;&gt;1,COUNTBLANK(D240)=0,DD240=0,DE240=0,DF240=0,DG240=0,DH240=0,DI240=0,DJ240=0,DK240=0,DL240=0,DM240=0,DN240=0,DO240=0,DP240=0),0,IF(AND(COUNTBLANK(D240)=1,COUNTA(K240:AD240,O308:AD308,O376:AD376)=0),0,1))))</f>
        <v>0</v>
      </c>
      <c r="AH240" s="89">
        <f t="shared" si="14"/>
        <v>0</v>
      </c>
      <c r="AI240" s="1">
        <f t="shared" si="15"/>
        <v>0</v>
      </c>
      <c r="AJ240"/>
      <c r="AK240"/>
      <c r="AL240"/>
      <c r="AM240"/>
      <c r="AN240"/>
      <c r="AO240"/>
      <c r="AP240"/>
      <c r="AQ240"/>
      <c r="AR240"/>
      <c r="AS240"/>
      <c r="AT240"/>
      <c r="AU240"/>
      <c r="AY240" s="48">
        <f t="shared" si="16"/>
        <v>0</v>
      </c>
      <c r="AZ240" s="48">
        <f t="shared" si="79"/>
        <v>0</v>
      </c>
      <c r="BA240" s="48">
        <f t="shared" si="17"/>
        <v>0</v>
      </c>
      <c r="BB240" s="48">
        <f t="shared" si="18"/>
        <v>0</v>
      </c>
      <c r="BC240" s="48">
        <f t="shared" si="19"/>
        <v>0</v>
      </c>
      <c r="BD240" s="48">
        <f t="shared" si="20"/>
        <v>0</v>
      </c>
      <c r="BE240" s="48">
        <f t="shared" si="21"/>
        <v>0</v>
      </c>
      <c r="BF240" s="48">
        <f t="shared" si="22"/>
        <v>0</v>
      </c>
      <c r="BG240" s="48">
        <f t="shared" si="12"/>
        <v>0</v>
      </c>
      <c r="BH240" s="48">
        <f t="shared" si="23"/>
        <v>0</v>
      </c>
      <c r="BI240" s="48">
        <f t="shared" si="24"/>
        <v>0</v>
      </c>
      <c r="BJ240" s="48">
        <f t="shared" si="25"/>
        <v>0</v>
      </c>
      <c r="BK240" s="48">
        <f t="shared" si="26"/>
        <v>0</v>
      </c>
      <c r="BL240" s="48">
        <f t="shared" si="27"/>
        <v>0</v>
      </c>
      <c r="BM240" s="48">
        <f t="shared" si="28"/>
        <v>0</v>
      </c>
      <c r="BN240" s="48">
        <f t="shared" si="29"/>
        <v>0</v>
      </c>
      <c r="BO240" s="48">
        <f t="shared" si="30"/>
        <v>0</v>
      </c>
      <c r="BP240" s="48">
        <f t="shared" si="31"/>
        <v>0</v>
      </c>
      <c r="BQ240" s="48">
        <f t="shared" si="32"/>
        <v>0</v>
      </c>
      <c r="BR240" s="48">
        <f t="shared" si="33"/>
        <v>0</v>
      </c>
      <c r="BS240" s="48">
        <f t="shared" si="34"/>
        <v>0</v>
      </c>
      <c r="BT240" s="48">
        <f t="shared" si="13"/>
        <v>0</v>
      </c>
      <c r="BU240" s="48">
        <f t="shared" si="35"/>
        <v>0</v>
      </c>
      <c r="BV240" s="48">
        <f t="shared" si="36"/>
        <v>0</v>
      </c>
      <c r="BW240" s="48">
        <f t="shared" si="37"/>
        <v>0</v>
      </c>
      <c r="BX240" s="48">
        <f t="shared" si="38"/>
        <v>0</v>
      </c>
      <c r="BY240" s="48">
        <f t="shared" si="39"/>
        <v>0</v>
      </c>
      <c r="BZ240" s="48">
        <f t="shared" si="40"/>
        <v>0</v>
      </c>
      <c r="CA240" s="48">
        <f t="shared" si="41"/>
        <v>0</v>
      </c>
      <c r="CB240" s="48">
        <f t="shared" si="42"/>
        <v>0</v>
      </c>
      <c r="CC240" s="48">
        <f t="shared" si="43"/>
        <v>0</v>
      </c>
      <c r="CD240" s="48">
        <f t="shared" si="44"/>
        <v>0</v>
      </c>
      <c r="CE240" s="48">
        <f t="shared" si="45"/>
        <v>0</v>
      </c>
      <c r="CF240" s="48">
        <f t="shared" si="46"/>
        <v>0</v>
      </c>
      <c r="CG240" s="48">
        <f t="shared" si="47"/>
        <v>0</v>
      </c>
      <c r="CH240" s="48">
        <f t="shared" si="48"/>
        <v>0</v>
      </c>
      <c r="CI240" s="48">
        <f t="shared" si="49"/>
        <v>0</v>
      </c>
      <c r="CJ240" s="48">
        <f t="shared" si="50"/>
        <v>0</v>
      </c>
      <c r="CK240" s="48">
        <f t="shared" si="51"/>
        <v>0</v>
      </c>
      <c r="CL240" s="48">
        <f t="shared" si="52"/>
        <v>0</v>
      </c>
      <c r="CM240" s="48">
        <f t="shared" si="53"/>
        <v>0</v>
      </c>
      <c r="CN240" s="48">
        <f t="shared" si="54"/>
        <v>0</v>
      </c>
      <c r="CO240" s="48">
        <f t="shared" si="55"/>
        <v>0</v>
      </c>
      <c r="CP240" s="48">
        <f t="shared" si="56"/>
        <v>0</v>
      </c>
      <c r="CQ240" s="48">
        <f t="shared" si="57"/>
        <v>0</v>
      </c>
      <c r="CR240" s="48">
        <f t="shared" si="58"/>
        <v>0</v>
      </c>
      <c r="CS240" s="48">
        <f t="shared" si="59"/>
        <v>0</v>
      </c>
      <c r="CT240" s="48">
        <f t="shared" si="60"/>
        <v>0</v>
      </c>
      <c r="CU240" s="48">
        <f t="shared" si="61"/>
        <v>0</v>
      </c>
      <c r="CV240" s="48">
        <f t="shared" si="62"/>
        <v>0</v>
      </c>
      <c r="CW240" s="48">
        <f t="shared" si="63"/>
        <v>0</v>
      </c>
      <c r="CX240" s="48">
        <f t="shared" si="64"/>
        <v>0</v>
      </c>
      <c r="CZ240" s="1">
        <f t="shared" si="65"/>
        <v>0</v>
      </c>
      <c r="DD240" s="1">
        <f t="shared" si="66"/>
        <v>0</v>
      </c>
      <c r="DE240" s="1">
        <f t="shared" si="67"/>
        <v>0</v>
      </c>
      <c r="DF240" s="1">
        <f t="shared" si="68"/>
        <v>0</v>
      </c>
      <c r="DG240" s="1">
        <f t="shared" si="69"/>
        <v>0</v>
      </c>
      <c r="DH240" s="1">
        <f t="shared" si="70"/>
        <v>0</v>
      </c>
      <c r="DI240" s="1">
        <f t="shared" si="71"/>
        <v>0</v>
      </c>
      <c r="DJ240" s="1">
        <f t="shared" si="72"/>
        <v>0</v>
      </c>
      <c r="DK240" s="1">
        <f t="shared" si="73"/>
        <v>0</v>
      </c>
      <c r="DL240" s="1">
        <f t="shared" si="74"/>
        <v>0</v>
      </c>
      <c r="DM240" s="1">
        <f t="shared" si="75"/>
        <v>0</v>
      </c>
      <c r="DN240" s="1">
        <f t="shared" si="76"/>
        <v>0</v>
      </c>
      <c r="DO240" s="1">
        <f t="shared" si="77"/>
        <v>0</v>
      </c>
      <c r="DP240" s="1">
        <f t="shared" si="78"/>
        <v>0</v>
      </c>
      <c r="DR240" s="1">
        <f>IF(AND(CNGE_2024_M4_Secc1!$O64&lt;&gt;"",CNGE_2024_M4_Secc1!$O64=1,COUNTA(K241:AD241,O309:AD309,O377:AD377)&gt;0),1,0)</f>
        <v>0</v>
      </c>
      <c r="DS240"/>
      <c r="DT240"/>
      <c r="DU240"/>
      <c r="DV240"/>
      <c r="DW240"/>
      <c r="DX240"/>
      <c r="DY240"/>
      <c r="DZ240"/>
      <c r="EA240"/>
      <c r="EB240"/>
      <c r="EC240"/>
    </row>
    <row r="241" spans="1:133" ht="15" customHeight="1">
      <c r="A241" s="40"/>
      <c r="B241" s="91"/>
      <c r="C241" s="94" t="s">
        <v>5045</v>
      </c>
      <c r="D241" s="572" t="str">
        <f>IF(CNGE_2024_M4_Secc1!D64="","",CNGE_2024_M4_Secc1!D64)</f>
        <v/>
      </c>
      <c r="E241" s="573"/>
      <c r="F241" s="573"/>
      <c r="G241" s="573"/>
      <c r="H241" s="573"/>
      <c r="I241" s="573"/>
      <c r="J241" s="574"/>
      <c r="K241" s="483"/>
      <c r="L241" s="483"/>
      <c r="M241" s="483"/>
      <c r="N241" s="483"/>
      <c r="O241" s="483"/>
      <c r="P241" s="483"/>
      <c r="Q241" s="483"/>
      <c r="R241" s="483"/>
      <c r="S241" s="483"/>
      <c r="T241" s="483"/>
      <c r="U241" s="483"/>
      <c r="V241" s="483"/>
      <c r="W241" s="483"/>
      <c r="X241" s="483"/>
      <c r="Y241" s="483"/>
      <c r="Z241" s="483"/>
      <c r="AA241" s="483"/>
      <c r="AB241" s="483"/>
      <c r="AC241" s="483"/>
      <c r="AD241" s="483"/>
      <c r="AE241" s="42"/>
      <c r="AG241" s="1">
        <f>IF(AND(AK253=1,COUNTA(K241:AD241,O309:AD309,O377:AD377)=0),0,IF(AND(CNGE_2024_M4_Secc1!$O64&lt;&gt;"",CNGE_2024_M4_Secc1!$O64=1,COUNTBLANK(D241)=0,COUNTA(K241:AD241,O309:AD309,O377:AD377)=0),0,IF(AND(CNGE_2024_M4_Secc1!$O64&lt;&gt;"",CNGE_2024_M4_Secc1!$O64&lt;&gt;1,COUNTBLANK(D241)=0,DD241=0,DE241=0,DF241=0,DG241=0,DH241=0,DI241=0,DJ241=0,DK241=0,DL241=0,DM241=0,DN241=0,DO241=0,DP241=0),0,IF(AND(COUNTBLANK(D241)=1,COUNTA(K241:AD241,O309:AD309,O377:AD377)=0),0,1))))</f>
        <v>0</v>
      </c>
      <c r="AH241" s="89">
        <f t="shared" si="14"/>
        <v>0</v>
      </c>
      <c r="AI241" s="1">
        <f t="shared" si="15"/>
        <v>0</v>
      </c>
      <c r="AJ241"/>
      <c r="AK241"/>
      <c r="AL241"/>
      <c r="AM241"/>
      <c r="AN241"/>
      <c r="AO241"/>
      <c r="AP241"/>
      <c r="AQ241"/>
      <c r="AR241"/>
      <c r="AS241"/>
      <c r="AT241"/>
      <c r="AU241"/>
      <c r="AY241" s="48">
        <f t="shared" si="16"/>
        <v>0</v>
      </c>
      <c r="AZ241" s="48">
        <f t="shared" si="79"/>
        <v>0</v>
      </c>
      <c r="BA241" s="48">
        <f t="shared" si="17"/>
        <v>0</v>
      </c>
      <c r="BB241" s="48">
        <f t="shared" si="18"/>
        <v>0</v>
      </c>
      <c r="BC241" s="48">
        <f t="shared" si="19"/>
        <v>0</v>
      </c>
      <c r="BD241" s="48">
        <f t="shared" si="20"/>
        <v>0</v>
      </c>
      <c r="BE241" s="48">
        <f t="shared" si="21"/>
        <v>0</v>
      </c>
      <c r="BF241" s="48">
        <f t="shared" si="22"/>
        <v>0</v>
      </c>
      <c r="BG241" s="48">
        <f t="shared" si="12"/>
        <v>0</v>
      </c>
      <c r="BH241" s="48">
        <f t="shared" si="23"/>
        <v>0</v>
      </c>
      <c r="BI241" s="48">
        <f t="shared" si="24"/>
        <v>0</v>
      </c>
      <c r="BJ241" s="48">
        <f t="shared" si="25"/>
        <v>0</v>
      </c>
      <c r="BK241" s="48">
        <f t="shared" si="26"/>
        <v>0</v>
      </c>
      <c r="BL241" s="48">
        <f t="shared" si="27"/>
        <v>0</v>
      </c>
      <c r="BM241" s="48">
        <f t="shared" si="28"/>
        <v>0</v>
      </c>
      <c r="BN241" s="48">
        <f t="shared" si="29"/>
        <v>0</v>
      </c>
      <c r="BO241" s="48">
        <f t="shared" si="30"/>
        <v>0</v>
      </c>
      <c r="BP241" s="48">
        <f t="shared" si="31"/>
        <v>0</v>
      </c>
      <c r="BQ241" s="48">
        <f t="shared" si="32"/>
        <v>0</v>
      </c>
      <c r="BR241" s="48">
        <f t="shared" si="33"/>
        <v>0</v>
      </c>
      <c r="BS241" s="48">
        <f t="shared" si="34"/>
        <v>0</v>
      </c>
      <c r="BT241" s="48">
        <f t="shared" si="13"/>
        <v>0</v>
      </c>
      <c r="BU241" s="48">
        <f t="shared" si="35"/>
        <v>0</v>
      </c>
      <c r="BV241" s="48">
        <f t="shared" si="36"/>
        <v>0</v>
      </c>
      <c r="BW241" s="48">
        <f t="shared" si="37"/>
        <v>0</v>
      </c>
      <c r="BX241" s="48">
        <f t="shared" si="38"/>
        <v>0</v>
      </c>
      <c r="BY241" s="48">
        <f t="shared" si="39"/>
        <v>0</v>
      </c>
      <c r="BZ241" s="48">
        <f t="shared" si="40"/>
        <v>0</v>
      </c>
      <c r="CA241" s="48">
        <f t="shared" si="41"/>
        <v>0</v>
      </c>
      <c r="CB241" s="48">
        <f t="shared" si="42"/>
        <v>0</v>
      </c>
      <c r="CC241" s="48">
        <f t="shared" si="43"/>
        <v>0</v>
      </c>
      <c r="CD241" s="48">
        <f t="shared" si="44"/>
        <v>0</v>
      </c>
      <c r="CE241" s="48">
        <f t="shared" si="45"/>
        <v>0</v>
      </c>
      <c r="CF241" s="48">
        <f t="shared" si="46"/>
        <v>0</v>
      </c>
      <c r="CG241" s="48">
        <f t="shared" si="47"/>
        <v>0</v>
      </c>
      <c r="CH241" s="48">
        <f t="shared" si="48"/>
        <v>0</v>
      </c>
      <c r="CI241" s="48">
        <f t="shared" si="49"/>
        <v>0</v>
      </c>
      <c r="CJ241" s="48">
        <f t="shared" si="50"/>
        <v>0</v>
      </c>
      <c r="CK241" s="48">
        <f t="shared" si="51"/>
        <v>0</v>
      </c>
      <c r="CL241" s="48">
        <f t="shared" si="52"/>
        <v>0</v>
      </c>
      <c r="CM241" s="48">
        <f t="shared" si="53"/>
        <v>0</v>
      </c>
      <c r="CN241" s="48">
        <f t="shared" si="54"/>
        <v>0</v>
      </c>
      <c r="CO241" s="48">
        <f t="shared" si="55"/>
        <v>0</v>
      </c>
      <c r="CP241" s="48">
        <f t="shared" si="56"/>
        <v>0</v>
      </c>
      <c r="CQ241" s="48">
        <f t="shared" si="57"/>
        <v>0</v>
      </c>
      <c r="CR241" s="48">
        <f t="shared" si="58"/>
        <v>0</v>
      </c>
      <c r="CS241" s="48">
        <f t="shared" si="59"/>
        <v>0</v>
      </c>
      <c r="CT241" s="48">
        <f t="shared" si="60"/>
        <v>0</v>
      </c>
      <c r="CU241" s="48">
        <f t="shared" si="61"/>
        <v>0</v>
      </c>
      <c r="CV241" s="48">
        <f t="shared" si="62"/>
        <v>0</v>
      </c>
      <c r="CW241" s="48">
        <f t="shared" si="63"/>
        <v>0</v>
      </c>
      <c r="CX241" s="48">
        <f t="shared" si="64"/>
        <v>0</v>
      </c>
      <c r="CZ241" s="1">
        <f t="shared" si="65"/>
        <v>0</v>
      </c>
      <c r="DD241" s="1">
        <f t="shared" si="66"/>
        <v>0</v>
      </c>
      <c r="DE241" s="1">
        <f t="shared" si="67"/>
        <v>0</v>
      </c>
      <c r="DF241" s="1">
        <f t="shared" si="68"/>
        <v>0</v>
      </c>
      <c r="DG241" s="1">
        <f t="shared" si="69"/>
        <v>0</v>
      </c>
      <c r="DH241" s="1">
        <f t="shared" si="70"/>
        <v>0</v>
      </c>
      <c r="DI241" s="1">
        <f t="shared" si="71"/>
        <v>0</v>
      </c>
      <c r="DJ241" s="1">
        <f t="shared" si="72"/>
        <v>0</v>
      </c>
      <c r="DK241" s="1">
        <f t="shared" si="73"/>
        <v>0</v>
      </c>
      <c r="DL241" s="1">
        <f t="shared" si="74"/>
        <v>0</v>
      </c>
      <c r="DM241" s="1">
        <f t="shared" si="75"/>
        <v>0</v>
      </c>
      <c r="DN241" s="1">
        <f t="shared" si="76"/>
        <v>0</v>
      </c>
      <c r="DO241" s="1">
        <f t="shared" si="77"/>
        <v>0</v>
      </c>
      <c r="DP241" s="1">
        <f t="shared" si="78"/>
        <v>0</v>
      </c>
      <c r="DR241" s="1">
        <f>IF(AND(CNGE_2024_M4_Secc1!$O65&lt;&gt;"",CNGE_2024_M4_Secc1!$O65=1,COUNTA(K242:AD242,O310:AD310,O378:AD378)&gt;0),1,0)</f>
        <v>0</v>
      </c>
      <c r="DS241"/>
      <c r="DT241"/>
      <c r="DU241"/>
      <c r="DV241"/>
      <c r="DW241"/>
      <c r="DX241"/>
      <c r="DY241"/>
      <c r="DZ241"/>
      <c r="EA241"/>
      <c r="EB241"/>
      <c r="EC241"/>
    </row>
    <row r="242" spans="1:133" ht="15" customHeight="1">
      <c r="A242" s="40"/>
      <c r="B242" s="91"/>
      <c r="C242" s="94" t="s">
        <v>5046</v>
      </c>
      <c r="D242" s="572" t="str">
        <f>IF(CNGE_2024_M4_Secc1!D65="","",CNGE_2024_M4_Secc1!D65)</f>
        <v/>
      </c>
      <c r="E242" s="573"/>
      <c r="F242" s="573"/>
      <c r="G242" s="573"/>
      <c r="H242" s="573"/>
      <c r="I242" s="573"/>
      <c r="J242" s="574"/>
      <c r="K242" s="483"/>
      <c r="L242" s="483"/>
      <c r="M242" s="483"/>
      <c r="N242" s="483"/>
      <c r="O242" s="483"/>
      <c r="P242" s="483"/>
      <c r="Q242" s="483"/>
      <c r="R242" s="483"/>
      <c r="S242" s="483"/>
      <c r="T242" s="483"/>
      <c r="U242" s="483"/>
      <c r="V242" s="483"/>
      <c r="W242" s="483"/>
      <c r="X242" s="483"/>
      <c r="Y242" s="483"/>
      <c r="Z242" s="483"/>
      <c r="AA242" s="483"/>
      <c r="AB242" s="483"/>
      <c r="AC242" s="483"/>
      <c r="AD242" s="483"/>
      <c r="AE242" s="42"/>
      <c r="AG242" s="1">
        <f>IF(AND(AK254=1,COUNTA(K242:AD242,O310:AD310,O378:AD378)=0),0,IF(AND(CNGE_2024_M4_Secc1!$O65&lt;&gt;"",CNGE_2024_M4_Secc1!$O65=1,COUNTBLANK(D242)=0,COUNTA(K242:AD242,O310:AD310,O378:AD378)=0),0,IF(AND(CNGE_2024_M4_Secc1!$O65&lt;&gt;"",CNGE_2024_M4_Secc1!$O65&lt;&gt;1,COUNTBLANK(D242)=0,DD242=0,DE242=0,DF242=0,DG242=0,DH242=0,DI242=0,DJ242=0,DK242=0,DL242=0,DM242=0,DN242=0,DO242=0,DP242=0),0,IF(AND(COUNTBLANK(D242)=1,COUNTA(K242:AD242,O310:AD310,O378:AD378)=0),0,1))))</f>
        <v>0</v>
      </c>
      <c r="AH242" s="89">
        <f t="shared" si="14"/>
        <v>0</v>
      </c>
      <c r="AI242" s="1">
        <f t="shared" si="15"/>
        <v>0</v>
      </c>
      <c r="AJ242"/>
      <c r="AK242"/>
      <c r="AL242"/>
      <c r="AM242"/>
      <c r="AN242"/>
      <c r="AO242"/>
      <c r="AP242"/>
      <c r="AQ242"/>
      <c r="AR242"/>
      <c r="AS242"/>
      <c r="AT242"/>
      <c r="AU242"/>
      <c r="AY242" s="48">
        <f t="shared" si="16"/>
        <v>0</v>
      </c>
      <c r="AZ242" s="48">
        <f t="shared" si="79"/>
        <v>0</v>
      </c>
      <c r="BA242" s="48">
        <f t="shared" si="17"/>
        <v>0</v>
      </c>
      <c r="BB242" s="48">
        <f t="shared" si="18"/>
        <v>0</v>
      </c>
      <c r="BC242" s="48">
        <f t="shared" si="19"/>
        <v>0</v>
      </c>
      <c r="BD242" s="48">
        <f t="shared" si="20"/>
        <v>0</v>
      </c>
      <c r="BE242" s="48">
        <f t="shared" si="21"/>
        <v>0</v>
      </c>
      <c r="BF242" s="48">
        <f t="shared" si="22"/>
        <v>0</v>
      </c>
      <c r="BG242" s="48">
        <f t="shared" si="12"/>
        <v>0</v>
      </c>
      <c r="BH242" s="48">
        <f t="shared" si="23"/>
        <v>0</v>
      </c>
      <c r="BI242" s="48">
        <f t="shared" si="24"/>
        <v>0</v>
      </c>
      <c r="BJ242" s="48">
        <f t="shared" si="25"/>
        <v>0</v>
      </c>
      <c r="BK242" s="48">
        <f t="shared" si="26"/>
        <v>0</v>
      </c>
      <c r="BL242" s="48">
        <f t="shared" si="27"/>
        <v>0</v>
      </c>
      <c r="BM242" s="48">
        <f t="shared" si="28"/>
        <v>0</v>
      </c>
      <c r="BN242" s="48">
        <f t="shared" si="29"/>
        <v>0</v>
      </c>
      <c r="BO242" s="48">
        <f t="shared" si="30"/>
        <v>0</v>
      </c>
      <c r="BP242" s="48">
        <f t="shared" si="31"/>
        <v>0</v>
      </c>
      <c r="BQ242" s="48">
        <f t="shared" si="32"/>
        <v>0</v>
      </c>
      <c r="BR242" s="48">
        <f t="shared" si="33"/>
        <v>0</v>
      </c>
      <c r="BS242" s="48">
        <f t="shared" si="34"/>
        <v>0</v>
      </c>
      <c r="BT242" s="48">
        <f t="shared" si="13"/>
        <v>0</v>
      </c>
      <c r="BU242" s="48">
        <f t="shared" si="35"/>
        <v>0</v>
      </c>
      <c r="BV242" s="48">
        <f t="shared" si="36"/>
        <v>0</v>
      </c>
      <c r="BW242" s="48">
        <f t="shared" si="37"/>
        <v>0</v>
      </c>
      <c r="BX242" s="48">
        <f t="shared" si="38"/>
        <v>0</v>
      </c>
      <c r="BY242" s="48">
        <f t="shared" si="39"/>
        <v>0</v>
      </c>
      <c r="BZ242" s="48">
        <f t="shared" si="40"/>
        <v>0</v>
      </c>
      <c r="CA242" s="48">
        <f t="shared" si="41"/>
        <v>0</v>
      </c>
      <c r="CB242" s="48">
        <f t="shared" si="42"/>
        <v>0</v>
      </c>
      <c r="CC242" s="48">
        <f t="shared" si="43"/>
        <v>0</v>
      </c>
      <c r="CD242" s="48">
        <f t="shared" si="44"/>
        <v>0</v>
      </c>
      <c r="CE242" s="48">
        <f t="shared" si="45"/>
        <v>0</v>
      </c>
      <c r="CF242" s="48">
        <f t="shared" si="46"/>
        <v>0</v>
      </c>
      <c r="CG242" s="48">
        <f t="shared" si="47"/>
        <v>0</v>
      </c>
      <c r="CH242" s="48">
        <f t="shared" si="48"/>
        <v>0</v>
      </c>
      <c r="CI242" s="48">
        <f t="shared" si="49"/>
        <v>0</v>
      </c>
      <c r="CJ242" s="48">
        <f t="shared" si="50"/>
        <v>0</v>
      </c>
      <c r="CK242" s="48">
        <f t="shared" si="51"/>
        <v>0</v>
      </c>
      <c r="CL242" s="48">
        <f t="shared" si="52"/>
        <v>0</v>
      </c>
      <c r="CM242" s="48">
        <f t="shared" si="53"/>
        <v>0</v>
      </c>
      <c r="CN242" s="48">
        <f t="shared" si="54"/>
        <v>0</v>
      </c>
      <c r="CO242" s="48">
        <f t="shared" si="55"/>
        <v>0</v>
      </c>
      <c r="CP242" s="48">
        <f t="shared" si="56"/>
        <v>0</v>
      </c>
      <c r="CQ242" s="48">
        <f t="shared" si="57"/>
        <v>0</v>
      </c>
      <c r="CR242" s="48">
        <f t="shared" si="58"/>
        <v>0</v>
      </c>
      <c r="CS242" s="48">
        <f t="shared" si="59"/>
        <v>0</v>
      </c>
      <c r="CT242" s="48">
        <f t="shared" si="60"/>
        <v>0</v>
      </c>
      <c r="CU242" s="48">
        <f t="shared" si="61"/>
        <v>0</v>
      </c>
      <c r="CV242" s="48">
        <f t="shared" si="62"/>
        <v>0</v>
      </c>
      <c r="CW242" s="48">
        <f t="shared" si="63"/>
        <v>0</v>
      </c>
      <c r="CX242" s="48">
        <f t="shared" si="64"/>
        <v>0</v>
      </c>
      <c r="CZ242" s="1">
        <f t="shared" si="65"/>
        <v>0</v>
      </c>
      <c r="DD242" s="1">
        <f t="shared" si="66"/>
        <v>0</v>
      </c>
      <c r="DE242" s="1">
        <f t="shared" si="67"/>
        <v>0</v>
      </c>
      <c r="DF242" s="1">
        <f t="shared" si="68"/>
        <v>0</v>
      </c>
      <c r="DG242" s="1">
        <f t="shared" si="69"/>
        <v>0</v>
      </c>
      <c r="DH242" s="1">
        <f t="shared" si="70"/>
        <v>0</v>
      </c>
      <c r="DI242" s="1">
        <f t="shared" si="71"/>
        <v>0</v>
      </c>
      <c r="DJ242" s="1">
        <f t="shared" si="72"/>
        <v>0</v>
      </c>
      <c r="DK242" s="1">
        <f t="shared" si="73"/>
        <v>0</v>
      </c>
      <c r="DL242" s="1">
        <f t="shared" si="74"/>
        <v>0</v>
      </c>
      <c r="DM242" s="1">
        <f t="shared" si="75"/>
        <v>0</v>
      </c>
      <c r="DN242" s="1">
        <f t="shared" si="76"/>
        <v>0</v>
      </c>
      <c r="DO242" s="1">
        <f t="shared" si="77"/>
        <v>0</v>
      </c>
      <c r="DP242" s="1">
        <f t="shared" si="78"/>
        <v>0</v>
      </c>
      <c r="DR242" s="1">
        <f>IF(AND(CNGE_2024_M4_Secc1!$O66&lt;&gt;"",CNGE_2024_M4_Secc1!$O66=1,COUNTA(K243:AD243,O311:AD311,O379:AD379)&gt;0),1,0)</f>
        <v>0</v>
      </c>
      <c r="DS242"/>
      <c r="DT242"/>
      <c r="DU242"/>
      <c r="DV242"/>
      <c r="DW242"/>
      <c r="DX242"/>
      <c r="DY242"/>
      <c r="DZ242"/>
      <c r="EA242"/>
      <c r="EB242"/>
      <c r="EC242"/>
    </row>
    <row r="243" spans="1:133" ht="15" customHeight="1">
      <c r="A243" s="40"/>
      <c r="B243" s="91"/>
      <c r="C243" s="94" t="s">
        <v>5047</v>
      </c>
      <c r="D243" s="572" t="str">
        <f>IF(CNGE_2024_M4_Secc1!D66="","",CNGE_2024_M4_Secc1!D66)</f>
        <v/>
      </c>
      <c r="E243" s="573"/>
      <c r="F243" s="573"/>
      <c r="G243" s="573"/>
      <c r="H243" s="573"/>
      <c r="I243" s="573"/>
      <c r="J243" s="574"/>
      <c r="K243" s="483"/>
      <c r="L243" s="483"/>
      <c r="M243" s="483"/>
      <c r="N243" s="483"/>
      <c r="O243" s="483"/>
      <c r="P243" s="483"/>
      <c r="Q243" s="483"/>
      <c r="R243" s="483"/>
      <c r="S243" s="483"/>
      <c r="T243" s="483"/>
      <c r="U243" s="483"/>
      <c r="V243" s="483"/>
      <c r="W243" s="483"/>
      <c r="X243" s="483"/>
      <c r="Y243" s="483"/>
      <c r="Z243" s="483"/>
      <c r="AA243" s="483"/>
      <c r="AB243" s="483"/>
      <c r="AC243" s="483"/>
      <c r="AD243" s="483"/>
      <c r="AE243" s="42"/>
      <c r="AG243" s="1">
        <f>IF(AND(AK255=1,COUNTA(K243:AD243,O311:AD311,O379:AD379)=0),0,IF(AND(CNGE_2024_M4_Secc1!$O66&lt;&gt;"",CNGE_2024_M4_Secc1!$O66=1,COUNTBLANK(D243)=0,COUNTA(K243:AD243,O311:AD311,O379:AD379)=0),0,IF(AND(CNGE_2024_M4_Secc1!$O66&lt;&gt;"",CNGE_2024_M4_Secc1!$O66&lt;&gt;1,COUNTBLANK(D243)=0,DD243=0,DE243=0,DF243=0,DG243=0,DH243=0,DI243=0,DJ243=0,DK243=0,DL243=0,DM243=0,DN243=0,DO243=0,DP243=0),0,IF(AND(COUNTBLANK(D243)=1,COUNTA(K243:AD243,O311:AD311,O379:AD379)=0),0,1))))</f>
        <v>0</v>
      </c>
      <c r="AH243" s="89">
        <f t="shared" si="14"/>
        <v>0</v>
      </c>
      <c r="AI243" s="1">
        <f t="shared" si="15"/>
        <v>0</v>
      </c>
      <c r="AJ243"/>
      <c r="AK243"/>
      <c r="AL243"/>
      <c r="AM243"/>
      <c r="AN243"/>
      <c r="AO243"/>
      <c r="AP243"/>
      <c r="AQ243"/>
      <c r="AR243"/>
      <c r="AS243"/>
      <c r="AT243"/>
      <c r="AU243"/>
      <c r="AY243" s="48">
        <f t="shared" si="16"/>
        <v>0</v>
      </c>
      <c r="AZ243" s="48">
        <f t="shared" si="79"/>
        <v>0</v>
      </c>
      <c r="BA243" s="48">
        <f t="shared" si="17"/>
        <v>0</v>
      </c>
      <c r="BB243" s="48">
        <f t="shared" si="18"/>
        <v>0</v>
      </c>
      <c r="BC243" s="48">
        <f t="shared" si="19"/>
        <v>0</v>
      </c>
      <c r="BD243" s="48">
        <f t="shared" si="20"/>
        <v>0</v>
      </c>
      <c r="BE243" s="48">
        <f t="shared" si="21"/>
        <v>0</v>
      </c>
      <c r="BF243" s="48">
        <f t="shared" si="22"/>
        <v>0</v>
      </c>
      <c r="BG243" s="48">
        <f t="shared" si="12"/>
        <v>0</v>
      </c>
      <c r="BH243" s="48">
        <f t="shared" si="23"/>
        <v>0</v>
      </c>
      <c r="BI243" s="48">
        <f t="shared" si="24"/>
        <v>0</v>
      </c>
      <c r="BJ243" s="48">
        <f t="shared" si="25"/>
        <v>0</v>
      </c>
      <c r="BK243" s="48">
        <f t="shared" si="26"/>
        <v>0</v>
      </c>
      <c r="BL243" s="48">
        <f t="shared" si="27"/>
        <v>0</v>
      </c>
      <c r="BM243" s="48">
        <f t="shared" si="28"/>
        <v>0</v>
      </c>
      <c r="BN243" s="48">
        <f t="shared" si="29"/>
        <v>0</v>
      </c>
      <c r="BO243" s="48">
        <f t="shared" si="30"/>
        <v>0</v>
      </c>
      <c r="BP243" s="48">
        <f t="shared" si="31"/>
        <v>0</v>
      </c>
      <c r="BQ243" s="48">
        <f t="shared" si="32"/>
        <v>0</v>
      </c>
      <c r="BR243" s="48">
        <f t="shared" si="33"/>
        <v>0</v>
      </c>
      <c r="BS243" s="48">
        <f t="shared" si="34"/>
        <v>0</v>
      </c>
      <c r="BT243" s="48">
        <f t="shared" si="13"/>
        <v>0</v>
      </c>
      <c r="BU243" s="48">
        <f t="shared" si="35"/>
        <v>0</v>
      </c>
      <c r="BV243" s="48">
        <f t="shared" si="36"/>
        <v>0</v>
      </c>
      <c r="BW243" s="48">
        <f t="shared" si="37"/>
        <v>0</v>
      </c>
      <c r="BX243" s="48">
        <f t="shared" si="38"/>
        <v>0</v>
      </c>
      <c r="BY243" s="48">
        <f t="shared" si="39"/>
        <v>0</v>
      </c>
      <c r="BZ243" s="48">
        <f t="shared" si="40"/>
        <v>0</v>
      </c>
      <c r="CA243" s="48">
        <f t="shared" si="41"/>
        <v>0</v>
      </c>
      <c r="CB243" s="48">
        <f t="shared" si="42"/>
        <v>0</v>
      </c>
      <c r="CC243" s="48">
        <f t="shared" si="43"/>
        <v>0</v>
      </c>
      <c r="CD243" s="48">
        <f t="shared" si="44"/>
        <v>0</v>
      </c>
      <c r="CE243" s="48">
        <f t="shared" si="45"/>
        <v>0</v>
      </c>
      <c r="CF243" s="48">
        <f t="shared" si="46"/>
        <v>0</v>
      </c>
      <c r="CG243" s="48">
        <f t="shared" si="47"/>
        <v>0</v>
      </c>
      <c r="CH243" s="48">
        <f t="shared" si="48"/>
        <v>0</v>
      </c>
      <c r="CI243" s="48">
        <f t="shared" si="49"/>
        <v>0</v>
      </c>
      <c r="CJ243" s="48">
        <f t="shared" si="50"/>
        <v>0</v>
      </c>
      <c r="CK243" s="48">
        <f t="shared" si="51"/>
        <v>0</v>
      </c>
      <c r="CL243" s="48">
        <f t="shared" si="52"/>
        <v>0</v>
      </c>
      <c r="CM243" s="48">
        <f t="shared" si="53"/>
        <v>0</v>
      </c>
      <c r="CN243" s="48">
        <f t="shared" si="54"/>
        <v>0</v>
      </c>
      <c r="CO243" s="48">
        <f t="shared" si="55"/>
        <v>0</v>
      </c>
      <c r="CP243" s="48">
        <f t="shared" si="56"/>
        <v>0</v>
      </c>
      <c r="CQ243" s="48">
        <f t="shared" si="57"/>
        <v>0</v>
      </c>
      <c r="CR243" s="48">
        <f t="shared" si="58"/>
        <v>0</v>
      </c>
      <c r="CS243" s="48">
        <f t="shared" si="59"/>
        <v>0</v>
      </c>
      <c r="CT243" s="48">
        <f t="shared" si="60"/>
        <v>0</v>
      </c>
      <c r="CU243" s="48">
        <f t="shared" si="61"/>
        <v>0</v>
      </c>
      <c r="CV243" s="48">
        <f t="shared" si="62"/>
        <v>0</v>
      </c>
      <c r="CW243" s="48">
        <f t="shared" si="63"/>
        <v>0</v>
      </c>
      <c r="CX243" s="48">
        <f t="shared" si="64"/>
        <v>0</v>
      </c>
      <c r="CZ243" s="1">
        <f t="shared" si="65"/>
        <v>0</v>
      </c>
      <c r="DD243" s="1">
        <f t="shared" si="66"/>
        <v>0</v>
      </c>
      <c r="DE243" s="1">
        <f t="shared" si="67"/>
        <v>0</v>
      </c>
      <c r="DF243" s="1">
        <f t="shared" si="68"/>
        <v>0</v>
      </c>
      <c r="DG243" s="1">
        <f t="shared" si="69"/>
        <v>0</v>
      </c>
      <c r="DH243" s="1">
        <f t="shared" si="70"/>
        <v>0</v>
      </c>
      <c r="DI243" s="1">
        <f t="shared" si="71"/>
        <v>0</v>
      </c>
      <c r="DJ243" s="1">
        <f t="shared" si="72"/>
        <v>0</v>
      </c>
      <c r="DK243" s="1">
        <f t="shared" si="73"/>
        <v>0</v>
      </c>
      <c r="DL243" s="1">
        <f t="shared" si="74"/>
        <v>0</v>
      </c>
      <c r="DM243" s="1">
        <f t="shared" si="75"/>
        <v>0</v>
      </c>
      <c r="DN243" s="1">
        <f t="shared" si="76"/>
        <v>0</v>
      </c>
      <c r="DO243" s="1">
        <f t="shared" si="77"/>
        <v>0</v>
      </c>
      <c r="DP243" s="1">
        <f t="shared" si="78"/>
        <v>0</v>
      </c>
      <c r="DR243" s="1">
        <f>IF(AND(CNGE_2024_M4_Secc1!$O67&lt;&gt;"",CNGE_2024_M4_Secc1!$O67=1,COUNTA(K244:AD244,O312:AD312,O380:AD380)&gt;0),1,0)</f>
        <v>0</v>
      </c>
      <c r="DS243"/>
      <c r="DT243"/>
      <c r="DU243"/>
      <c r="DV243"/>
      <c r="DW243"/>
      <c r="DX243"/>
      <c r="DY243"/>
      <c r="DZ243"/>
      <c r="EA243"/>
      <c r="EB243"/>
      <c r="EC243"/>
    </row>
    <row r="244" spans="1:133" ht="15" customHeight="1">
      <c r="A244" s="40"/>
      <c r="B244" s="91"/>
      <c r="C244" s="94" t="s">
        <v>5048</v>
      </c>
      <c r="D244" s="572" t="str">
        <f>IF(CNGE_2024_M4_Secc1!D67="","",CNGE_2024_M4_Secc1!D67)</f>
        <v/>
      </c>
      <c r="E244" s="573"/>
      <c r="F244" s="573"/>
      <c r="G244" s="573"/>
      <c r="H244" s="573"/>
      <c r="I244" s="573"/>
      <c r="J244" s="574"/>
      <c r="K244" s="483"/>
      <c r="L244" s="483"/>
      <c r="M244" s="483"/>
      <c r="N244" s="483"/>
      <c r="O244" s="483"/>
      <c r="P244" s="483"/>
      <c r="Q244" s="483"/>
      <c r="R244" s="483"/>
      <c r="S244" s="483"/>
      <c r="T244" s="483"/>
      <c r="U244" s="483"/>
      <c r="V244" s="483"/>
      <c r="W244" s="483"/>
      <c r="X244" s="483"/>
      <c r="Y244" s="483"/>
      <c r="Z244" s="483"/>
      <c r="AA244" s="483"/>
      <c r="AB244" s="483"/>
      <c r="AC244" s="483"/>
      <c r="AD244" s="483"/>
      <c r="AE244" s="42"/>
      <c r="AG244" s="1">
        <f>IF(AND(AK256=1,COUNTA(K244:AD244,O312:AD312,O380:AD380)=0),0,IF(AND(CNGE_2024_M4_Secc1!$O67&lt;&gt;"",CNGE_2024_M4_Secc1!$O67=1,COUNTBLANK(D244)=0,COUNTA(K244:AD244,O312:AD312,O380:AD380)=0),0,IF(AND(CNGE_2024_M4_Secc1!$O67&lt;&gt;"",CNGE_2024_M4_Secc1!$O67&lt;&gt;1,COUNTBLANK(D244)=0,DD244=0,DE244=0,DF244=0,DG244=0,DH244=0,DI244=0,DJ244=0,DK244=0,DL244=0,DM244=0,DN244=0,DO244=0,DP244=0),0,IF(AND(COUNTBLANK(D244)=1,COUNTA(K244:AD244,O312:AD312,O380:AD380)=0),0,1))))</f>
        <v>0</v>
      </c>
      <c r="AH244" s="89">
        <f t="shared" si="14"/>
        <v>0</v>
      </c>
      <c r="AI244" s="1">
        <f t="shared" si="15"/>
        <v>0</v>
      </c>
      <c r="AJ244"/>
      <c r="AK244"/>
      <c r="AL244"/>
      <c r="AM244"/>
      <c r="AN244"/>
      <c r="AO244"/>
      <c r="AP244"/>
      <c r="AQ244"/>
      <c r="AR244"/>
      <c r="AS244"/>
      <c r="AT244"/>
      <c r="AU244"/>
      <c r="AY244" s="48">
        <f t="shared" si="16"/>
        <v>0</v>
      </c>
      <c r="AZ244" s="48">
        <f t="shared" si="79"/>
        <v>0</v>
      </c>
      <c r="BA244" s="48">
        <f t="shared" si="17"/>
        <v>0</v>
      </c>
      <c r="BB244" s="48">
        <f t="shared" si="18"/>
        <v>0</v>
      </c>
      <c r="BC244" s="48">
        <f t="shared" si="19"/>
        <v>0</v>
      </c>
      <c r="BD244" s="48">
        <f t="shared" si="20"/>
        <v>0</v>
      </c>
      <c r="BE244" s="48">
        <f t="shared" si="21"/>
        <v>0</v>
      </c>
      <c r="BF244" s="48">
        <f t="shared" si="22"/>
        <v>0</v>
      </c>
      <c r="BG244" s="48">
        <f t="shared" si="12"/>
        <v>0</v>
      </c>
      <c r="BH244" s="48">
        <f t="shared" si="23"/>
        <v>0</v>
      </c>
      <c r="BI244" s="48">
        <f t="shared" si="24"/>
        <v>0</v>
      </c>
      <c r="BJ244" s="48">
        <f t="shared" si="25"/>
        <v>0</v>
      </c>
      <c r="BK244" s="48">
        <f t="shared" si="26"/>
        <v>0</v>
      </c>
      <c r="BL244" s="48">
        <f t="shared" si="27"/>
        <v>0</v>
      </c>
      <c r="BM244" s="48">
        <f t="shared" si="28"/>
        <v>0</v>
      </c>
      <c r="BN244" s="48">
        <f t="shared" si="29"/>
        <v>0</v>
      </c>
      <c r="BO244" s="48">
        <f t="shared" si="30"/>
        <v>0</v>
      </c>
      <c r="BP244" s="48">
        <f t="shared" si="31"/>
        <v>0</v>
      </c>
      <c r="BQ244" s="48">
        <f t="shared" si="32"/>
        <v>0</v>
      </c>
      <c r="BR244" s="48">
        <f t="shared" si="33"/>
        <v>0</v>
      </c>
      <c r="BS244" s="48">
        <f t="shared" si="34"/>
        <v>0</v>
      </c>
      <c r="BT244" s="48">
        <f t="shared" si="13"/>
        <v>0</v>
      </c>
      <c r="BU244" s="48">
        <f t="shared" si="35"/>
        <v>0</v>
      </c>
      <c r="BV244" s="48">
        <f t="shared" si="36"/>
        <v>0</v>
      </c>
      <c r="BW244" s="48">
        <f t="shared" si="37"/>
        <v>0</v>
      </c>
      <c r="BX244" s="48">
        <f t="shared" si="38"/>
        <v>0</v>
      </c>
      <c r="BY244" s="48">
        <f t="shared" si="39"/>
        <v>0</v>
      </c>
      <c r="BZ244" s="48">
        <f t="shared" si="40"/>
        <v>0</v>
      </c>
      <c r="CA244" s="48">
        <f t="shared" si="41"/>
        <v>0</v>
      </c>
      <c r="CB244" s="48">
        <f t="shared" si="42"/>
        <v>0</v>
      </c>
      <c r="CC244" s="48">
        <f t="shared" si="43"/>
        <v>0</v>
      </c>
      <c r="CD244" s="48">
        <f t="shared" si="44"/>
        <v>0</v>
      </c>
      <c r="CE244" s="48">
        <f t="shared" si="45"/>
        <v>0</v>
      </c>
      <c r="CF244" s="48">
        <f t="shared" si="46"/>
        <v>0</v>
      </c>
      <c r="CG244" s="48">
        <f t="shared" si="47"/>
        <v>0</v>
      </c>
      <c r="CH244" s="48">
        <f t="shared" si="48"/>
        <v>0</v>
      </c>
      <c r="CI244" s="48">
        <f t="shared" si="49"/>
        <v>0</v>
      </c>
      <c r="CJ244" s="48">
        <f t="shared" si="50"/>
        <v>0</v>
      </c>
      <c r="CK244" s="48">
        <f t="shared" si="51"/>
        <v>0</v>
      </c>
      <c r="CL244" s="48">
        <f t="shared" si="52"/>
        <v>0</v>
      </c>
      <c r="CM244" s="48">
        <f t="shared" si="53"/>
        <v>0</v>
      </c>
      <c r="CN244" s="48">
        <f t="shared" si="54"/>
        <v>0</v>
      </c>
      <c r="CO244" s="48">
        <f t="shared" si="55"/>
        <v>0</v>
      </c>
      <c r="CP244" s="48">
        <f t="shared" si="56"/>
        <v>0</v>
      </c>
      <c r="CQ244" s="48">
        <f t="shared" si="57"/>
        <v>0</v>
      </c>
      <c r="CR244" s="48">
        <f t="shared" si="58"/>
        <v>0</v>
      </c>
      <c r="CS244" s="48">
        <f t="shared" si="59"/>
        <v>0</v>
      </c>
      <c r="CT244" s="48">
        <f t="shared" si="60"/>
        <v>0</v>
      </c>
      <c r="CU244" s="48">
        <f t="shared" si="61"/>
        <v>0</v>
      </c>
      <c r="CV244" s="48">
        <f t="shared" si="62"/>
        <v>0</v>
      </c>
      <c r="CW244" s="48">
        <f t="shared" si="63"/>
        <v>0</v>
      </c>
      <c r="CX244" s="48">
        <f t="shared" si="64"/>
        <v>0</v>
      </c>
      <c r="CZ244" s="1">
        <f t="shared" si="65"/>
        <v>0</v>
      </c>
      <c r="DD244" s="1">
        <f t="shared" si="66"/>
        <v>0</v>
      </c>
      <c r="DE244" s="1">
        <f t="shared" si="67"/>
        <v>0</v>
      </c>
      <c r="DF244" s="1">
        <f t="shared" si="68"/>
        <v>0</v>
      </c>
      <c r="DG244" s="1">
        <f t="shared" si="69"/>
        <v>0</v>
      </c>
      <c r="DH244" s="1">
        <f t="shared" si="70"/>
        <v>0</v>
      </c>
      <c r="DI244" s="1">
        <f t="shared" si="71"/>
        <v>0</v>
      </c>
      <c r="DJ244" s="1">
        <f t="shared" si="72"/>
        <v>0</v>
      </c>
      <c r="DK244" s="1">
        <f t="shared" si="73"/>
        <v>0</v>
      </c>
      <c r="DL244" s="1">
        <f t="shared" si="74"/>
        <v>0</v>
      </c>
      <c r="DM244" s="1">
        <f t="shared" si="75"/>
        <v>0</v>
      </c>
      <c r="DN244" s="1">
        <f t="shared" si="76"/>
        <v>0</v>
      </c>
      <c r="DO244" s="1">
        <f t="shared" si="77"/>
        <v>0</v>
      </c>
      <c r="DP244" s="1">
        <f t="shared" si="78"/>
        <v>0</v>
      </c>
      <c r="DR244" s="1">
        <f>IF(AND(CNGE_2024_M4_Secc1!$O68&lt;&gt;"",CNGE_2024_M4_Secc1!$O68=1,COUNTA(K245:AD245,O313:AD313,O381:AD381)&gt;0),1,0)</f>
        <v>0</v>
      </c>
      <c r="DS244"/>
      <c r="DT244"/>
      <c r="DU244"/>
      <c r="DV244"/>
      <c r="DW244"/>
      <c r="DX244"/>
      <c r="DY244"/>
      <c r="DZ244"/>
      <c r="EA244"/>
      <c r="EB244"/>
      <c r="EC244"/>
    </row>
    <row r="245" spans="1:133" ht="15" customHeight="1">
      <c r="A245" s="40"/>
      <c r="B245" s="91"/>
      <c r="C245" s="94" t="s">
        <v>5049</v>
      </c>
      <c r="D245" s="572" t="str">
        <f>IF(CNGE_2024_M4_Secc1!D68="","",CNGE_2024_M4_Secc1!D68)</f>
        <v/>
      </c>
      <c r="E245" s="573"/>
      <c r="F245" s="573"/>
      <c r="G245" s="573"/>
      <c r="H245" s="573"/>
      <c r="I245" s="573"/>
      <c r="J245" s="574"/>
      <c r="K245" s="483"/>
      <c r="L245" s="483"/>
      <c r="M245" s="483"/>
      <c r="N245" s="483"/>
      <c r="O245" s="483"/>
      <c r="P245" s="483"/>
      <c r="Q245" s="483"/>
      <c r="R245" s="483"/>
      <c r="S245" s="483"/>
      <c r="T245" s="483"/>
      <c r="U245" s="483"/>
      <c r="V245" s="483"/>
      <c r="W245" s="483"/>
      <c r="X245" s="483"/>
      <c r="Y245" s="483"/>
      <c r="Z245" s="483"/>
      <c r="AA245" s="483"/>
      <c r="AB245" s="483"/>
      <c r="AC245" s="483"/>
      <c r="AD245" s="483"/>
      <c r="AE245" s="42"/>
      <c r="AG245" s="1">
        <f>IF(AND(AK257=1,COUNTA(K245:AD245,O313:AD313,O381:AD381)=0),0,IF(AND(CNGE_2024_M4_Secc1!$O68&lt;&gt;"",CNGE_2024_M4_Secc1!$O68=1,COUNTBLANK(D245)=0,COUNTA(K245:AD245,O313:AD313,O381:AD381)=0),0,IF(AND(CNGE_2024_M4_Secc1!$O68&lt;&gt;"",CNGE_2024_M4_Secc1!$O68&lt;&gt;1,COUNTBLANK(D245)=0,DD245=0,DE245=0,DF245=0,DG245=0,DH245=0,DI245=0,DJ245=0,DK245=0,DL245=0,DM245=0,DN245=0,DO245=0,DP245=0),0,IF(AND(COUNTBLANK(D245)=1,COUNTA(K245:AD245,O313:AD313,O381:AD381)=0),0,1))))</f>
        <v>0</v>
      </c>
      <c r="AH245" s="89">
        <f t="shared" si="14"/>
        <v>0</v>
      </c>
      <c r="AI245" s="1">
        <f t="shared" si="15"/>
        <v>0</v>
      </c>
      <c r="AJ245"/>
      <c r="AK245"/>
      <c r="AL245"/>
      <c r="AM245"/>
      <c r="AN245"/>
      <c r="AO245"/>
      <c r="AP245"/>
      <c r="AQ245"/>
      <c r="AR245"/>
      <c r="AS245"/>
      <c r="AT245"/>
      <c r="AU245"/>
      <c r="AY245" s="48">
        <f t="shared" si="16"/>
        <v>0</v>
      </c>
      <c r="AZ245" s="48">
        <f t="shared" si="79"/>
        <v>0</v>
      </c>
      <c r="BA245" s="48">
        <f t="shared" si="17"/>
        <v>0</v>
      </c>
      <c r="BB245" s="48">
        <f t="shared" si="18"/>
        <v>0</v>
      </c>
      <c r="BC245" s="48">
        <f t="shared" si="19"/>
        <v>0</v>
      </c>
      <c r="BD245" s="48">
        <f t="shared" si="20"/>
        <v>0</v>
      </c>
      <c r="BE245" s="48">
        <f t="shared" si="21"/>
        <v>0</v>
      </c>
      <c r="BF245" s="48">
        <f t="shared" si="22"/>
        <v>0</v>
      </c>
      <c r="BG245" s="48">
        <f t="shared" si="12"/>
        <v>0</v>
      </c>
      <c r="BH245" s="48">
        <f t="shared" si="23"/>
        <v>0</v>
      </c>
      <c r="BI245" s="48">
        <f t="shared" si="24"/>
        <v>0</v>
      </c>
      <c r="BJ245" s="48">
        <f t="shared" si="25"/>
        <v>0</v>
      </c>
      <c r="BK245" s="48">
        <f t="shared" si="26"/>
        <v>0</v>
      </c>
      <c r="BL245" s="48">
        <f t="shared" si="27"/>
        <v>0</v>
      </c>
      <c r="BM245" s="48">
        <f t="shared" si="28"/>
        <v>0</v>
      </c>
      <c r="BN245" s="48">
        <f t="shared" si="29"/>
        <v>0</v>
      </c>
      <c r="BO245" s="48">
        <f t="shared" si="30"/>
        <v>0</v>
      </c>
      <c r="BP245" s="48">
        <f t="shared" si="31"/>
        <v>0</v>
      </c>
      <c r="BQ245" s="48">
        <f t="shared" si="32"/>
        <v>0</v>
      </c>
      <c r="BR245" s="48">
        <f t="shared" si="33"/>
        <v>0</v>
      </c>
      <c r="BS245" s="48">
        <f t="shared" si="34"/>
        <v>0</v>
      </c>
      <c r="BT245" s="48">
        <f t="shared" si="13"/>
        <v>0</v>
      </c>
      <c r="BU245" s="48">
        <f t="shared" si="35"/>
        <v>0</v>
      </c>
      <c r="BV245" s="48">
        <f t="shared" si="36"/>
        <v>0</v>
      </c>
      <c r="BW245" s="48">
        <f t="shared" si="37"/>
        <v>0</v>
      </c>
      <c r="BX245" s="48">
        <f t="shared" si="38"/>
        <v>0</v>
      </c>
      <c r="BY245" s="48">
        <f t="shared" si="39"/>
        <v>0</v>
      </c>
      <c r="BZ245" s="48">
        <f t="shared" si="40"/>
        <v>0</v>
      </c>
      <c r="CA245" s="48">
        <f t="shared" si="41"/>
        <v>0</v>
      </c>
      <c r="CB245" s="48">
        <f t="shared" si="42"/>
        <v>0</v>
      </c>
      <c r="CC245" s="48">
        <f t="shared" si="43"/>
        <v>0</v>
      </c>
      <c r="CD245" s="48">
        <f t="shared" si="44"/>
        <v>0</v>
      </c>
      <c r="CE245" s="48">
        <f t="shared" si="45"/>
        <v>0</v>
      </c>
      <c r="CF245" s="48">
        <f t="shared" si="46"/>
        <v>0</v>
      </c>
      <c r="CG245" s="48">
        <f t="shared" si="47"/>
        <v>0</v>
      </c>
      <c r="CH245" s="48">
        <f t="shared" si="48"/>
        <v>0</v>
      </c>
      <c r="CI245" s="48">
        <f t="shared" si="49"/>
        <v>0</v>
      </c>
      <c r="CJ245" s="48">
        <f t="shared" si="50"/>
        <v>0</v>
      </c>
      <c r="CK245" s="48">
        <f t="shared" si="51"/>
        <v>0</v>
      </c>
      <c r="CL245" s="48">
        <f t="shared" si="52"/>
        <v>0</v>
      </c>
      <c r="CM245" s="48">
        <f t="shared" si="53"/>
        <v>0</v>
      </c>
      <c r="CN245" s="48">
        <f t="shared" si="54"/>
        <v>0</v>
      </c>
      <c r="CO245" s="48">
        <f t="shared" si="55"/>
        <v>0</v>
      </c>
      <c r="CP245" s="48">
        <f t="shared" si="56"/>
        <v>0</v>
      </c>
      <c r="CQ245" s="48">
        <f t="shared" si="57"/>
        <v>0</v>
      </c>
      <c r="CR245" s="48">
        <f t="shared" si="58"/>
        <v>0</v>
      </c>
      <c r="CS245" s="48">
        <f t="shared" si="59"/>
        <v>0</v>
      </c>
      <c r="CT245" s="48">
        <f t="shared" si="60"/>
        <v>0</v>
      </c>
      <c r="CU245" s="48">
        <f t="shared" si="61"/>
        <v>0</v>
      </c>
      <c r="CV245" s="48">
        <f t="shared" si="62"/>
        <v>0</v>
      </c>
      <c r="CW245" s="48">
        <f t="shared" si="63"/>
        <v>0</v>
      </c>
      <c r="CX245" s="48">
        <f t="shared" si="64"/>
        <v>0</v>
      </c>
      <c r="CZ245" s="1">
        <f t="shared" si="65"/>
        <v>0</v>
      </c>
      <c r="DD245" s="1">
        <f t="shared" si="66"/>
        <v>0</v>
      </c>
      <c r="DE245" s="1">
        <f t="shared" si="67"/>
        <v>0</v>
      </c>
      <c r="DF245" s="1">
        <f t="shared" si="68"/>
        <v>0</v>
      </c>
      <c r="DG245" s="1">
        <f t="shared" si="69"/>
        <v>0</v>
      </c>
      <c r="DH245" s="1">
        <f t="shared" si="70"/>
        <v>0</v>
      </c>
      <c r="DI245" s="1">
        <f t="shared" si="71"/>
        <v>0</v>
      </c>
      <c r="DJ245" s="1">
        <f t="shared" si="72"/>
        <v>0</v>
      </c>
      <c r="DK245" s="1">
        <f t="shared" si="73"/>
        <v>0</v>
      </c>
      <c r="DL245" s="1">
        <f t="shared" si="74"/>
        <v>0</v>
      </c>
      <c r="DM245" s="1">
        <f t="shared" si="75"/>
        <v>0</v>
      </c>
      <c r="DN245" s="1">
        <f t="shared" si="76"/>
        <v>0</v>
      </c>
      <c r="DO245" s="1">
        <f t="shared" si="77"/>
        <v>0</v>
      </c>
      <c r="DP245" s="1">
        <f t="shared" si="78"/>
        <v>0</v>
      </c>
      <c r="DR245" s="1">
        <f>IF(AND(CNGE_2024_M4_Secc1!$O69&lt;&gt;"",CNGE_2024_M4_Secc1!$O69=1,COUNTA(K246:AD246,O314:AD314,O382:AD382)&gt;0),1,0)</f>
        <v>0</v>
      </c>
      <c r="DS245"/>
      <c r="DT245"/>
      <c r="DU245"/>
      <c r="DV245"/>
      <c r="DW245"/>
      <c r="DX245"/>
      <c r="DY245"/>
      <c r="DZ245"/>
      <c r="EA245"/>
      <c r="EB245"/>
      <c r="EC245"/>
    </row>
    <row r="246" spans="1:133" ht="15" customHeight="1">
      <c r="A246" s="40"/>
      <c r="B246" s="91"/>
      <c r="C246" s="94" t="s">
        <v>5050</v>
      </c>
      <c r="D246" s="572" t="str">
        <f>IF(CNGE_2024_M4_Secc1!D69="","",CNGE_2024_M4_Secc1!D69)</f>
        <v/>
      </c>
      <c r="E246" s="573"/>
      <c r="F246" s="573"/>
      <c r="G246" s="573"/>
      <c r="H246" s="573"/>
      <c r="I246" s="573"/>
      <c r="J246" s="574"/>
      <c r="K246" s="483"/>
      <c r="L246" s="483"/>
      <c r="M246" s="483"/>
      <c r="N246" s="483"/>
      <c r="O246" s="483"/>
      <c r="P246" s="483"/>
      <c r="Q246" s="483"/>
      <c r="R246" s="483"/>
      <c r="S246" s="483"/>
      <c r="T246" s="483"/>
      <c r="U246" s="483"/>
      <c r="V246" s="483"/>
      <c r="W246" s="483"/>
      <c r="X246" s="483"/>
      <c r="Y246" s="483"/>
      <c r="Z246" s="483"/>
      <c r="AA246" s="483"/>
      <c r="AB246" s="483"/>
      <c r="AC246" s="483"/>
      <c r="AD246" s="483"/>
      <c r="AE246" s="42"/>
      <c r="AG246" s="1">
        <f>IF(AND(AK258=1,COUNTA(K246:AD246,O314:AD314,O382:AD382)=0),0,IF(AND(CNGE_2024_M4_Secc1!$O69&lt;&gt;"",CNGE_2024_M4_Secc1!$O69=1,COUNTBLANK(D246)=0,COUNTA(K246:AD246,O314:AD314,O382:AD382)=0),0,IF(AND(CNGE_2024_M4_Secc1!$O69&lt;&gt;"",CNGE_2024_M4_Secc1!$O69&lt;&gt;1,COUNTBLANK(D246)=0,DD246=0,DE246=0,DF246=0,DG246=0,DH246=0,DI246=0,DJ246=0,DK246=0,DL246=0,DM246=0,DN246=0,DO246=0,DP246=0),0,IF(AND(COUNTBLANK(D246)=1,COUNTA(K246:AD246,O314:AD314,O382:AD382)=0),0,1))))</f>
        <v>0</v>
      </c>
      <c r="AH246" s="89">
        <f t="shared" si="14"/>
        <v>0</v>
      </c>
      <c r="AI246" s="1">
        <f t="shared" si="15"/>
        <v>0</v>
      </c>
      <c r="AJ246"/>
      <c r="AK246"/>
      <c r="AL246"/>
      <c r="AM246"/>
      <c r="AN246"/>
      <c r="AO246"/>
      <c r="AP246"/>
      <c r="AQ246"/>
      <c r="AR246"/>
      <c r="AS246"/>
      <c r="AT246"/>
      <c r="AU246"/>
      <c r="AY246" s="48">
        <f t="shared" si="16"/>
        <v>0</v>
      </c>
      <c r="AZ246" s="48">
        <f t="shared" si="79"/>
        <v>0</v>
      </c>
      <c r="BA246" s="48">
        <f t="shared" si="17"/>
        <v>0</v>
      </c>
      <c r="BB246" s="48">
        <f t="shared" si="18"/>
        <v>0</v>
      </c>
      <c r="BC246" s="48">
        <f t="shared" si="19"/>
        <v>0</v>
      </c>
      <c r="BD246" s="48">
        <f t="shared" si="20"/>
        <v>0</v>
      </c>
      <c r="BE246" s="48">
        <f t="shared" si="21"/>
        <v>0</v>
      </c>
      <c r="BF246" s="48">
        <f t="shared" si="22"/>
        <v>0</v>
      </c>
      <c r="BG246" s="48">
        <f t="shared" si="12"/>
        <v>0</v>
      </c>
      <c r="BH246" s="48">
        <f t="shared" si="23"/>
        <v>0</v>
      </c>
      <c r="BI246" s="48">
        <f t="shared" si="24"/>
        <v>0</v>
      </c>
      <c r="BJ246" s="48">
        <f t="shared" si="25"/>
        <v>0</v>
      </c>
      <c r="BK246" s="48">
        <f t="shared" si="26"/>
        <v>0</v>
      </c>
      <c r="BL246" s="48">
        <f t="shared" si="27"/>
        <v>0</v>
      </c>
      <c r="BM246" s="48">
        <f t="shared" si="28"/>
        <v>0</v>
      </c>
      <c r="BN246" s="48">
        <f t="shared" si="29"/>
        <v>0</v>
      </c>
      <c r="BO246" s="48">
        <f t="shared" si="30"/>
        <v>0</v>
      </c>
      <c r="BP246" s="48">
        <f t="shared" si="31"/>
        <v>0</v>
      </c>
      <c r="BQ246" s="48">
        <f t="shared" si="32"/>
        <v>0</v>
      </c>
      <c r="BR246" s="48">
        <f t="shared" si="33"/>
        <v>0</v>
      </c>
      <c r="BS246" s="48">
        <f t="shared" si="34"/>
        <v>0</v>
      </c>
      <c r="BT246" s="48">
        <f t="shared" si="13"/>
        <v>0</v>
      </c>
      <c r="BU246" s="48">
        <f t="shared" si="35"/>
        <v>0</v>
      </c>
      <c r="BV246" s="48">
        <f t="shared" si="36"/>
        <v>0</v>
      </c>
      <c r="BW246" s="48">
        <f t="shared" si="37"/>
        <v>0</v>
      </c>
      <c r="BX246" s="48">
        <f t="shared" si="38"/>
        <v>0</v>
      </c>
      <c r="BY246" s="48">
        <f t="shared" si="39"/>
        <v>0</v>
      </c>
      <c r="BZ246" s="48">
        <f t="shared" si="40"/>
        <v>0</v>
      </c>
      <c r="CA246" s="48">
        <f t="shared" si="41"/>
        <v>0</v>
      </c>
      <c r="CB246" s="48">
        <f t="shared" si="42"/>
        <v>0</v>
      </c>
      <c r="CC246" s="48">
        <f t="shared" si="43"/>
        <v>0</v>
      </c>
      <c r="CD246" s="48">
        <f t="shared" si="44"/>
        <v>0</v>
      </c>
      <c r="CE246" s="48">
        <f t="shared" si="45"/>
        <v>0</v>
      </c>
      <c r="CF246" s="48">
        <f t="shared" si="46"/>
        <v>0</v>
      </c>
      <c r="CG246" s="48">
        <f t="shared" si="47"/>
        <v>0</v>
      </c>
      <c r="CH246" s="48">
        <f t="shared" si="48"/>
        <v>0</v>
      </c>
      <c r="CI246" s="48">
        <f t="shared" si="49"/>
        <v>0</v>
      </c>
      <c r="CJ246" s="48">
        <f t="shared" si="50"/>
        <v>0</v>
      </c>
      <c r="CK246" s="48">
        <f t="shared" si="51"/>
        <v>0</v>
      </c>
      <c r="CL246" s="48">
        <f t="shared" si="52"/>
        <v>0</v>
      </c>
      <c r="CM246" s="48">
        <f t="shared" si="53"/>
        <v>0</v>
      </c>
      <c r="CN246" s="48">
        <f t="shared" si="54"/>
        <v>0</v>
      </c>
      <c r="CO246" s="48">
        <f t="shared" si="55"/>
        <v>0</v>
      </c>
      <c r="CP246" s="48">
        <f t="shared" si="56"/>
        <v>0</v>
      </c>
      <c r="CQ246" s="48">
        <f t="shared" si="57"/>
        <v>0</v>
      </c>
      <c r="CR246" s="48">
        <f t="shared" si="58"/>
        <v>0</v>
      </c>
      <c r="CS246" s="48">
        <f t="shared" si="59"/>
        <v>0</v>
      </c>
      <c r="CT246" s="48">
        <f t="shared" si="60"/>
        <v>0</v>
      </c>
      <c r="CU246" s="48">
        <f t="shared" si="61"/>
        <v>0</v>
      </c>
      <c r="CV246" s="48">
        <f t="shared" si="62"/>
        <v>0</v>
      </c>
      <c r="CW246" s="48">
        <f t="shared" si="63"/>
        <v>0</v>
      </c>
      <c r="CX246" s="48">
        <f t="shared" si="64"/>
        <v>0</v>
      </c>
      <c r="CZ246" s="1">
        <f t="shared" si="65"/>
        <v>0</v>
      </c>
      <c r="DD246" s="1">
        <f t="shared" si="66"/>
        <v>0</v>
      </c>
      <c r="DE246" s="1">
        <f t="shared" si="67"/>
        <v>0</v>
      </c>
      <c r="DF246" s="1">
        <f t="shared" si="68"/>
        <v>0</v>
      </c>
      <c r="DG246" s="1">
        <f t="shared" si="69"/>
        <v>0</v>
      </c>
      <c r="DH246" s="1">
        <f t="shared" si="70"/>
        <v>0</v>
      </c>
      <c r="DI246" s="1">
        <f t="shared" si="71"/>
        <v>0</v>
      </c>
      <c r="DJ246" s="1">
        <f t="shared" si="72"/>
        <v>0</v>
      </c>
      <c r="DK246" s="1">
        <f t="shared" si="73"/>
        <v>0</v>
      </c>
      <c r="DL246" s="1">
        <f t="shared" si="74"/>
        <v>0</v>
      </c>
      <c r="DM246" s="1">
        <f t="shared" si="75"/>
        <v>0</v>
      </c>
      <c r="DN246" s="1">
        <f t="shared" si="76"/>
        <v>0</v>
      </c>
      <c r="DO246" s="1">
        <f t="shared" si="77"/>
        <v>0</v>
      </c>
      <c r="DP246" s="1">
        <f t="shared" si="78"/>
        <v>0</v>
      </c>
      <c r="DR246" s="1">
        <f>IF(AND(CNGE_2024_M4_Secc1!$O70&lt;&gt;"",CNGE_2024_M4_Secc1!$O70=1,COUNTA(K247:AD247,O315:AD315,O383:AD383)&gt;0),1,0)</f>
        <v>0</v>
      </c>
      <c r="DS246"/>
      <c r="DT246"/>
      <c r="DU246"/>
      <c r="DV246"/>
      <c r="DW246"/>
      <c r="DX246"/>
      <c r="DY246"/>
      <c r="DZ246"/>
      <c r="EA246"/>
      <c r="EB246"/>
      <c r="EC246"/>
    </row>
    <row r="247" spans="1:133" ht="15" customHeight="1">
      <c r="A247" s="40"/>
      <c r="B247" s="91"/>
      <c r="C247" s="94" t="s">
        <v>5051</v>
      </c>
      <c r="D247" s="572" t="str">
        <f>IF(CNGE_2024_M4_Secc1!D70="","",CNGE_2024_M4_Secc1!D70)</f>
        <v/>
      </c>
      <c r="E247" s="573"/>
      <c r="F247" s="573"/>
      <c r="G247" s="573"/>
      <c r="H247" s="573"/>
      <c r="I247" s="573"/>
      <c r="J247" s="574"/>
      <c r="K247" s="483"/>
      <c r="L247" s="483"/>
      <c r="M247" s="483"/>
      <c r="N247" s="483"/>
      <c r="O247" s="483"/>
      <c r="P247" s="483"/>
      <c r="Q247" s="483"/>
      <c r="R247" s="483"/>
      <c r="S247" s="483"/>
      <c r="T247" s="483"/>
      <c r="U247" s="483"/>
      <c r="V247" s="483"/>
      <c r="W247" s="483"/>
      <c r="X247" s="483"/>
      <c r="Y247" s="483"/>
      <c r="Z247" s="483"/>
      <c r="AA247" s="483"/>
      <c r="AB247" s="483"/>
      <c r="AC247" s="483"/>
      <c r="AD247" s="483"/>
      <c r="AE247" s="42"/>
      <c r="AG247" s="1">
        <f>IF(AND(AK259=1,COUNTA(K247:AD247,O315:AD315,O383:AD383)=0),0,IF(AND(CNGE_2024_M4_Secc1!$O70&lt;&gt;"",CNGE_2024_M4_Secc1!$O70=1,COUNTBLANK(D247)=0,COUNTA(K247:AD247,O315:AD315,O383:AD383)=0),0,IF(AND(CNGE_2024_M4_Secc1!$O70&lt;&gt;"",CNGE_2024_M4_Secc1!$O70&lt;&gt;1,COUNTBLANK(D247)=0,DD247=0,DE247=0,DF247=0,DG247=0,DH247=0,DI247=0,DJ247=0,DK247=0,DL247=0,DM247=0,DN247=0,DO247=0,DP247=0),0,IF(AND(COUNTBLANK(D247)=1,COUNTA(K247:AD247,O315:AD315,O383:AD383)=0),0,1))))</f>
        <v>0</v>
      </c>
      <c r="AH247" s="89">
        <f t="shared" si="14"/>
        <v>0</v>
      </c>
      <c r="AI247" s="1">
        <f t="shared" si="15"/>
        <v>0</v>
      </c>
      <c r="AJ247"/>
      <c r="AK247"/>
      <c r="AL247"/>
      <c r="AM247"/>
      <c r="AN247"/>
      <c r="AO247"/>
      <c r="AP247"/>
      <c r="AQ247"/>
      <c r="AR247"/>
      <c r="AS247"/>
      <c r="AT247"/>
      <c r="AU247"/>
      <c r="AY247" s="48">
        <f t="shared" si="16"/>
        <v>0</v>
      </c>
      <c r="AZ247" s="48">
        <f t="shared" si="79"/>
        <v>0</v>
      </c>
      <c r="BA247" s="48">
        <f t="shared" si="17"/>
        <v>0</v>
      </c>
      <c r="BB247" s="48">
        <f t="shared" si="18"/>
        <v>0</v>
      </c>
      <c r="BC247" s="48">
        <f t="shared" si="19"/>
        <v>0</v>
      </c>
      <c r="BD247" s="48">
        <f t="shared" si="20"/>
        <v>0</v>
      </c>
      <c r="BE247" s="48">
        <f t="shared" si="21"/>
        <v>0</v>
      </c>
      <c r="BF247" s="48">
        <f t="shared" si="22"/>
        <v>0</v>
      </c>
      <c r="BG247" s="48">
        <f t="shared" si="12"/>
        <v>0</v>
      </c>
      <c r="BH247" s="48">
        <f t="shared" si="23"/>
        <v>0</v>
      </c>
      <c r="BI247" s="48">
        <f t="shared" si="24"/>
        <v>0</v>
      </c>
      <c r="BJ247" s="48">
        <f t="shared" si="25"/>
        <v>0</v>
      </c>
      <c r="BK247" s="48">
        <f t="shared" si="26"/>
        <v>0</v>
      </c>
      <c r="BL247" s="48">
        <f t="shared" si="27"/>
        <v>0</v>
      </c>
      <c r="BM247" s="48">
        <f t="shared" si="28"/>
        <v>0</v>
      </c>
      <c r="BN247" s="48">
        <f t="shared" si="29"/>
        <v>0</v>
      </c>
      <c r="BO247" s="48">
        <f t="shared" si="30"/>
        <v>0</v>
      </c>
      <c r="BP247" s="48">
        <f t="shared" si="31"/>
        <v>0</v>
      </c>
      <c r="BQ247" s="48">
        <f t="shared" si="32"/>
        <v>0</v>
      </c>
      <c r="BR247" s="48">
        <f t="shared" si="33"/>
        <v>0</v>
      </c>
      <c r="BS247" s="48">
        <f t="shared" si="34"/>
        <v>0</v>
      </c>
      <c r="BT247" s="48">
        <f t="shared" si="13"/>
        <v>0</v>
      </c>
      <c r="BU247" s="48">
        <f t="shared" si="35"/>
        <v>0</v>
      </c>
      <c r="BV247" s="48">
        <f t="shared" si="36"/>
        <v>0</v>
      </c>
      <c r="BW247" s="48">
        <f t="shared" si="37"/>
        <v>0</v>
      </c>
      <c r="BX247" s="48">
        <f t="shared" si="38"/>
        <v>0</v>
      </c>
      <c r="BY247" s="48">
        <f t="shared" si="39"/>
        <v>0</v>
      </c>
      <c r="BZ247" s="48">
        <f t="shared" si="40"/>
        <v>0</v>
      </c>
      <c r="CA247" s="48">
        <f t="shared" si="41"/>
        <v>0</v>
      </c>
      <c r="CB247" s="48">
        <f t="shared" si="42"/>
        <v>0</v>
      </c>
      <c r="CC247" s="48">
        <f t="shared" si="43"/>
        <v>0</v>
      </c>
      <c r="CD247" s="48">
        <f t="shared" si="44"/>
        <v>0</v>
      </c>
      <c r="CE247" s="48">
        <f t="shared" si="45"/>
        <v>0</v>
      </c>
      <c r="CF247" s="48">
        <f t="shared" si="46"/>
        <v>0</v>
      </c>
      <c r="CG247" s="48">
        <f t="shared" si="47"/>
        <v>0</v>
      </c>
      <c r="CH247" s="48">
        <f t="shared" si="48"/>
        <v>0</v>
      </c>
      <c r="CI247" s="48">
        <f t="shared" si="49"/>
        <v>0</v>
      </c>
      <c r="CJ247" s="48">
        <f t="shared" si="50"/>
        <v>0</v>
      </c>
      <c r="CK247" s="48">
        <f t="shared" si="51"/>
        <v>0</v>
      </c>
      <c r="CL247" s="48">
        <f t="shared" si="52"/>
        <v>0</v>
      </c>
      <c r="CM247" s="48">
        <f t="shared" si="53"/>
        <v>0</v>
      </c>
      <c r="CN247" s="48">
        <f t="shared" si="54"/>
        <v>0</v>
      </c>
      <c r="CO247" s="48">
        <f t="shared" si="55"/>
        <v>0</v>
      </c>
      <c r="CP247" s="48">
        <f t="shared" si="56"/>
        <v>0</v>
      </c>
      <c r="CQ247" s="48">
        <f t="shared" si="57"/>
        <v>0</v>
      </c>
      <c r="CR247" s="48">
        <f t="shared" si="58"/>
        <v>0</v>
      </c>
      <c r="CS247" s="48">
        <f t="shared" si="59"/>
        <v>0</v>
      </c>
      <c r="CT247" s="48">
        <f t="shared" si="60"/>
        <v>0</v>
      </c>
      <c r="CU247" s="48">
        <f t="shared" si="61"/>
        <v>0</v>
      </c>
      <c r="CV247" s="48">
        <f t="shared" si="62"/>
        <v>0</v>
      </c>
      <c r="CW247" s="48">
        <f t="shared" si="63"/>
        <v>0</v>
      </c>
      <c r="CX247" s="48">
        <f t="shared" si="64"/>
        <v>0</v>
      </c>
      <c r="CZ247" s="1">
        <f t="shared" si="65"/>
        <v>0</v>
      </c>
      <c r="DD247" s="1">
        <f t="shared" si="66"/>
        <v>0</v>
      </c>
      <c r="DE247" s="1">
        <f t="shared" si="67"/>
        <v>0</v>
      </c>
      <c r="DF247" s="1">
        <f t="shared" si="68"/>
        <v>0</v>
      </c>
      <c r="DG247" s="1">
        <f t="shared" si="69"/>
        <v>0</v>
      </c>
      <c r="DH247" s="1">
        <f t="shared" si="70"/>
        <v>0</v>
      </c>
      <c r="DI247" s="1">
        <f t="shared" si="71"/>
        <v>0</v>
      </c>
      <c r="DJ247" s="1">
        <f t="shared" si="72"/>
        <v>0</v>
      </c>
      <c r="DK247" s="1">
        <f t="shared" si="73"/>
        <v>0</v>
      </c>
      <c r="DL247" s="1">
        <f t="shared" si="74"/>
        <v>0</v>
      </c>
      <c r="DM247" s="1">
        <f t="shared" si="75"/>
        <v>0</v>
      </c>
      <c r="DN247" s="1">
        <f t="shared" si="76"/>
        <v>0</v>
      </c>
      <c r="DO247" s="1">
        <f t="shared" si="77"/>
        <v>0</v>
      </c>
      <c r="DP247" s="1">
        <f t="shared" si="78"/>
        <v>0</v>
      </c>
      <c r="DR247" s="1">
        <f>IF(AND(CNGE_2024_M4_Secc1!$O71&lt;&gt;"",CNGE_2024_M4_Secc1!$O71=1,COUNTA(K248:AD248,O316:AD316,O384:AD384)&gt;0),1,0)</f>
        <v>0</v>
      </c>
      <c r="DS247"/>
      <c r="DT247"/>
      <c r="DU247"/>
      <c r="DV247"/>
      <c r="DW247"/>
      <c r="DX247"/>
      <c r="DY247"/>
      <c r="DZ247"/>
      <c r="EA247"/>
      <c r="EB247"/>
      <c r="EC247"/>
    </row>
    <row r="248" spans="1:133" ht="15" customHeight="1">
      <c r="A248" s="40"/>
      <c r="B248" s="91"/>
      <c r="C248" s="94" t="s">
        <v>5052</v>
      </c>
      <c r="D248" s="572" t="str">
        <f>IF(CNGE_2024_M4_Secc1!D71="","",CNGE_2024_M4_Secc1!D71)</f>
        <v/>
      </c>
      <c r="E248" s="573"/>
      <c r="F248" s="573"/>
      <c r="G248" s="573"/>
      <c r="H248" s="573"/>
      <c r="I248" s="573"/>
      <c r="J248" s="574"/>
      <c r="K248" s="483"/>
      <c r="L248" s="483"/>
      <c r="M248" s="483"/>
      <c r="N248" s="483"/>
      <c r="O248" s="483"/>
      <c r="P248" s="483"/>
      <c r="Q248" s="483"/>
      <c r="R248" s="483"/>
      <c r="S248" s="483"/>
      <c r="T248" s="483"/>
      <c r="U248" s="483"/>
      <c r="V248" s="483"/>
      <c r="W248" s="483"/>
      <c r="X248" s="483"/>
      <c r="Y248" s="483"/>
      <c r="Z248" s="483"/>
      <c r="AA248" s="483"/>
      <c r="AB248" s="483"/>
      <c r="AC248" s="483"/>
      <c r="AD248" s="483"/>
      <c r="AE248" s="42"/>
      <c r="AG248" s="1">
        <f>IF(AND(AK260=1,COUNTA(K248:AD248,O316:AD316,O384:AD384)=0),0,IF(AND(CNGE_2024_M4_Secc1!$O71&lt;&gt;"",CNGE_2024_M4_Secc1!$O71=1,COUNTBLANK(D248)=0,COUNTA(K248:AD248,O316:AD316,O384:AD384)=0),0,IF(AND(CNGE_2024_M4_Secc1!$O71&lt;&gt;"",CNGE_2024_M4_Secc1!$O71&lt;&gt;1,COUNTBLANK(D248)=0,DD248=0,DE248=0,DF248=0,DG248=0,DH248=0,DI248=0,DJ248=0,DK248=0,DL248=0,DM248=0,DN248=0,DO248=0,DP248=0),0,IF(AND(COUNTBLANK(D248)=1,COUNTA(K248:AD248,O316:AD316,O384:AD384)=0),0,1))))</f>
        <v>0</v>
      </c>
      <c r="AH248" s="89">
        <f t="shared" si="14"/>
        <v>0</v>
      </c>
      <c r="AI248" s="1">
        <f t="shared" si="15"/>
        <v>0</v>
      </c>
      <c r="AJ248"/>
      <c r="AK248"/>
      <c r="AL248"/>
      <c r="AM248"/>
      <c r="AN248"/>
      <c r="AO248"/>
      <c r="AP248"/>
      <c r="AQ248"/>
      <c r="AR248"/>
      <c r="AS248"/>
      <c r="AT248"/>
      <c r="AU248"/>
      <c r="AY248" s="48">
        <f t="shared" si="16"/>
        <v>0</v>
      </c>
      <c r="AZ248" s="48">
        <f t="shared" si="79"/>
        <v>0</v>
      </c>
      <c r="BA248" s="48">
        <f t="shared" si="17"/>
        <v>0</v>
      </c>
      <c r="BB248" s="48">
        <f t="shared" si="18"/>
        <v>0</v>
      </c>
      <c r="BC248" s="48">
        <f t="shared" si="19"/>
        <v>0</v>
      </c>
      <c r="BD248" s="48">
        <f t="shared" si="20"/>
        <v>0</v>
      </c>
      <c r="BE248" s="48">
        <f t="shared" si="21"/>
        <v>0</v>
      </c>
      <c r="BF248" s="48">
        <f t="shared" si="22"/>
        <v>0</v>
      </c>
      <c r="BG248" s="48">
        <f t="shared" si="12"/>
        <v>0</v>
      </c>
      <c r="BH248" s="48">
        <f t="shared" si="23"/>
        <v>0</v>
      </c>
      <c r="BI248" s="48">
        <f t="shared" si="24"/>
        <v>0</v>
      </c>
      <c r="BJ248" s="48">
        <f t="shared" si="25"/>
        <v>0</v>
      </c>
      <c r="BK248" s="48">
        <f t="shared" si="26"/>
        <v>0</v>
      </c>
      <c r="BL248" s="48">
        <f t="shared" si="27"/>
        <v>0</v>
      </c>
      <c r="BM248" s="48">
        <f t="shared" si="28"/>
        <v>0</v>
      </c>
      <c r="BN248" s="48">
        <f t="shared" si="29"/>
        <v>0</v>
      </c>
      <c r="BO248" s="48">
        <f t="shared" si="30"/>
        <v>0</v>
      </c>
      <c r="BP248" s="48">
        <f t="shared" si="31"/>
        <v>0</v>
      </c>
      <c r="BQ248" s="48">
        <f t="shared" si="32"/>
        <v>0</v>
      </c>
      <c r="BR248" s="48">
        <f t="shared" si="33"/>
        <v>0</v>
      </c>
      <c r="BS248" s="48">
        <f t="shared" si="34"/>
        <v>0</v>
      </c>
      <c r="BT248" s="48">
        <f t="shared" si="13"/>
        <v>0</v>
      </c>
      <c r="BU248" s="48">
        <f t="shared" si="35"/>
        <v>0</v>
      </c>
      <c r="BV248" s="48">
        <f t="shared" si="36"/>
        <v>0</v>
      </c>
      <c r="BW248" s="48">
        <f t="shared" si="37"/>
        <v>0</v>
      </c>
      <c r="BX248" s="48">
        <f t="shared" si="38"/>
        <v>0</v>
      </c>
      <c r="BY248" s="48">
        <f t="shared" si="39"/>
        <v>0</v>
      </c>
      <c r="BZ248" s="48">
        <f t="shared" si="40"/>
        <v>0</v>
      </c>
      <c r="CA248" s="48">
        <f t="shared" si="41"/>
        <v>0</v>
      </c>
      <c r="CB248" s="48">
        <f t="shared" si="42"/>
        <v>0</v>
      </c>
      <c r="CC248" s="48">
        <f t="shared" si="43"/>
        <v>0</v>
      </c>
      <c r="CD248" s="48">
        <f t="shared" si="44"/>
        <v>0</v>
      </c>
      <c r="CE248" s="48">
        <f t="shared" si="45"/>
        <v>0</v>
      </c>
      <c r="CF248" s="48">
        <f t="shared" si="46"/>
        <v>0</v>
      </c>
      <c r="CG248" s="48">
        <f t="shared" si="47"/>
        <v>0</v>
      </c>
      <c r="CH248" s="48">
        <f t="shared" si="48"/>
        <v>0</v>
      </c>
      <c r="CI248" s="48">
        <f t="shared" si="49"/>
        <v>0</v>
      </c>
      <c r="CJ248" s="48">
        <f t="shared" si="50"/>
        <v>0</v>
      </c>
      <c r="CK248" s="48">
        <f t="shared" si="51"/>
        <v>0</v>
      </c>
      <c r="CL248" s="48">
        <f t="shared" si="52"/>
        <v>0</v>
      </c>
      <c r="CM248" s="48">
        <f t="shared" si="53"/>
        <v>0</v>
      </c>
      <c r="CN248" s="48">
        <f t="shared" si="54"/>
        <v>0</v>
      </c>
      <c r="CO248" s="48">
        <f t="shared" si="55"/>
        <v>0</v>
      </c>
      <c r="CP248" s="48">
        <f t="shared" si="56"/>
        <v>0</v>
      </c>
      <c r="CQ248" s="48">
        <f t="shared" si="57"/>
        <v>0</v>
      </c>
      <c r="CR248" s="48">
        <f t="shared" si="58"/>
        <v>0</v>
      </c>
      <c r="CS248" s="48">
        <f t="shared" si="59"/>
        <v>0</v>
      </c>
      <c r="CT248" s="48">
        <f t="shared" si="60"/>
        <v>0</v>
      </c>
      <c r="CU248" s="48">
        <f t="shared" si="61"/>
        <v>0</v>
      </c>
      <c r="CV248" s="48">
        <f t="shared" si="62"/>
        <v>0</v>
      </c>
      <c r="CW248" s="48">
        <f t="shared" si="63"/>
        <v>0</v>
      </c>
      <c r="CX248" s="48">
        <f t="shared" si="64"/>
        <v>0</v>
      </c>
      <c r="CZ248" s="1">
        <f t="shared" si="65"/>
        <v>0</v>
      </c>
      <c r="DD248" s="1">
        <f t="shared" si="66"/>
        <v>0</v>
      </c>
      <c r="DE248" s="1">
        <f t="shared" si="67"/>
        <v>0</v>
      </c>
      <c r="DF248" s="1">
        <f t="shared" si="68"/>
        <v>0</v>
      </c>
      <c r="DG248" s="1">
        <f t="shared" si="69"/>
        <v>0</v>
      </c>
      <c r="DH248" s="1">
        <f t="shared" si="70"/>
        <v>0</v>
      </c>
      <c r="DI248" s="1">
        <f t="shared" si="71"/>
        <v>0</v>
      </c>
      <c r="DJ248" s="1">
        <f t="shared" si="72"/>
        <v>0</v>
      </c>
      <c r="DK248" s="1">
        <f t="shared" si="73"/>
        <v>0</v>
      </c>
      <c r="DL248" s="1">
        <f t="shared" si="74"/>
        <v>0</v>
      </c>
      <c r="DM248" s="1">
        <f t="shared" si="75"/>
        <v>0</v>
      </c>
      <c r="DN248" s="1">
        <f t="shared" si="76"/>
        <v>0</v>
      </c>
      <c r="DO248" s="1">
        <f t="shared" si="77"/>
        <v>0</v>
      </c>
      <c r="DP248" s="1">
        <f t="shared" si="78"/>
        <v>0</v>
      </c>
      <c r="DR248" s="1">
        <f>IF(AND(CNGE_2024_M4_Secc1!$O72&lt;&gt;"",CNGE_2024_M4_Secc1!$O72=1,COUNTA(K249:AD249,O317:AD317,O385:AD385)&gt;0),1,0)</f>
        <v>0</v>
      </c>
      <c r="DS248"/>
      <c r="DT248"/>
      <c r="DU248"/>
      <c r="DV248"/>
      <c r="DW248"/>
      <c r="DX248"/>
      <c r="DY248"/>
      <c r="DZ248"/>
      <c r="EA248"/>
      <c r="EB248"/>
      <c r="EC248"/>
    </row>
    <row r="249" spans="1:133" ht="15" customHeight="1">
      <c r="A249" s="40"/>
      <c r="B249" s="91"/>
      <c r="C249" s="94" t="s">
        <v>5053</v>
      </c>
      <c r="D249" s="572" t="str">
        <f>IF(CNGE_2024_M4_Secc1!D72="","",CNGE_2024_M4_Secc1!D72)</f>
        <v/>
      </c>
      <c r="E249" s="573"/>
      <c r="F249" s="573"/>
      <c r="G249" s="573"/>
      <c r="H249" s="573"/>
      <c r="I249" s="573"/>
      <c r="J249" s="574"/>
      <c r="K249" s="483"/>
      <c r="L249" s="483"/>
      <c r="M249" s="483"/>
      <c r="N249" s="483"/>
      <c r="O249" s="483"/>
      <c r="P249" s="483"/>
      <c r="Q249" s="483"/>
      <c r="R249" s="483"/>
      <c r="S249" s="483"/>
      <c r="T249" s="483"/>
      <c r="U249" s="483"/>
      <c r="V249" s="483"/>
      <c r="W249" s="483"/>
      <c r="X249" s="483"/>
      <c r="Y249" s="483"/>
      <c r="Z249" s="483"/>
      <c r="AA249" s="483"/>
      <c r="AB249" s="483"/>
      <c r="AC249" s="483"/>
      <c r="AD249" s="483"/>
      <c r="AE249" s="42"/>
      <c r="AG249" s="1">
        <f>IF(AND(AK261=1,COUNTA(K249:AD249,O317:AD317,O385:AD385)=0),0,IF(AND(CNGE_2024_M4_Secc1!$O72&lt;&gt;"",CNGE_2024_M4_Secc1!$O72=1,COUNTBLANK(D249)=0,COUNTA(K249:AD249,O317:AD317,O385:AD385)=0),0,IF(AND(CNGE_2024_M4_Secc1!$O72&lt;&gt;"",CNGE_2024_M4_Secc1!$O72&lt;&gt;1,COUNTBLANK(D249)=0,DD249=0,DE249=0,DF249=0,DG249=0,DH249=0,DI249=0,DJ249=0,DK249=0,DL249=0,DM249=0,DN249=0,DO249=0,DP249=0),0,IF(AND(COUNTBLANK(D249)=1,COUNTA(K249:AD249,O317:AD317,O385:AD385)=0),0,1))))</f>
        <v>0</v>
      </c>
      <c r="AH249" s="89">
        <f t="shared" si="14"/>
        <v>0</v>
      </c>
      <c r="AI249" s="1">
        <f t="shared" si="15"/>
        <v>0</v>
      </c>
      <c r="AJ249"/>
      <c r="AK249"/>
      <c r="AL249"/>
      <c r="AM249"/>
      <c r="AN249"/>
      <c r="AO249"/>
      <c r="AP249"/>
      <c r="AQ249"/>
      <c r="AR249"/>
      <c r="AS249"/>
      <c r="AT249"/>
      <c r="AU249"/>
      <c r="AY249" s="48">
        <f t="shared" si="16"/>
        <v>0</v>
      </c>
      <c r="AZ249" s="48">
        <f t="shared" si="79"/>
        <v>0</v>
      </c>
      <c r="BA249" s="48">
        <f t="shared" si="17"/>
        <v>0</v>
      </c>
      <c r="BB249" s="48">
        <f t="shared" si="18"/>
        <v>0</v>
      </c>
      <c r="BC249" s="48">
        <f t="shared" si="19"/>
        <v>0</v>
      </c>
      <c r="BD249" s="48">
        <f t="shared" si="20"/>
        <v>0</v>
      </c>
      <c r="BE249" s="48">
        <f t="shared" si="21"/>
        <v>0</v>
      </c>
      <c r="BF249" s="48">
        <f t="shared" si="22"/>
        <v>0</v>
      </c>
      <c r="BG249" s="48">
        <f t="shared" si="12"/>
        <v>0</v>
      </c>
      <c r="BH249" s="48">
        <f t="shared" si="23"/>
        <v>0</v>
      </c>
      <c r="BI249" s="48">
        <f t="shared" si="24"/>
        <v>0</v>
      </c>
      <c r="BJ249" s="48">
        <f t="shared" si="25"/>
        <v>0</v>
      </c>
      <c r="BK249" s="48">
        <f t="shared" si="26"/>
        <v>0</v>
      </c>
      <c r="BL249" s="48">
        <f t="shared" si="27"/>
        <v>0</v>
      </c>
      <c r="BM249" s="48">
        <f t="shared" si="28"/>
        <v>0</v>
      </c>
      <c r="BN249" s="48">
        <f t="shared" si="29"/>
        <v>0</v>
      </c>
      <c r="BO249" s="48">
        <f t="shared" si="30"/>
        <v>0</v>
      </c>
      <c r="BP249" s="48">
        <f t="shared" si="31"/>
        <v>0</v>
      </c>
      <c r="BQ249" s="48">
        <f t="shared" si="32"/>
        <v>0</v>
      </c>
      <c r="BR249" s="48">
        <f t="shared" si="33"/>
        <v>0</v>
      </c>
      <c r="BS249" s="48">
        <f t="shared" si="34"/>
        <v>0</v>
      </c>
      <c r="BT249" s="48">
        <f t="shared" si="13"/>
        <v>0</v>
      </c>
      <c r="BU249" s="48">
        <f t="shared" si="35"/>
        <v>0</v>
      </c>
      <c r="BV249" s="48">
        <f t="shared" si="36"/>
        <v>0</v>
      </c>
      <c r="BW249" s="48">
        <f t="shared" si="37"/>
        <v>0</v>
      </c>
      <c r="BX249" s="48">
        <f t="shared" si="38"/>
        <v>0</v>
      </c>
      <c r="BY249" s="48">
        <f t="shared" si="39"/>
        <v>0</v>
      </c>
      <c r="BZ249" s="48">
        <f t="shared" si="40"/>
        <v>0</v>
      </c>
      <c r="CA249" s="48">
        <f t="shared" si="41"/>
        <v>0</v>
      </c>
      <c r="CB249" s="48">
        <f t="shared" si="42"/>
        <v>0</v>
      </c>
      <c r="CC249" s="48">
        <f t="shared" si="43"/>
        <v>0</v>
      </c>
      <c r="CD249" s="48">
        <f t="shared" si="44"/>
        <v>0</v>
      </c>
      <c r="CE249" s="48">
        <f t="shared" si="45"/>
        <v>0</v>
      </c>
      <c r="CF249" s="48">
        <f t="shared" si="46"/>
        <v>0</v>
      </c>
      <c r="CG249" s="48">
        <f t="shared" si="47"/>
        <v>0</v>
      </c>
      <c r="CH249" s="48">
        <f t="shared" si="48"/>
        <v>0</v>
      </c>
      <c r="CI249" s="48">
        <f t="shared" si="49"/>
        <v>0</v>
      </c>
      <c r="CJ249" s="48">
        <f t="shared" si="50"/>
        <v>0</v>
      </c>
      <c r="CK249" s="48">
        <f t="shared" si="51"/>
        <v>0</v>
      </c>
      <c r="CL249" s="48">
        <f t="shared" si="52"/>
        <v>0</v>
      </c>
      <c r="CM249" s="48">
        <f t="shared" si="53"/>
        <v>0</v>
      </c>
      <c r="CN249" s="48">
        <f t="shared" si="54"/>
        <v>0</v>
      </c>
      <c r="CO249" s="48">
        <f t="shared" si="55"/>
        <v>0</v>
      </c>
      <c r="CP249" s="48">
        <f t="shared" si="56"/>
        <v>0</v>
      </c>
      <c r="CQ249" s="48">
        <f t="shared" si="57"/>
        <v>0</v>
      </c>
      <c r="CR249" s="48">
        <f t="shared" si="58"/>
        <v>0</v>
      </c>
      <c r="CS249" s="48">
        <f t="shared" si="59"/>
        <v>0</v>
      </c>
      <c r="CT249" s="48">
        <f t="shared" si="60"/>
        <v>0</v>
      </c>
      <c r="CU249" s="48">
        <f t="shared" si="61"/>
        <v>0</v>
      </c>
      <c r="CV249" s="48">
        <f t="shared" si="62"/>
        <v>0</v>
      </c>
      <c r="CW249" s="48">
        <f t="shared" si="63"/>
        <v>0</v>
      </c>
      <c r="CX249" s="48">
        <f t="shared" si="64"/>
        <v>0</v>
      </c>
      <c r="CZ249" s="1">
        <f t="shared" si="65"/>
        <v>0</v>
      </c>
      <c r="DD249" s="1">
        <f t="shared" si="66"/>
        <v>0</v>
      </c>
      <c r="DE249" s="1">
        <f t="shared" si="67"/>
        <v>0</v>
      </c>
      <c r="DF249" s="1">
        <f t="shared" si="68"/>
        <v>0</v>
      </c>
      <c r="DG249" s="1">
        <f t="shared" si="69"/>
        <v>0</v>
      </c>
      <c r="DH249" s="1">
        <f t="shared" si="70"/>
        <v>0</v>
      </c>
      <c r="DI249" s="1">
        <f t="shared" si="71"/>
        <v>0</v>
      </c>
      <c r="DJ249" s="1">
        <f t="shared" si="72"/>
        <v>0</v>
      </c>
      <c r="DK249" s="1">
        <f t="shared" si="73"/>
        <v>0</v>
      </c>
      <c r="DL249" s="1">
        <f t="shared" si="74"/>
        <v>0</v>
      </c>
      <c r="DM249" s="1">
        <f t="shared" si="75"/>
        <v>0</v>
      </c>
      <c r="DN249" s="1">
        <f t="shared" si="76"/>
        <v>0</v>
      </c>
      <c r="DO249" s="1">
        <f t="shared" si="77"/>
        <v>0</v>
      </c>
      <c r="DP249" s="1">
        <f t="shared" si="78"/>
        <v>0</v>
      </c>
      <c r="DR249" s="1">
        <f>IF(AND(CNGE_2024_M4_Secc1!$O73&lt;&gt;"",CNGE_2024_M4_Secc1!$O73=1,COUNTA(K250:AD250,O318:AD318,O386:AD386)&gt;0),1,0)</f>
        <v>0</v>
      </c>
      <c r="DS249"/>
      <c r="DT249"/>
      <c r="DU249"/>
      <c r="DV249"/>
      <c r="DW249"/>
      <c r="DX249"/>
      <c r="DY249"/>
      <c r="DZ249"/>
      <c r="EA249"/>
      <c r="EB249"/>
      <c r="EC249"/>
    </row>
    <row r="250" spans="1:133" ht="15" customHeight="1">
      <c r="A250" s="40"/>
      <c r="B250" s="91"/>
      <c r="C250" s="94" t="s">
        <v>5054</v>
      </c>
      <c r="D250" s="572" t="str">
        <f>IF(CNGE_2024_M4_Secc1!D73="","",CNGE_2024_M4_Secc1!D73)</f>
        <v/>
      </c>
      <c r="E250" s="573"/>
      <c r="F250" s="573"/>
      <c r="G250" s="573"/>
      <c r="H250" s="573"/>
      <c r="I250" s="573"/>
      <c r="J250" s="574"/>
      <c r="K250" s="483"/>
      <c r="L250" s="483"/>
      <c r="M250" s="483"/>
      <c r="N250" s="483"/>
      <c r="O250" s="483"/>
      <c r="P250" s="483"/>
      <c r="Q250" s="483"/>
      <c r="R250" s="483"/>
      <c r="S250" s="483"/>
      <c r="T250" s="483"/>
      <c r="U250" s="483"/>
      <c r="V250" s="483"/>
      <c r="W250" s="483"/>
      <c r="X250" s="483"/>
      <c r="Y250" s="483"/>
      <c r="Z250" s="483"/>
      <c r="AA250" s="483"/>
      <c r="AB250" s="483"/>
      <c r="AC250" s="483"/>
      <c r="AD250" s="483"/>
      <c r="AE250" s="42"/>
      <c r="AG250" s="1">
        <f>IF(AND(AK262=1,COUNTA(K250:AD250,O318:AD318,O386:AD386)=0),0,IF(AND(CNGE_2024_M4_Secc1!$O73&lt;&gt;"",CNGE_2024_M4_Secc1!$O73=1,COUNTBLANK(D250)=0,COUNTA(K250:AD250,O318:AD318,O386:AD386)=0),0,IF(AND(CNGE_2024_M4_Secc1!$O73&lt;&gt;"",CNGE_2024_M4_Secc1!$O73&lt;&gt;1,COUNTBLANK(D250)=0,DD250=0,DE250=0,DF250=0,DG250=0,DH250=0,DI250=0,DJ250=0,DK250=0,DL250=0,DM250=0,DN250=0,DO250=0,DP250=0),0,IF(AND(COUNTBLANK(D250)=1,COUNTA(K250:AD250,O318:AD318,O386:AD386)=0),0,1))))</f>
        <v>0</v>
      </c>
      <c r="AH250" s="89">
        <f t="shared" si="14"/>
        <v>0</v>
      </c>
      <c r="AI250" s="1">
        <f t="shared" si="15"/>
        <v>0</v>
      </c>
      <c r="AJ250"/>
      <c r="AK250"/>
      <c r="AL250"/>
      <c r="AM250"/>
      <c r="AN250"/>
      <c r="AO250"/>
      <c r="AP250"/>
      <c r="AQ250"/>
      <c r="AR250"/>
      <c r="AS250"/>
      <c r="AT250"/>
      <c r="AU250"/>
      <c r="AY250" s="48">
        <f t="shared" si="16"/>
        <v>0</v>
      </c>
      <c r="AZ250" s="48">
        <f t="shared" si="79"/>
        <v>0</v>
      </c>
      <c r="BA250" s="48">
        <f t="shared" si="17"/>
        <v>0</v>
      </c>
      <c r="BB250" s="48">
        <f t="shared" si="18"/>
        <v>0</v>
      </c>
      <c r="BC250" s="48">
        <f t="shared" si="19"/>
        <v>0</v>
      </c>
      <c r="BD250" s="48">
        <f t="shared" si="20"/>
        <v>0</v>
      </c>
      <c r="BE250" s="48">
        <f t="shared" si="21"/>
        <v>0</v>
      </c>
      <c r="BF250" s="48">
        <f t="shared" si="22"/>
        <v>0</v>
      </c>
      <c r="BG250" s="48">
        <f t="shared" ref="BG250:BG278" si="92">IF(COUNTIF(AA318,"NS")=0,IF($K250&lt;AA318,1,0),0)</f>
        <v>0</v>
      </c>
      <c r="BH250" s="48">
        <f t="shared" si="23"/>
        <v>0</v>
      </c>
      <c r="BI250" s="48">
        <f t="shared" si="24"/>
        <v>0</v>
      </c>
      <c r="BJ250" s="48">
        <f t="shared" si="25"/>
        <v>0</v>
      </c>
      <c r="BK250" s="48">
        <f t="shared" si="26"/>
        <v>0</v>
      </c>
      <c r="BL250" s="48">
        <f t="shared" si="27"/>
        <v>0</v>
      </c>
      <c r="BM250" s="48">
        <f t="shared" si="28"/>
        <v>0</v>
      </c>
      <c r="BN250" s="48">
        <f t="shared" si="29"/>
        <v>0</v>
      </c>
      <c r="BO250" s="48">
        <f t="shared" si="30"/>
        <v>0</v>
      </c>
      <c r="BP250" s="48">
        <f t="shared" si="31"/>
        <v>0</v>
      </c>
      <c r="BQ250" s="48">
        <f t="shared" si="32"/>
        <v>0</v>
      </c>
      <c r="BR250" s="48">
        <f t="shared" si="33"/>
        <v>0</v>
      </c>
      <c r="BS250" s="48">
        <f t="shared" si="34"/>
        <v>0</v>
      </c>
      <c r="BT250" s="48">
        <f t="shared" ref="BT250:BT278" si="93">IF(COUNTIF(AB318,"NS")=0,IF($L250&lt;AB318,1,0),0)</f>
        <v>0</v>
      </c>
      <c r="BU250" s="48">
        <f t="shared" si="35"/>
        <v>0</v>
      </c>
      <c r="BV250" s="48">
        <f t="shared" si="36"/>
        <v>0</v>
      </c>
      <c r="BW250" s="48">
        <f t="shared" si="37"/>
        <v>0</v>
      </c>
      <c r="BX250" s="48">
        <f t="shared" si="38"/>
        <v>0</v>
      </c>
      <c r="BY250" s="48">
        <f t="shared" si="39"/>
        <v>0</v>
      </c>
      <c r="BZ250" s="48">
        <f t="shared" si="40"/>
        <v>0</v>
      </c>
      <c r="CA250" s="48">
        <f t="shared" si="41"/>
        <v>0</v>
      </c>
      <c r="CB250" s="48">
        <f t="shared" si="42"/>
        <v>0</v>
      </c>
      <c r="CC250" s="48">
        <f t="shared" si="43"/>
        <v>0</v>
      </c>
      <c r="CD250" s="48">
        <f t="shared" si="44"/>
        <v>0</v>
      </c>
      <c r="CE250" s="48">
        <f t="shared" si="45"/>
        <v>0</v>
      </c>
      <c r="CF250" s="48">
        <f t="shared" si="46"/>
        <v>0</v>
      </c>
      <c r="CG250" s="48">
        <f t="shared" si="47"/>
        <v>0</v>
      </c>
      <c r="CH250" s="48">
        <f t="shared" si="48"/>
        <v>0</v>
      </c>
      <c r="CI250" s="48">
        <f t="shared" si="49"/>
        <v>0</v>
      </c>
      <c r="CJ250" s="48">
        <f t="shared" si="50"/>
        <v>0</v>
      </c>
      <c r="CK250" s="48">
        <f t="shared" si="51"/>
        <v>0</v>
      </c>
      <c r="CL250" s="48">
        <f t="shared" si="52"/>
        <v>0</v>
      </c>
      <c r="CM250" s="48">
        <f t="shared" si="53"/>
        <v>0</v>
      </c>
      <c r="CN250" s="48">
        <f t="shared" si="54"/>
        <v>0</v>
      </c>
      <c r="CO250" s="48">
        <f t="shared" si="55"/>
        <v>0</v>
      </c>
      <c r="CP250" s="48">
        <f t="shared" si="56"/>
        <v>0</v>
      </c>
      <c r="CQ250" s="48">
        <f t="shared" si="57"/>
        <v>0</v>
      </c>
      <c r="CR250" s="48">
        <f t="shared" si="58"/>
        <v>0</v>
      </c>
      <c r="CS250" s="48">
        <f t="shared" si="59"/>
        <v>0</v>
      </c>
      <c r="CT250" s="48">
        <f t="shared" si="60"/>
        <v>0</v>
      </c>
      <c r="CU250" s="48">
        <f t="shared" si="61"/>
        <v>0</v>
      </c>
      <c r="CV250" s="48">
        <f t="shared" si="62"/>
        <v>0</v>
      </c>
      <c r="CW250" s="48">
        <f t="shared" si="63"/>
        <v>0</v>
      </c>
      <c r="CX250" s="48">
        <f t="shared" si="64"/>
        <v>0</v>
      </c>
      <c r="CZ250" s="1">
        <f t="shared" si="65"/>
        <v>0</v>
      </c>
      <c r="DD250" s="1">
        <f t="shared" si="66"/>
        <v>0</v>
      </c>
      <c r="DE250" s="1">
        <f t="shared" si="67"/>
        <v>0</v>
      </c>
      <c r="DF250" s="1">
        <f t="shared" si="68"/>
        <v>0</v>
      </c>
      <c r="DG250" s="1">
        <f t="shared" si="69"/>
        <v>0</v>
      </c>
      <c r="DH250" s="1">
        <f t="shared" si="70"/>
        <v>0</v>
      </c>
      <c r="DI250" s="1">
        <f t="shared" si="71"/>
        <v>0</v>
      </c>
      <c r="DJ250" s="1">
        <f t="shared" si="72"/>
        <v>0</v>
      </c>
      <c r="DK250" s="1">
        <f t="shared" si="73"/>
        <v>0</v>
      </c>
      <c r="DL250" s="1">
        <f t="shared" si="74"/>
        <v>0</v>
      </c>
      <c r="DM250" s="1">
        <f t="shared" si="75"/>
        <v>0</v>
      </c>
      <c r="DN250" s="1">
        <f t="shared" si="76"/>
        <v>0</v>
      </c>
      <c r="DO250" s="1">
        <f t="shared" si="77"/>
        <v>0</v>
      </c>
      <c r="DP250" s="1">
        <f t="shared" si="78"/>
        <v>0</v>
      </c>
      <c r="DR250" s="1">
        <f>IF(AND(CNGE_2024_M4_Secc1!$O74&lt;&gt;"",CNGE_2024_M4_Secc1!$O74=1,COUNTA(K251:AD251,O319:AD319,O387:AD387)&gt;0),1,0)</f>
        <v>0</v>
      </c>
      <c r="DS250"/>
      <c r="DT250"/>
      <c r="DU250"/>
      <c r="DV250"/>
      <c r="DW250"/>
      <c r="DX250"/>
      <c r="DY250"/>
      <c r="DZ250"/>
      <c r="EA250"/>
      <c r="EB250"/>
      <c r="EC250"/>
    </row>
    <row r="251" spans="1:133" ht="15" customHeight="1">
      <c r="A251" s="40"/>
      <c r="B251" s="91"/>
      <c r="C251" s="94" t="s">
        <v>5055</v>
      </c>
      <c r="D251" s="572" t="str">
        <f>IF(CNGE_2024_M4_Secc1!D74="","",CNGE_2024_M4_Secc1!D74)</f>
        <v/>
      </c>
      <c r="E251" s="573"/>
      <c r="F251" s="573"/>
      <c r="G251" s="573"/>
      <c r="H251" s="573"/>
      <c r="I251" s="573"/>
      <c r="J251" s="574"/>
      <c r="K251" s="483"/>
      <c r="L251" s="483"/>
      <c r="M251" s="483"/>
      <c r="N251" s="483"/>
      <c r="O251" s="483"/>
      <c r="P251" s="483"/>
      <c r="Q251" s="483"/>
      <c r="R251" s="483"/>
      <c r="S251" s="483"/>
      <c r="T251" s="483"/>
      <c r="U251" s="483"/>
      <c r="V251" s="483"/>
      <c r="W251" s="483"/>
      <c r="X251" s="483"/>
      <c r="Y251" s="483"/>
      <c r="Z251" s="483"/>
      <c r="AA251" s="483"/>
      <c r="AB251" s="483"/>
      <c r="AC251" s="483"/>
      <c r="AD251" s="483"/>
      <c r="AE251" s="42"/>
      <c r="AG251" s="1">
        <f>IF(AND(AK263=1,COUNTA(K251:AD251,O319:AD319,O387:AD387)=0),0,IF(AND(CNGE_2024_M4_Secc1!$O74&lt;&gt;"",CNGE_2024_M4_Secc1!$O74=1,COUNTBLANK(D251)=0,COUNTA(K251:AD251,O319:AD319,O387:AD387)=0),0,IF(AND(CNGE_2024_M4_Secc1!$O74&lt;&gt;"",CNGE_2024_M4_Secc1!$O74&lt;&gt;1,COUNTBLANK(D251)=0,DD251=0,DE251=0,DF251=0,DG251=0,DH251=0,DI251=0,DJ251=0,DK251=0,DL251=0,DM251=0,DN251=0,DO251=0,DP251=0),0,IF(AND(COUNTBLANK(D251)=1,COUNTA(K251:AD251,O319:AD319,O387:AD387)=0),0,1))))</f>
        <v>0</v>
      </c>
      <c r="AH251" s="89">
        <f t="shared" si="14"/>
        <v>0</v>
      </c>
      <c r="AI251" s="1">
        <f t="shared" ref="AI251:AI278" si="94">IF(AND(SUM($S76)=0,OR(COUNTA(L251)&gt;0,COUNTA(P251)&gt;0,COUNTA(T251)&gt;0,COUNTA(X251)&gt;0,COUNTA(AB251)&gt;0,COUNTA(P319)&gt;0,COUNTA(T319)&gt;0,,COUNTA(X319)&gt;0,COUNTA(AB319)&gt;0,COUNTA(P387)&gt;0,COUNTA(T387)&gt;0,COUNTA(X387)&gt;0,COUNTA(AB387)&gt;0)),1,0)</f>
        <v>0</v>
      </c>
      <c r="AJ251"/>
      <c r="AK251"/>
      <c r="AL251"/>
      <c r="AM251"/>
      <c r="AN251"/>
      <c r="AO251"/>
      <c r="AP251"/>
      <c r="AQ251"/>
      <c r="AR251"/>
      <c r="AS251"/>
      <c r="AT251"/>
      <c r="AU251"/>
      <c r="AY251" s="48">
        <f t="shared" si="16"/>
        <v>0</v>
      </c>
      <c r="AZ251" s="48">
        <f t="shared" si="79"/>
        <v>0</v>
      </c>
      <c r="BA251" s="48">
        <f t="shared" si="17"/>
        <v>0</v>
      </c>
      <c r="BB251" s="48">
        <f t="shared" si="18"/>
        <v>0</v>
      </c>
      <c r="BC251" s="48">
        <f t="shared" si="19"/>
        <v>0</v>
      </c>
      <c r="BD251" s="48">
        <f t="shared" si="20"/>
        <v>0</v>
      </c>
      <c r="BE251" s="48">
        <f t="shared" si="21"/>
        <v>0</v>
      </c>
      <c r="BF251" s="48">
        <f t="shared" si="22"/>
        <v>0</v>
      </c>
      <c r="BG251" s="48">
        <f t="shared" si="92"/>
        <v>0</v>
      </c>
      <c r="BH251" s="48">
        <f t="shared" si="23"/>
        <v>0</v>
      </c>
      <c r="BI251" s="48">
        <f t="shared" si="24"/>
        <v>0</v>
      </c>
      <c r="BJ251" s="48">
        <f t="shared" si="25"/>
        <v>0</v>
      </c>
      <c r="BK251" s="48">
        <f t="shared" si="26"/>
        <v>0</v>
      </c>
      <c r="BL251" s="48">
        <f t="shared" si="27"/>
        <v>0</v>
      </c>
      <c r="BM251" s="48">
        <f t="shared" si="28"/>
        <v>0</v>
      </c>
      <c r="BN251" s="48">
        <f t="shared" si="29"/>
        <v>0</v>
      </c>
      <c r="BO251" s="48">
        <f t="shared" si="30"/>
        <v>0</v>
      </c>
      <c r="BP251" s="48">
        <f t="shared" si="31"/>
        <v>0</v>
      </c>
      <c r="BQ251" s="48">
        <f t="shared" si="32"/>
        <v>0</v>
      </c>
      <c r="BR251" s="48">
        <f t="shared" si="33"/>
        <v>0</v>
      </c>
      <c r="BS251" s="48">
        <f t="shared" si="34"/>
        <v>0</v>
      </c>
      <c r="BT251" s="48">
        <f t="shared" si="93"/>
        <v>0</v>
      </c>
      <c r="BU251" s="48">
        <f t="shared" si="35"/>
        <v>0</v>
      </c>
      <c r="BV251" s="48">
        <f t="shared" si="36"/>
        <v>0</v>
      </c>
      <c r="BW251" s="48">
        <f t="shared" si="37"/>
        <v>0</v>
      </c>
      <c r="BX251" s="48">
        <f t="shared" si="38"/>
        <v>0</v>
      </c>
      <c r="BY251" s="48">
        <f t="shared" si="39"/>
        <v>0</v>
      </c>
      <c r="BZ251" s="48">
        <f t="shared" si="40"/>
        <v>0</v>
      </c>
      <c r="CA251" s="48">
        <f t="shared" si="41"/>
        <v>0</v>
      </c>
      <c r="CB251" s="48">
        <f t="shared" si="42"/>
        <v>0</v>
      </c>
      <c r="CC251" s="48">
        <f t="shared" si="43"/>
        <v>0</v>
      </c>
      <c r="CD251" s="48">
        <f t="shared" si="44"/>
        <v>0</v>
      </c>
      <c r="CE251" s="48">
        <f t="shared" si="45"/>
        <v>0</v>
      </c>
      <c r="CF251" s="48">
        <f t="shared" si="46"/>
        <v>0</v>
      </c>
      <c r="CG251" s="48">
        <f t="shared" si="47"/>
        <v>0</v>
      </c>
      <c r="CH251" s="48">
        <f t="shared" si="48"/>
        <v>0</v>
      </c>
      <c r="CI251" s="48">
        <f t="shared" si="49"/>
        <v>0</v>
      </c>
      <c r="CJ251" s="48">
        <f t="shared" si="50"/>
        <v>0</v>
      </c>
      <c r="CK251" s="48">
        <f t="shared" si="51"/>
        <v>0</v>
      </c>
      <c r="CL251" s="48">
        <f t="shared" si="52"/>
        <v>0</v>
      </c>
      <c r="CM251" s="48">
        <f t="shared" si="53"/>
        <v>0</v>
      </c>
      <c r="CN251" s="48">
        <f t="shared" si="54"/>
        <v>0</v>
      </c>
      <c r="CO251" s="48">
        <f t="shared" si="55"/>
        <v>0</v>
      </c>
      <c r="CP251" s="48">
        <f t="shared" si="56"/>
        <v>0</v>
      </c>
      <c r="CQ251" s="48">
        <f t="shared" si="57"/>
        <v>0</v>
      </c>
      <c r="CR251" s="48">
        <f t="shared" si="58"/>
        <v>0</v>
      </c>
      <c r="CS251" s="48">
        <f t="shared" si="59"/>
        <v>0</v>
      </c>
      <c r="CT251" s="48">
        <f t="shared" si="60"/>
        <v>0</v>
      </c>
      <c r="CU251" s="48">
        <f t="shared" si="61"/>
        <v>0</v>
      </c>
      <c r="CV251" s="48">
        <f t="shared" si="62"/>
        <v>0</v>
      </c>
      <c r="CW251" s="48">
        <f t="shared" si="63"/>
        <v>0</v>
      </c>
      <c r="CX251" s="48">
        <f t="shared" si="64"/>
        <v>0</v>
      </c>
      <c r="CZ251" s="1">
        <f t="shared" si="65"/>
        <v>0</v>
      </c>
      <c r="DD251" s="1">
        <f t="shared" si="66"/>
        <v>0</v>
      </c>
      <c r="DE251" s="1">
        <f t="shared" si="67"/>
        <v>0</v>
      </c>
      <c r="DF251" s="1">
        <f t="shared" si="68"/>
        <v>0</v>
      </c>
      <c r="DG251" s="1">
        <f t="shared" si="69"/>
        <v>0</v>
      </c>
      <c r="DH251" s="1">
        <f t="shared" si="70"/>
        <v>0</v>
      </c>
      <c r="DI251" s="1">
        <f t="shared" si="71"/>
        <v>0</v>
      </c>
      <c r="DJ251" s="1">
        <f t="shared" si="72"/>
        <v>0</v>
      </c>
      <c r="DK251" s="1">
        <f t="shared" si="73"/>
        <v>0</v>
      </c>
      <c r="DL251" s="1">
        <f t="shared" si="74"/>
        <v>0</v>
      </c>
      <c r="DM251" s="1">
        <f t="shared" si="75"/>
        <v>0</v>
      </c>
      <c r="DN251" s="1">
        <f t="shared" si="76"/>
        <v>0</v>
      </c>
      <c r="DO251" s="1">
        <f t="shared" si="77"/>
        <v>0</v>
      </c>
      <c r="DP251" s="1">
        <f t="shared" si="78"/>
        <v>0</v>
      </c>
      <c r="DR251" s="1">
        <f>IF(AND(CNGE_2024_M4_Secc1!$O75&lt;&gt;"",CNGE_2024_M4_Secc1!$O75=1,COUNTA(K252:AD252,O320:AD320,O388:AD388)&gt;0),1,0)</f>
        <v>0</v>
      </c>
      <c r="DS251"/>
      <c r="DT251"/>
      <c r="DU251"/>
      <c r="DV251"/>
      <c r="DW251"/>
      <c r="DX251"/>
      <c r="DY251"/>
      <c r="DZ251"/>
      <c r="EA251"/>
      <c r="EB251"/>
      <c r="EC251"/>
    </row>
    <row r="252" spans="1:133" ht="15" customHeight="1">
      <c r="A252" s="40"/>
      <c r="B252" s="91"/>
      <c r="C252" s="94" t="s">
        <v>5056</v>
      </c>
      <c r="D252" s="572" t="str">
        <f>IF(CNGE_2024_M4_Secc1!D75="","",CNGE_2024_M4_Secc1!D75)</f>
        <v/>
      </c>
      <c r="E252" s="573"/>
      <c r="F252" s="573"/>
      <c r="G252" s="573"/>
      <c r="H252" s="573"/>
      <c r="I252" s="573"/>
      <c r="J252" s="574"/>
      <c r="K252" s="483"/>
      <c r="L252" s="483"/>
      <c r="M252" s="483"/>
      <c r="N252" s="483"/>
      <c r="O252" s="483"/>
      <c r="P252" s="483"/>
      <c r="Q252" s="483"/>
      <c r="R252" s="483"/>
      <c r="S252" s="483"/>
      <c r="T252" s="483"/>
      <c r="U252" s="483"/>
      <c r="V252" s="483"/>
      <c r="W252" s="483"/>
      <c r="X252" s="483"/>
      <c r="Y252" s="483"/>
      <c r="Z252" s="483"/>
      <c r="AA252" s="483"/>
      <c r="AB252" s="483"/>
      <c r="AC252" s="483"/>
      <c r="AD252" s="483"/>
      <c r="AE252" s="42"/>
      <c r="AG252" s="1">
        <f>IF(AND(AK264=1,COUNTA(K252:AD252,O320:AD320,O388:AD388)=0),0,IF(AND(CNGE_2024_M4_Secc1!$O75&lt;&gt;"",CNGE_2024_M4_Secc1!$O75=1,COUNTBLANK(D252)=0,COUNTA(K252:AD252,O320:AD320,O388:AD388)=0),0,IF(AND(CNGE_2024_M4_Secc1!$O75&lt;&gt;"",CNGE_2024_M4_Secc1!$O75&lt;&gt;1,COUNTBLANK(D252)=0,DD252=0,DE252=0,DF252=0,DG252=0,DH252=0,DI252=0,DJ252=0,DK252=0,DL252=0,DM252=0,DN252=0,DO252=0,DP252=0),0,IF(AND(COUNTBLANK(D252)=1,COUNTA(K252:AD252,O320:AD320,O388:AD388)=0),0,1))))</f>
        <v>0</v>
      </c>
      <c r="AH252" s="89">
        <f t="shared" si="14"/>
        <v>0</v>
      </c>
      <c r="AI252" s="1">
        <f t="shared" si="94"/>
        <v>0</v>
      </c>
      <c r="AJ252"/>
      <c r="AK252"/>
      <c r="AL252"/>
      <c r="AM252"/>
      <c r="AN252"/>
      <c r="AO252"/>
      <c r="AP252"/>
      <c r="AQ252"/>
      <c r="AR252"/>
      <c r="AS252"/>
      <c r="AT252"/>
      <c r="AU252"/>
      <c r="AY252" s="48">
        <f t="shared" si="16"/>
        <v>0</v>
      </c>
      <c r="AZ252" s="48">
        <f t="shared" si="79"/>
        <v>0</v>
      </c>
      <c r="BA252" s="48">
        <f t="shared" si="17"/>
        <v>0</v>
      </c>
      <c r="BB252" s="48">
        <f t="shared" si="18"/>
        <v>0</v>
      </c>
      <c r="BC252" s="48">
        <f t="shared" si="19"/>
        <v>0</v>
      </c>
      <c r="BD252" s="48">
        <f t="shared" si="20"/>
        <v>0</v>
      </c>
      <c r="BE252" s="48">
        <f t="shared" si="21"/>
        <v>0</v>
      </c>
      <c r="BF252" s="48">
        <f t="shared" si="22"/>
        <v>0</v>
      </c>
      <c r="BG252" s="48">
        <f t="shared" si="92"/>
        <v>0</v>
      </c>
      <c r="BH252" s="48">
        <f t="shared" si="23"/>
        <v>0</v>
      </c>
      <c r="BI252" s="48">
        <f t="shared" si="24"/>
        <v>0</v>
      </c>
      <c r="BJ252" s="48">
        <f t="shared" si="25"/>
        <v>0</v>
      </c>
      <c r="BK252" s="48">
        <f t="shared" si="26"/>
        <v>0</v>
      </c>
      <c r="BL252" s="48">
        <f t="shared" si="27"/>
        <v>0</v>
      </c>
      <c r="BM252" s="48">
        <f t="shared" si="28"/>
        <v>0</v>
      </c>
      <c r="BN252" s="48">
        <f t="shared" si="29"/>
        <v>0</v>
      </c>
      <c r="BO252" s="48">
        <f t="shared" si="30"/>
        <v>0</v>
      </c>
      <c r="BP252" s="48">
        <f t="shared" si="31"/>
        <v>0</v>
      </c>
      <c r="BQ252" s="48">
        <f t="shared" si="32"/>
        <v>0</v>
      </c>
      <c r="BR252" s="48">
        <f t="shared" si="33"/>
        <v>0</v>
      </c>
      <c r="BS252" s="48">
        <f t="shared" si="34"/>
        <v>0</v>
      </c>
      <c r="BT252" s="48">
        <f t="shared" si="93"/>
        <v>0</v>
      </c>
      <c r="BU252" s="48">
        <f t="shared" si="35"/>
        <v>0</v>
      </c>
      <c r="BV252" s="48">
        <f t="shared" si="36"/>
        <v>0</v>
      </c>
      <c r="BW252" s="48">
        <f t="shared" si="37"/>
        <v>0</v>
      </c>
      <c r="BX252" s="48">
        <f t="shared" si="38"/>
        <v>0</v>
      </c>
      <c r="BY252" s="48">
        <f t="shared" si="39"/>
        <v>0</v>
      </c>
      <c r="BZ252" s="48">
        <f t="shared" si="40"/>
        <v>0</v>
      </c>
      <c r="CA252" s="48">
        <f t="shared" si="41"/>
        <v>0</v>
      </c>
      <c r="CB252" s="48">
        <f t="shared" si="42"/>
        <v>0</v>
      </c>
      <c r="CC252" s="48">
        <f t="shared" si="43"/>
        <v>0</v>
      </c>
      <c r="CD252" s="48">
        <f t="shared" si="44"/>
        <v>0</v>
      </c>
      <c r="CE252" s="48">
        <f t="shared" si="45"/>
        <v>0</v>
      </c>
      <c r="CF252" s="48">
        <f t="shared" si="46"/>
        <v>0</v>
      </c>
      <c r="CG252" s="48">
        <f t="shared" si="47"/>
        <v>0</v>
      </c>
      <c r="CH252" s="48">
        <f t="shared" si="48"/>
        <v>0</v>
      </c>
      <c r="CI252" s="48">
        <f t="shared" si="49"/>
        <v>0</v>
      </c>
      <c r="CJ252" s="48">
        <f t="shared" si="50"/>
        <v>0</v>
      </c>
      <c r="CK252" s="48">
        <f t="shared" si="51"/>
        <v>0</v>
      </c>
      <c r="CL252" s="48">
        <f t="shared" si="52"/>
        <v>0</v>
      </c>
      <c r="CM252" s="48">
        <f t="shared" si="53"/>
        <v>0</v>
      </c>
      <c r="CN252" s="48">
        <f t="shared" si="54"/>
        <v>0</v>
      </c>
      <c r="CO252" s="48">
        <f t="shared" si="55"/>
        <v>0</v>
      </c>
      <c r="CP252" s="48">
        <f t="shared" si="56"/>
        <v>0</v>
      </c>
      <c r="CQ252" s="48">
        <f t="shared" si="57"/>
        <v>0</v>
      </c>
      <c r="CR252" s="48">
        <f t="shared" si="58"/>
        <v>0</v>
      </c>
      <c r="CS252" s="48">
        <f t="shared" si="59"/>
        <v>0</v>
      </c>
      <c r="CT252" s="48">
        <f t="shared" si="60"/>
        <v>0</v>
      </c>
      <c r="CU252" s="48">
        <f t="shared" si="61"/>
        <v>0</v>
      </c>
      <c r="CV252" s="48">
        <f t="shared" si="62"/>
        <v>0</v>
      </c>
      <c r="CW252" s="48">
        <f t="shared" si="63"/>
        <v>0</v>
      </c>
      <c r="CX252" s="48">
        <f t="shared" si="64"/>
        <v>0</v>
      </c>
      <c r="CZ252" s="1">
        <f t="shared" si="65"/>
        <v>0</v>
      </c>
      <c r="DD252" s="1">
        <f t="shared" si="66"/>
        <v>0</v>
      </c>
      <c r="DE252" s="1">
        <f t="shared" si="67"/>
        <v>0</v>
      </c>
      <c r="DF252" s="1">
        <f t="shared" si="68"/>
        <v>0</v>
      </c>
      <c r="DG252" s="1">
        <f t="shared" si="69"/>
        <v>0</v>
      </c>
      <c r="DH252" s="1">
        <f t="shared" si="70"/>
        <v>0</v>
      </c>
      <c r="DI252" s="1">
        <f t="shared" si="71"/>
        <v>0</v>
      </c>
      <c r="DJ252" s="1">
        <f t="shared" si="72"/>
        <v>0</v>
      </c>
      <c r="DK252" s="1">
        <f t="shared" si="73"/>
        <v>0</v>
      </c>
      <c r="DL252" s="1">
        <f t="shared" si="74"/>
        <v>0</v>
      </c>
      <c r="DM252" s="1">
        <f t="shared" si="75"/>
        <v>0</v>
      </c>
      <c r="DN252" s="1">
        <f t="shared" si="76"/>
        <v>0</v>
      </c>
      <c r="DO252" s="1">
        <f t="shared" si="77"/>
        <v>0</v>
      </c>
      <c r="DP252" s="1">
        <f t="shared" si="78"/>
        <v>0</v>
      </c>
      <c r="DR252" s="1">
        <f>IF(AND(CNGE_2024_M4_Secc1!$O76&lt;&gt;"",CNGE_2024_M4_Secc1!$O76=1,COUNTA(K253:AD253,O321:AD321,O389:AD389)&gt;0),1,0)</f>
        <v>0</v>
      </c>
      <c r="DS252"/>
      <c r="DT252"/>
      <c r="DU252"/>
      <c r="DV252"/>
      <c r="DW252"/>
      <c r="DX252"/>
      <c r="DY252"/>
      <c r="DZ252"/>
      <c r="EA252"/>
      <c r="EB252"/>
      <c r="EC252"/>
    </row>
    <row r="253" spans="1:133" ht="15" customHeight="1">
      <c r="A253" s="40"/>
      <c r="B253" s="91"/>
      <c r="C253" s="94" t="s">
        <v>5057</v>
      </c>
      <c r="D253" s="572" t="str">
        <f>IF(CNGE_2024_M4_Secc1!D76="","",CNGE_2024_M4_Secc1!D76)</f>
        <v/>
      </c>
      <c r="E253" s="573"/>
      <c r="F253" s="573"/>
      <c r="G253" s="573"/>
      <c r="H253" s="573"/>
      <c r="I253" s="573"/>
      <c r="J253" s="574"/>
      <c r="K253" s="483"/>
      <c r="L253" s="483"/>
      <c r="M253" s="483"/>
      <c r="N253" s="483"/>
      <c r="O253" s="483"/>
      <c r="P253" s="483"/>
      <c r="Q253" s="483"/>
      <c r="R253" s="483"/>
      <c r="S253" s="483"/>
      <c r="T253" s="483"/>
      <c r="U253" s="483"/>
      <c r="V253" s="483"/>
      <c r="W253" s="483"/>
      <c r="X253" s="483"/>
      <c r="Y253" s="483"/>
      <c r="Z253" s="483"/>
      <c r="AA253" s="483"/>
      <c r="AB253" s="483"/>
      <c r="AC253" s="483"/>
      <c r="AD253" s="483"/>
      <c r="AE253" s="42"/>
      <c r="AG253" s="1">
        <f>IF(AND(AK265=1,COUNTA(K253:AD253,O321:AD321,O389:AD389)=0),0,IF(AND(CNGE_2024_M4_Secc1!$O76&lt;&gt;"",CNGE_2024_M4_Secc1!$O76=1,COUNTBLANK(D253)=0,COUNTA(K253:AD253,O321:AD321,O389:AD389)=0),0,IF(AND(CNGE_2024_M4_Secc1!$O76&lt;&gt;"",CNGE_2024_M4_Secc1!$O76&lt;&gt;1,COUNTBLANK(D253)=0,DD253=0,DE253=0,DF253=0,DG253=0,DH253=0,DI253=0,DJ253=0,DK253=0,DL253=0,DM253=0,DN253=0,DO253=0,DP253=0),0,IF(AND(COUNTBLANK(D253)=1,COUNTA(K253:AD253,O321:AD321,O389:AD389)=0),0,1))))</f>
        <v>0</v>
      </c>
      <c r="AH253" s="89">
        <f t="shared" si="14"/>
        <v>0</v>
      </c>
      <c r="AI253" s="1">
        <f t="shared" si="94"/>
        <v>0</v>
      </c>
      <c r="AJ253"/>
      <c r="AK253"/>
      <c r="AL253"/>
      <c r="AM253"/>
      <c r="AN253"/>
      <c r="AO253"/>
      <c r="AP253"/>
      <c r="AQ253"/>
      <c r="AR253"/>
      <c r="AS253"/>
      <c r="AT253"/>
      <c r="AU253"/>
      <c r="AY253" s="48">
        <f t="shared" si="16"/>
        <v>0</v>
      </c>
      <c r="AZ253" s="48">
        <f t="shared" si="79"/>
        <v>0</v>
      </c>
      <c r="BA253" s="48">
        <f t="shared" si="17"/>
        <v>0</v>
      </c>
      <c r="BB253" s="48">
        <f t="shared" si="18"/>
        <v>0</v>
      </c>
      <c r="BC253" s="48">
        <f t="shared" si="19"/>
        <v>0</v>
      </c>
      <c r="BD253" s="48">
        <f t="shared" si="20"/>
        <v>0</v>
      </c>
      <c r="BE253" s="48">
        <f t="shared" si="21"/>
        <v>0</v>
      </c>
      <c r="BF253" s="48">
        <f t="shared" si="22"/>
        <v>0</v>
      </c>
      <c r="BG253" s="48">
        <f t="shared" si="92"/>
        <v>0</v>
      </c>
      <c r="BH253" s="48">
        <f t="shared" si="23"/>
        <v>0</v>
      </c>
      <c r="BI253" s="48">
        <f t="shared" si="24"/>
        <v>0</v>
      </c>
      <c r="BJ253" s="48">
        <f t="shared" si="25"/>
        <v>0</v>
      </c>
      <c r="BK253" s="48">
        <f t="shared" si="26"/>
        <v>0</v>
      </c>
      <c r="BL253" s="48">
        <f t="shared" si="27"/>
        <v>0</v>
      </c>
      <c r="BM253" s="48">
        <f t="shared" si="28"/>
        <v>0</v>
      </c>
      <c r="BN253" s="48">
        <f t="shared" si="29"/>
        <v>0</v>
      </c>
      <c r="BO253" s="48">
        <f t="shared" si="30"/>
        <v>0</v>
      </c>
      <c r="BP253" s="48">
        <f t="shared" si="31"/>
        <v>0</v>
      </c>
      <c r="BQ253" s="48">
        <f t="shared" si="32"/>
        <v>0</v>
      </c>
      <c r="BR253" s="48">
        <f t="shared" si="33"/>
        <v>0</v>
      </c>
      <c r="BS253" s="48">
        <f t="shared" si="34"/>
        <v>0</v>
      </c>
      <c r="BT253" s="48">
        <f t="shared" si="93"/>
        <v>0</v>
      </c>
      <c r="BU253" s="48">
        <f t="shared" si="35"/>
        <v>0</v>
      </c>
      <c r="BV253" s="48">
        <f t="shared" si="36"/>
        <v>0</v>
      </c>
      <c r="BW253" s="48">
        <f t="shared" si="37"/>
        <v>0</v>
      </c>
      <c r="BX253" s="48">
        <f t="shared" si="38"/>
        <v>0</v>
      </c>
      <c r="BY253" s="48">
        <f t="shared" si="39"/>
        <v>0</v>
      </c>
      <c r="BZ253" s="48">
        <f t="shared" si="40"/>
        <v>0</v>
      </c>
      <c r="CA253" s="48">
        <f t="shared" si="41"/>
        <v>0</v>
      </c>
      <c r="CB253" s="48">
        <f t="shared" si="42"/>
        <v>0</v>
      </c>
      <c r="CC253" s="48">
        <f t="shared" si="43"/>
        <v>0</v>
      </c>
      <c r="CD253" s="48">
        <f t="shared" si="44"/>
        <v>0</v>
      </c>
      <c r="CE253" s="48">
        <f t="shared" si="45"/>
        <v>0</v>
      </c>
      <c r="CF253" s="48">
        <f t="shared" si="46"/>
        <v>0</v>
      </c>
      <c r="CG253" s="48">
        <f t="shared" si="47"/>
        <v>0</v>
      </c>
      <c r="CH253" s="48">
        <f t="shared" si="48"/>
        <v>0</v>
      </c>
      <c r="CI253" s="48">
        <f t="shared" si="49"/>
        <v>0</v>
      </c>
      <c r="CJ253" s="48">
        <f t="shared" si="50"/>
        <v>0</v>
      </c>
      <c r="CK253" s="48">
        <f t="shared" si="51"/>
        <v>0</v>
      </c>
      <c r="CL253" s="48">
        <f t="shared" si="52"/>
        <v>0</v>
      </c>
      <c r="CM253" s="48">
        <f t="shared" si="53"/>
        <v>0</v>
      </c>
      <c r="CN253" s="48">
        <f t="shared" si="54"/>
        <v>0</v>
      </c>
      <c r="CO253" s="48">
        <f t="shared" si="55"/>
        <v>0</v>
      </c>
      <c r="CP253" s="48">
        <f t="shared" si="56"/>
        <v>0</v>
      </c>
      <c r="CQ253" s="48">
        <f t="shared" si="57"/>
        <v>0</v>
      </c>
      <c r="CR253" s="48">
        <f t="shared" si="58"/>
        <v>0</v>
      </c>
      <c r="CS253" s="48">
        <f t="shared" si="59"/>
        <v>0</v>
      </c>
      <c r="CT253" s="48">
        <f t="shared" si="60"/>
        <v>0</v>
      </c>
      <c r="CU253" s="48">
        <f t="shared" si="61"/>
        <v>0</v>
      </c>
      <c r="CV253" s="48">
        <f t="shared" si="62"/>
        <v>0</v>
      </c>
      <c r="CW253" s="48">
        <f t="shared" si="63"/>
        <v>0</v>
      </c>
      <c r="CX253" s="48">
        <f t="shared" si="64"/>
        <v>0</v>
      </c>
      <c r="CZ253" s="1">
        <f t="shared" si="65"/>
        <v>0</v>
      </c>
      <c r="DD253" s="1">
        <f t="shared" si="66"/>
        <v>0</v>
      </c>
      <c r="DE253" s="1">
        <f t="shared" si="67"/>
        <v>0</v>
      </c>
      <c r="DF253" s="1">
        <f t="shared" si="68"/>
        <v>0</v>
      </c>
      <c r="DG253" s="1">
        <f t="shared" si="69"/>
        <v>0</v>
      </c>
      <c r="DH253" s="1">
        <f t="shared" si="70"/>
        <v>0</v>
      </c>
      <c r="DI253" s="1">
        <f t="shared" si="71"/>
        <v>0</v>
      </c>
      <c r="DJ253" s="1">
        <f t="shared" si="72"/>
        <v>0</v>
      </c>
      <c r="DK253" s="1">
        <f t="shared" si="73"/>
        <v>0</v>
      </c>
      <c r="DL253" s="1">
        <f t="shared" si="74"/>
        <v>0</v>
      </c>
      <c r="DM253" s="1">
        <f t="shared" si="75"/>
        <v>0</v>
      </c>
      <c r="DN253" s="1">
        <f t="shared" si="76"/>
        <v>0</v>
      </c>
      <c r="DO253" s="1">
        <f t="shared" si="77"/>
        <v>0</v>
      </c>
      <c r="DP253" s="1">
        <f t="shared" si="78"/>
        <v>0</v>
      </c>
      <c r="DR253" s="1">
        <f>IF(AND(CNGE_2024_M4_Secc1!$O77&lt;&gt;"",CNGE_2024_M4_Secc1!$O77=1,COUNTA(K254:AD254,O322:AD322,O390:AD390)&gt;0),1,0)</f>
        <v>0</v>
      </c>
      <c r="DS253"/>
      <c r="DT253"/>
      <c r="DU253"/>
      <c r="DV253"/>
      <c r="DW253"/>
      <c r="DX253"/>
      <c r="DY253"/>
      <c r="DZ253"/>
      <c r="EA253"/>
      <c r="EB253"/>
      <c r="EC253"/>
    </row>
    <row r="254" spans="1:133" ht="15" customHeight="1">
      <c r="A254" s="40"/>
      <c r="B254" s="91"/>
      <c r="C254" s="94" t="s">
        <v>5120</v>
      </c>
      <c r="D254" s="572" t="str">
        <f>IF(CNGE_2024_M4_Secc1!D77="","",CNGE_2024_M4_Secc1!D77)</f>
        <v/>
      </c>
      <c r="E254" s="573"/>
      <c r="F254" s="573"/>
      <c r="G254" s="573"/>
      <c r="H254" s="573"/>
      <c r="I254" s="573"/>
      <c r="J254" s="574"/>
      <c r="K254" s="483"/>
      <c r="L254" s="483"/>
      <c r="M254" s="483"/>
      <c r="N254" s="483"/>
      <c r="O254" s="483"/>
      <c r="P254" s="483"/>
      <c r="Q254" s="483"/>
      <c r="R254" s="483"/>
      <c r="S254" s="483"/>
      <c r="T254" s="483"/>
      <c r="U254" s="483"/>
      <c r="V254" s="483"/>
      <c r="W254" s="483"/>
      <c r="X254" s="483"/>
      <c r="Y254" s="483"/>
      <c r="Z254" s="483"/>
      <c r="AA254" s="483"/>
      <c r="AB254" s="483"/>
      <c r="AC254" s="483"/>
      <c r="AD254" s="483"/>
      <c r="AE254" s="42"/>
      <c r="AG254" s="1">
        <f>IF(AND(AK266=1,COUNTA(K254:AD254,O322:AD322,O390:AD390)=0),0,IF(AND(CNGE_2024_M4_Secc1!$O77&lt;&gt;"",CNGE_2024_M4_Secc1!$O77=1,COUNTBLANK(D254)=0,COUNTA(K254:AD254,O322:AD322,O390:AD390)=0),0,IF(AND(CNGE_2024_M4_Secc1!$O77&lt;&gt;"",CNGE_2024_M4_Secc1!$O77&lt;&gt;1,COUNTBLANK(D254)=0,DD254=0,DE254=0,DF254=0,DG254=0,DH254=0,DI254=0,DJ254=0,DK254=0,DL254=0,DM254=0,DN254=0,DO254=0,DP254=0),0,IF(AND(COUNTBLANK(D254)=1,COUNTA(K254:AD254,O322:AD322,O390:AD390)=0),0,1))))</f>
        <v>0</v>
      </c>
      <c r="AH254" s="89">
        <f t="shared" si="14"/>
        <v>0</v>
      </c>
      <c r="AI254" s="1">
        <f t="shared" si="94"/>
        <v>0</v>
      </c>
      <c r="AJ254"/>
      <c r="AK254"/>
      <c r="AL254"/>
      <c r="AM254"/>
      <c r="AN254"/>
      <c r="AO254"/>
      <c r="AP254"/>
      <c r="AQ254"/>
      <c r="AR254"/>
      <c r="AS254"/>
      <c r="AT254"/>
      <c r="AU254"/>
      <c r="AY254" s="48">
        <f t="shared" si="16"/>
        <v>0</v>
      </c>
      <c r="AZ254" s="48">
        <f t="shared" si="79"/>
        <v>0</v>
      </c>
      <c r="BA254" s="48">
        <f t="shared" si="17"/>
        <v>0</v>
      </c>
      <c r="BB254" s="48">
        <f t="shared" si="18"/>
        <v>0</v>
      </c>
      <c r="BC254" s="48">
        <f t="shared" si="19"/>
        <v>0</v>
      </c>
      <c r="BD254" s="48">
        <f t="shared" si="20"/>
        <v>0</v>
      </c>
      <c r="BE254" s="48">
        <f t="shared" si="21"/>
        <v>0</v>
      </c>
      <c r="BF254" s="48">
        <f t="shared" si="22"/>
        <v>0</v>
      </c>
      <c r="BG254" s="48">
        <f t="shared" si="92"/>
        <v>0</v>
      </c>
      <c r="BH254" s="48">
        <f t="shared" si="23"/>
        <v>0</v>
      </c>
      <c r="BI254" s="48">
        <f t="shared" si="24"/>
        <v>0</v>
      </c>
      <c r="BJ254" s="48">
        <f t="shared" si="25"/>
        <v>0</v>
      </c>
      <c r="BK254" s="48">
        <f t="shared" si="26"/>
        <v>0</v>
      </c>
      <c r="BL254" s="48">
        <f t="shared" si="27"/>
        <v>0</v>
      </c>
      <c r="BM254" s="48">
        <f t="shared" si="28"/>
        <v>0</v>
      </c>
      <c r="BN254" s="48">
        <f t="shared" si="29"/>
        <v>0</v>
      </c>
      <c r="BO254" s="48">
        <f t="shared" si="30"/>
        <v>0</v>
      </c>
      <c r="BP254" s="48">
        <f t="shared" si="31"/>
        <v>0</v>
      </c>
      <c r="BQ254" s="48">
        <f t="shared" si="32"/>
        <v>0</v>
      </c>
      <c r="BR254" s="48">
        <f t="shared" si="33"/>
        <v>0</v>
      </c>
      <c r="BS254" s="48">
        <f t="shared" si="34"/>
        <v>0</v>
      </c>
      <c r="BT254" s="48">
        <f t="shared" si="93"/>
        <v>0</v>
      </c>
      <c r="BU254" s="48">
        <f t="shared" si="35"/>
        <v>0</v>
      </c>
      <c r="BV254" s="48">
        <f t="shared" si="36"/>
        <v>0</v>
      </c>
      <c r="BW254" s="48">
        <f t="shared" si="37"/>
        <v>0</v>
      </c>
      <c r="BX254" s="48">
        <f t="shared" si="38"/>
        <v>0</v>
      </c>
      <c r="BY254" s="48">
        <f t="shared" si="39"/>
        <v>0</v>
      </c>
      <c r="BZ254" s="48">
        <f t="shared" si="40"/>
        <v>0</v>
      </c>
      <c r="CA254" s="48">
        <f t="shared" si="41"/>
        <v>0</v>
      </c>
      <c r="CB254" s="48">
        <f t="shared" si="42"/>
        <v>0</v>
      </c>
      <c r="CC254" s="48">
        <f t="shared" si="43"/>
        <v>0</v>
      </c>
      <c r="CD254" s="48">
        <f t="shared" si="44"/>
        <v>0</v>
      </c>
      <c r="CE254" s="48">
        <f t="shared" si="45"/>
        <v>0</v>
      </c>
      <c r="CF254" s="48">
        <f t="shared" si="46"/>
        <v>0</v>
      </c>
      <c r="CG254" s="48">
        <f t="shared" si="47"/>
        <v>0</v>
      </c>
      <c r="CH254" s="48">
        <f t="shared" si="48"/>
        <v>0</v>
      </c>
      <c r="CI254" s="48">
        <f t="shared" si="49"/>
        <v>0</v>
      </c>
      <c r="CJ254" s="48">
        <f t="shared" si="50"/>
        <v>0</v>
      </c>
      <c r="CK254" s="48">
        <f t="shared" si="51"/>
        <v>0</v>
      </c>
      <c r="CL254" s="48">
        <f t="shared" si="52"/>
        <v>0</v>
      </c>
      <c r="CM254" s="48">
        <f t="shared" si="53"/>
        <v>0</v>
      </c>
      <c r="CN254" s="48">
        <f t="shared" si="54"/>
        <v>0</v>
      </c>
      <c r="CO254" s="48">
        <f t="shared" si="55"/>
        <v>0</v>
      </c>
      <c r="CP254" s="48">
        <f t="shared" si="56"/>
        <v>0</v>
      </c>
      <c r="CQ254" s="48">
        <f t="shared" si="57"/>
        <v>0</v>
      </c>
      <c r="CR254" s="48">
        <f t="shared" si="58"/>
        <v>0</v>
      </c>
      <c r="CS254" s="48">
        <f t="shared" si="59"/>
        <v>0</v>
      </c>
      <c r="CT254" s="48">
        <f t="shared" si="60"/>
        <v>0</v>
      </c>
      <c r="CU254" s="48">
        <f t="shared" si="61"/>
        <v>0</v>
      </c>
      <c r="CV254" s="48">
        <f t="shared" si="62"/>
        <v>0</v>
      </c>
      <c r="CW254" s="48">
        <f t="shared" si="63"/>
        <v>0</v>
      </c>
      <c r="CX254" s="48">
        <f t="shared" si="64"/>
        <v>0</v>
      </c>
      <c r="CZ254" s="1">
        <f t="shared" si="65"/>
        <v>0</v>
      </c>
      <c r="DD254" s="1">
        <f t="shared" si="66"/>
        <v>0</v>
      </c>
      <c r="DE254" s="1">
        <f t="shared" si="67"/>
        <v>0</v>
      </c>
      <c r="DF254" s="1">
        <f t="shared" si="68"/>
        <v>0</v>
      </c>
      <c r="DG254" s="1">
        <f t="shared" si="69"/>
        <v>0</v>
      </c>
      <c r="DH254" s="1">
        <f t="shared" si="70"/>
        <v>0</v>
      </c>
      <c r="DI254" s="1">
        <f t="shared" si="71"/>
        <v>0</v>
      </c>
      <c r="DJ254" s="1">
        <f t="shared" si="72"/>
        <v>0</v>
      </c>
      <c r="DK254" s="1">
        <f t="shared" si="73"/>
        <v>0</v>
      </c>
      <c r="DL254" s="1">
        <f t="shared" si="74"/>
        <v>0</v>
      </c>
      <c r="DM254" s="1">
        <f t="shared" si="75"/>
        <v>0</v>
      </c>
      <c r="DN254" s="1">
        <f t="shared" si="76"/>
        <v>0</v>
      </c>
      <c r="DO254" s="1">
        <f t="shared" si="77"/>
        <v>0</v>
      </c>
      <c r="DP254" s="1">
        <f t="shared" si="78"/>
        <v>0</v>
      </c>
      <c r="DR254" s="1">
        <f>IF(AND(CNGE_2024_M4_Secc1!$O78&lt;&gt;"",CNGE_2024_M4_Secc1!$O78=1,COUNTA(K255:AD255,O323:AD323,O391:AD391)&gt;0),1,0)</f>
        <v>0</v>
      </c>
      <c r="DS254"/>
      <c r="DT254"/>
      <c r="DU254"/>
      <c r="DV254"/>
      <c r="DW254"/>
      <c r="DX254"/>
      <c r="DY254"/>
      <c r="DZ254"/>
      <c r="EA254"/>
      <c r="EB254"/>
      <c r="EC254"/>
    </row>
    <row r="255" spans="1:133" ht="15" customHeight="1">
      <c r="A255" s="40"/>
      <c r="B255" s="91"/>
      <c r="C255" s="94" t="s">
        <v>5121</v>
      </c>
      <c r="D255" s="572" t="str">
        <f>IF(CNGE_2024_M4_Secc1!D78="","",CNGE_2024_M4_Secc1!D78)</f>
        <v/>
      </c>
      <c r="E255" s="573"/>
      <c r="F255" s="573"/>
      <c r="G255" s="573"/>
      <c r="H255" s="573"/>
      <c r="I255" s="573"/>
      <c r="J255" s="574"/>
      <c r="K255" s="483"/>
      <c r="L255" s="483"/>
      <c r="M255" s="483"/>
      <c r="N255" s="483"/>
      <c r="O255" s="483"/>
      <c r="P255" s="483"/>
      <c r="Q255" s="483"/>
      <c r="R255" s="483"/>
      <c r="S255" s="483"/>
      <c r="T255" s="483"/>
      <c r="U255" s="483"/>
      <c r="V255" s="483"/>
      <c r="W255" s="483"/>
      <c r="X255" s="483"/>
      <c r="Y255" s="483"/>
      <c r="Z255" s="483"/>
      <c r="AA255" s="483"/>
      <c r="AB255" s="483"/>
      <c r="AC255" s="483"/>
      <c r="AD255" s="483"/>
      <c r="AE255" s="42"/>
      <c r="AG255" s="1">
        <f>IF(AND(AK267=1,COUNTA(K255:AD255,O323:AD323,O391:AD391)=0),0,IF(AND(CNGE_2024_M4_Secc1!$O78&lt;&gt;"",CNGE_2024_M4_Secc1!$O78=1,COUNTBLANK(D255)=0,COUNTA(K255:AD255,O323:AD323,O391:AD391)=0),0,IF(AND(CNGE_2024_M4_Secc1!$O78&lt;&gt;"",CNGE_2024_M4_Secc1!$O78&lt;&gt;1,COUNTBLANK(D255)=0,DD255=0,DE255=0,DF255=0,DG255=0,DH255=0,DI255=0,DJ255=0,DK255=0,DL255=0,DM255=0,DN255=0,DO255=0,DP255=0),0,IF(AND(COUNTBLANK(D255)=1,COUNTA(K255:AD255,O323:AD323,O391:AD391)=0),0,1))))</f>
        <v>0</v>
      </c>
      <c r="AH255" s="89">
        <f t="shared" si="14"/>
        <v>0</v>
      </c>
      <c r="AI255" s="1">
        <f t="shared" si="94"/>
        <v>0</v>
      </c>
      <c r="AJ255"/>
      <c r="AK255"/>
      <c r="AL255"/>
      <c r="AM255"/>
      <c r="AN255"/>
      <c r="AO255"/>
      <c r="AP255"/>
      <c r="AQ255"/>
      <c r="AR255"/>
      <c r="AS255"/>
      <c r="AT255"/>
      <c r="AU255"/>
      <c r="AY255" s="48">
        <f t="shared" si="16"/>
        <v>0</v>
      </c>
      <c r="AZ255" s="48">
        <f t="shared" si="79"/>
        <v>0</v>
      </c>
      <c r="BA255" s="48">
        <f t="shared" si="17"/>
        <v>0</v>
      </c>
      <c r="BB255" s="48">
        <f t="shared" si="18"/>
        <v>0</v>
      </c>
      <c r="BC255" s="48">
        <f t="shared" si="19"/>
        <v>0</v>
      </c>
      <c r="BD255" s="48">
        <f t="shared" si="20"/>
        <v>0</v>
      </c>
      <c r="BE255" s="48">
        <f t="shared" si="21"/>
        <v>0</v>
      </c>
      <c r="BF255" s="48">
        <f t="shared" si="22"/>
        <v>0</v>
      </c>
      <c r="BG255" s="48">
        <f t="shared" si="92"/>
        <v>0</v>
      </c>
      <c r="BH255" s="48">
        <f t="shared" si="23"/>
        <v>0</v>
      </c>
      <c r="BI255" s="48">
        <f t="shared" si="24"/>
        <v>0</v>
      </c>
      <c r="BJ255" s="48">
        <f t="shared" si="25"/>
        <v>0</v>
      </c>
      <c r="BK255" s="48">
        <f t="shared" si="26"/>
        <v>0</v>
      </c>
      <c r="BL255" s="48">
        <f t="shared" si="27"/>
        <v>0</v>
      </c>
      <c r="BM255" s="48">
        <f t="shared" si="28"/>
        <v>0</v>
      </c>
      <c r="BN255" s="48">
        <f t="shared" si="29"/>
        <v>0</v>
      </c>
      <c r="BO255" s="48">
        <f t="shared" si="30"/>
        <v>0</v>
      </c>
      <c r="BP255" s="48">
        <f t="shared" si="31"/>
        <v>0</v>
      </c>
      <c r="BQ255" s="48">
        <f t="shared" si="32"/>
        <v>0</v>
      </c>
      <c r="BR255" s="48">
        <f t="shared" si="33"/>
        <v>0</v>
      </c>
      <c r="BS255" s="48">
        <f t="shared" si="34"/>
        <v>0</v>
      </c>
      <c r="BT255" s="48">
        <f t="shared" si="93"/>
        <v>0</v>
      </c>
      <c r="BU255" s="48">
        <f t="shared" si="35"/>
        <v>0</v>
      </c>
      <c r="BV255" s="48">
        <f t="shared" si="36"/>
        <v>0</v>
      </c>
      <c r="BW255" s="48">
        <f t="shared" si="37"/>
        <v>0</v>
      </c>
      <c r="BX255" s="48">
        <f t="shared" si="38"/>
        <v>0</v>
      </c>
      <c r="BY255" s="48">
        <f t="shared" si="39"/>
        <v>0</v>
      </c>
      <c r="BZ255" s="48">
        <f t="shared" si="40"/>
        <v>0</v>
      </c>
      <c r="CA255" s="48">
        <f t="shared" si="41"/>
        <v>0</v>
      </c>
      <c r="CB255" s="48">
        <f t="shared" si="42"/>
        <v>0</v>
      </c>
      <c r="CC255" s="48">
        <f t="shared" si="43"/>
        <v>0</v>
      </c>
      <c r="CD255" s="48">
        <f t="shared" si="44"/>
        <v>0</v>
      </c>
      <c r="CE255" s="48">
        <f t="shared" si="45"/>
        <v>0</v>
      </c>
      <c r="CF255" s="48">
        <f t="shared" si="46"/>
        <v>0</v>
      </c>
      <c r="CG255" s="48">
        <f t="shared" si="47"/>
        <v>0</v>
      </c>
      <c r="CH255" s="48">
        <f t="shared" si="48"/>
        <v>0</v>
      </c>
      <c r="CI255" s="48">
        <f t="shared" si="49"/>
        <v>0</v>
      </c>
      <c r="CJ255" s="48">
        <f t="shared" si="50"/>
        <v>0</v>
      </c>
      <c r="CK255" s="48">
        <f t="shared" si="51"/>
        <v>0</v>
      </c>
      <c r="CL255" s="48">
        <f t="shared" si="52"/>
        <v>0</v>
      </c>
      <c r="CM255" s="48">
        <f t="shared" si="53"/>
        <v>0</v>
      </c>
      <c r="CN255" s="48">
        <f t="shared" si="54"/>
        <v>0</v>
      </c>
      <c r="CO255" s="48">
        <f t="shared" si="55"/>
        <v>0</v>
      </c>
      <c r="CP255" s="48">
        <f t="shared" si="56"/>
        <v>0</v>
      </c>
      <c r="CQ255" s="48">
        <f t="shared" si="57"/>
        <v>0</v>
      </c>
      <c r="CR255" s="48">
        <f t="shared" si="58"/>
        <v>0</v>
      </c>
      <c r="CS255" s="48">
        <f t="shared" si="59"/>
        <v>0</v>
      </c>
      <c r="CT255" s="48">
        <f t="shared" si="60"/>
        <v>0</v>
      </c>
      <c r="CU255" s="48">
        <f t="shared" si="61"/>
        <v>0</v>
      </c>
      <c r="CV255" s="48">
        <f t="shared" si="62"/>
        <v>0</v>
      </c>
      <c r="CW255" s="48">
        <f t="shared" si="63"/>
        <v>0</v>
      </c>
      <c r="CX255" s="48">
        <f t="shared" si="64"/>
        <v>0</v>
      </c>
      <c r="CZ255" s="1">
        <f t="shared" si="65"/>
        <v>0</v>
      </c>
      <c r="DD255" s="1">
        <f t="shared" si="66"/>
        <v>0</v>
      </c>
      <c r="DE255" s="1">
        <f t="shared" si="67"/>
        <v>0</v>
      </c>
      <c r="DF255" s="1">
        <f t="shared" si="68"/>
        <v>0</v>
      </c>
      <c r="DG255" s="1">
        <f t="shared" si="69"/>
        <v>0</v>
      </c>
      <c r="DH255" s="1">
        <f t="shared" si="70"/>
        <v>0</v>
      </c>
      <c r="DI255" s="1">
        <f t="shared" si="71"/>
        <v>0</v>
      </c>
      <c r="DJ255" s="1">
        <f t="shared" si="72"/>
        <v>0</v>
      </c>
      <c r="DK255" s="1">
        <f t="shared" si="73"/>
        <v>0</v>
      </c>
      <c r="DL255" s="1">
        <f t="shared" si="74"/>
        <v>0</v>
      </c>
      <c r="DM255" s="1">
        <f t="shared" si="75"/>
        <v>0</v>
      </c>
      <c r="DN255" s="1">
        <f t="shared" si="76"/>
        <v>0</v>
      </c>
      <c r="DO255" s="1">
        <f t="shared" si="77"/>
        <v>0</v>
      </c>
      <c r="DP255" s="1">
        <f t="shared" si="78"/>
        <v>0</v>
      </c>
      <c r="DR255" s="1">
        <f>IF(AND(CNGE_2024_M4_Secc1!$O79&lt;&gt;"",CNGE_2024_M4_Secc1!$O79=1,COUNTA(K256:AD256,O324:AD324,O392:AD392)&gt;0),1,0)</f>
        <v>0</v>
      </c>
      <c r="DS255"/>
      <c r="DT255"/>
      <c r="DU255"/>
      <c r="DV255"/>
      <c r="DW255"/>
      <c r="DX255"/>
      <c r="DY255"/>
      <c r="DZ255"/>
      <c r="EA255"/>
      <c r="EB255"/>
      <c r="EC255"/>
    </row>
    <row r="256" spans="1:133" ht="15" customHeight="1">
      <c r="A256" s="40"/>
      <c r="B256" s="91"/>
      <c r="C256" s="94" t="s">
        <v>5122</v>
      </c>
      <c r="D256" s="572" t="str">
        <f>IF(CNGE_2024_M4_Secc1!D79="","",CNGE_2024_M4_Secc1!D79)</f>
        <v/>
      </c>
      <c r="E256" s="573"/>
      <c r="F256" s="573"/>
      <c r="G256" s="573"/>
      <c r="H256" s="573"/>
      <c r="I256" s="573"/>
      <c r="J256" s="574"/>
      <c r="K256" s="483"/>
      <c r="L256" s="483"/>
      <c r="M256" s="483"/>
      <c r="N256" s="483"/>
      <c r="O256" s="483"/>
      <c r="P256" s="483"/>
      <c r="Q256" s="483"/>
      <c r="R256" s="483"/>
      <c r="S256" s="483"/>
      <c r="T256" s="483"/>
      <c r="U256" s="483"/>
      <c r="V256" s="483"/>
      <c r="W256" s="483"/>
      <c r="X256" s="483"/>
      <c r="Y256" s="483"/>
      <c r="Z256" s="483"/>
      <c r="AA256" s="483"/>
      <c r="AB256" s="483"/>
      <c r="AC256" s="483"/>
      <c r="AD256" s="483"/>
      <c r="AE256" s="42"/>
      <c r="AG256" s="1">
        <f>IF(AND(AK268=1,COUNTA(K256:AD256,O324:AD324,O392:AD392)=0),0,IF(AND(CNGE_2024_M4_Secc1!$O79&lt;&gt;"",CNGE_2024_M4_Secc1!$O79=1,COUNTBLANK(D256)=0,COUNTA(K256:AD256,O324:AD324,O392:AD392)=0),0,IF(AND(CNGE_2024_M4_Secc1!$O79&lt;&gt;"",CNGE_2024_M4_Secc1!$O79&lt;&gt;1,COUNTBLANK(D256)=0,DD256=0,DE256=0,DF256=0,DG256=0,DH256=0,DI256=0,DJ256=0,DK256=0,DL256=0,DM256=0,DN256=0,DO256=0,DP256=0),0,IF(AND(COUNTBLANK(D256)=1,COUNTA(K256:AD256,O324:AD324,O392:AD392)=0),0,1))))</f>
        <v>0</v>
      </c>
      <c r="AH256" s="89">
        <f t="shared" si="14"/>
        <v>0</v>
      </c>
      <c r="AI256" s="1">
        <f t="shared" si="94"/>
        <v>0</v>
      </c>
      <c r="AJ256"/>
      <c r="AK256"/>
      <c r="AL256"/>
      <c r="AM256"/>
      <c r="AN256"/>
      <c r="AO256"/>
      <c r="AP256"/>
      <c r="AQ256"/>
      <c r="AR256"/>
      <c r="AS256"/>
      <c r="AT256"/>
      <c r="AU256"/>
      <c r="AY256" s="48">
        <f t="shared" si="16"/>
        <v>0</v>
      </c>
      <c r="AZ256" s="48">
        <f t="shared" si="79"/>
        <v>0</v>
      </c>
      <c r="BA256" s="48">
        <f t="shared" si="17"/>
        <v>0</v>
      </c>
      <c r="BB256" s="48">
        <f t="shared" si="18"/>
        <v>0</v>
      </c>
      <c r="BC256" s="48">
        <f t="shared" si="19"/>
        <v>0</v>
      </c>
      <c r="BD256" s="48">
        <f t="shared" si="20"/>
        <v>0</v>
      </c>
      <c r="BE256" s="48">
        <f t="shared" si="21"/>
        <v>0</v>
      </c>
      <c r="BF256" s="48">
        <f t="shared" si="22"/>
        <v>0</v>
      </c>
      <c r="BG256" s="48">
        <f t="shared" si="92"/>
        <v>0</v>
      </c>
      <c r="BH256" s="48">
        <f t="shared" si="23"/>
        <v>0</v>
      </c>
      <c r="BI256" s="48">
        <f t="shared" si="24"/>
        <v>0</v>
      </c>
      <c r="BJ256" s="48">
        <f t="shared" si="25"/>
        <v>0</v>
      </c>
      <c r="BK256" s="48">
        <f t="shared" si="26"/>
        <v>0</v>
      </c>
      <c r="BL256" s="48">
        <f t="shared" si="27"/>
        <v>0</v>
      </c>
      <c r="BM256" s="48">
        <f t="shared" si="28"/>
        <v>0</v>
      </c>
      <c r="BN256" s="48">
        <f t="shared" si="29"/>
        <v>0</v>
      </c>
      <c r="BO256" s="48">
        <f t="shared" si="30"/>
        <v>0</v>
      </c>
      <c r="BP256" s="48">
        <f t="shared" si="31"/>
        <v>0</v>
      </c>
      <c r="BQ256" s="48">
        <f t="shared" si="32"/>
        <v>0</v>
      </c>
      <c r="BR256" s="48">
        <f t="shared" si="33"/>
        <v>0</v>
      </c>
      <c r="BS256" s="48">
        <f t="shared" si="34"/>
        <v>0</v>
      </c>
      <c r="BT256" s="48">
        <f t="shared" si="93"/>
        <v>0</v>
      </c>
      <c r="BU256" s="48">
        <f t="shared" si="35"/>
        <v>0</v>
      </c>
      <c r="BV256" s="48">
        <f t="shared" si="36"/>
        <v>0</v>
      </c>
      <c r="BW256" s="48">
        <f t="shared" si="37"/>
        <v>0</v>
      </c>
      <c r="BX256" s="48">
        <f t="shared" si="38"/>
        <v>0</v>
      </c>
      <c r="BY256" s="48">
        <f t="shared" si="39"/>
        <v>0</v>
      </c>
      <c r="BZ256" s="48">
        <f t="shared" si="40"/>
        <v>0</v>
      </c>
      <c r="CA256" s="48">
        <f t="shared" si="41"/>
        <v>0</v>
      </c>
      <c r="CB256" s="48">
        <f t="shared" si="42"/>
        <v>0</v>
      </c>
      <c r="CC256" s="48">
        <f t="shared" si="43"/>
        <v>0</v>
      </c>
      <c r="CD256" s="48">
        <f t="shared" si="44"/>
        <v>0</v>
      </c>
      <c r="CE256" s="48">
        <f t="shared" si="45"/>
        <v>0</v>
      </c>
      <c r="CF256" s="48">
        <f t="shared" si="46"/>
        <v>0</v>
      </c>
      <c r="CG256" s="48">
        <f t="shared" si="47"/>
        <v>0</v>
      </c>
      <c r="CH256" s="48">
        <f t="shared" si="48"/>
        <v>0</v>
      </c>
      <c r="CI256" s="48">
        <f t="shared" si="49"/>
        <v>0</v>
      </c>
      <c r="CJ256" s="48">
        <f t="shared" si="50"/>
        <v>0</v>
      </c>
      <c r="CK256" s="48">
        <f t="shared" si="51"/>
        <v>0</v>
      </c>
      <c r="CL256" s="48">
        <f t="shared" si="52"/>
        <v>0</v>
      </c>
      <c r="CM256" s="48">
        <f t="shared" si="53"/>
        <v>0</v>
      </c>
      <c r="CN256" s="48">
        <f t="shared" si="54"/>
        <v>0</v>
      </c>
      <c r="CO256" s="48">
        <f t="shared" si="55"/>
        <v>0</v>
      </c>
      <c r="CP256" s="48">
        <f t="shared" si="56"/>
        <v>0</v>
      </c>
      <c r="CQ256" s="48">
        <f t="shared" si="57"/>
        <v>0</v>
      </c>
      <c r="CR256" s="48">
        <f t="shared" si="58"/>
        <v>0</v>
      </c>
      <c r="CS256" s="48">
        <f t="shared" si="59"/>
        <v>0</v>
      </c>
      <c r="CT256" s="48">
        <f t="shared" si="60"/>
        <v>0</v>
      </c>
      <c r="CU256" s="48">
        <f t="shared" si="61"/>
        <v>0</v>
      </c>
      <c r="CV256" s="48">
        <f t="shared" si="62"/>
        <v>0</v>
      </c>
      <c r="CW256" s="48">
        <f t="shared" si="63"/>
        <v>0</v>
      </c>
      <c r="CX256" s="48">
        <f t="shared" si="64"/>
        <v>0</v>
      </c>
      <c r="CZ256" s="1">
        <f t="shared" si="65"/>
        <v>0</v>
      </c>
      <c r="DD256" s="1">
        <f t="shared" si="66"/>
        <v>0</v>
      </c>
      <c r="DE256" s="1">
        <f t="shared" si="67"/>
        <v>0</v>
      </c>
      <c r="DF256" s="1">
        <f t="shared" si="68"/>
        <v>0</v>
      </c>
      <c r="DG256" s="1">
        <f t="shared" si="69"/>
        <v>0</v>
      </c>
      <c r="DH256" s="1">
        <f t="shared" si="70"/>
        <v>0</v>
      </c>
      <c r="DI256" s="1">
        <f t="shared" si="71"/>
        <v>0</v>
      </c>
      <c r="DJ256" s="1">
        <f t="shared" si="72"/>
        <v>0</v>
      </c>
      <c r="DK256" s="1">
        <f t="shared" si="73"/>
        <v>0</v>
      </c>
      <c r="DL256" s="1">
        <f t="shared" si="74"/>
        <v>0</v>
      </c>
      <c r="DM256" s="1">
        <f t="shared" si="75"/>
        <v>0</v>
      </c>
      <c r="DN256" s="1">
        <f t="shared" si="76"/>
        <v>0</v>
      </c>
      <c r="DO256" s="1">
        <f t="shared" si="77"/>
        <v>0</v>
      </c>
      <c r="DP256" s="1">
        <f t="shared" si="78"/>
        <v>0</v>
      </c>
      <c r="DR256" s="1">
        <f>IF(AND(CNGE_2024_M4_Secc1!$O80&lt;&gt;"",CNGE_2024_M4_Secc1!$O80=1,COUNTA(K257:AD257,O325:AD325,O393:AD393)&gt;0),1,0)</f>
        <v>0</v>
      </c>
      <c r="DS256"/>
      <c r="DT256"/>
      <c r="DU256"/>
      <c r="DV256"/>
      <c r="DW256"/>
      <c r="DX256"/>
      <c r="DY256"/>
      <c r="DZ256"/>
      <c r="EA256"/>
      <c r="EB256"/>
      <c r="EC256"/>
    </row>
    <row r="257" spans="1:133" ht="15" customHeight="1">
      <c r="A257" s="40"/>
      <c r="B257" s="91"/>
      <c r="C257" s="94" t="s">
        <v>5123</v>
      </c>
      <c r="D257" s="572" t="str">
        <f>IF(CNGE_2024_M4_Secc1!D80="","",CNGE_2024_M4_Secc1!D80)</f>
        <v/>
      </c>
      <c r="E257" s="573"/>
      <c r="F257" s="573"/>
      <c r="G257" s="573"/>
      <c r="H257" s="573"/>
      <c r="I257" s="573"/>
      <c r="J257" s="574"/>
      <c r="K257" s="483"/>
      <c r="L257" s="483"/>
      <c r="M257" s="483"/>
      <c r="N257" s="483"/>
      <c r="O257" s="483"/>
      <c r="P257" s="483"/>
      <c r="Q257" s="483"/>
      <c r="R257" s="483"/>
      <c r="S257" s="483"/>
      <c r="T257" s="483"/>
      <c r="U257" s="483"/>
      <c r="V257" s="483"/>
      <c r="W257" s="483"/>
      <c r="X257" s="483"/>
      <c r="Y257" s="483"/>
      <c r="Z257" s="483"/>
      <c r="AA257" s="483"/>
      <c r="AB257" s="483"/>
      <c r="AC257" s="483"/>
      <c r="AD257" s="483"/>
      <c r="AE257" s="42"/>
      <c r="AG257" s="1">
        <f>IF(AND(AK269=1,COUNTA(K257:AD257,O325:AD325,O393:AD393)=0),0,IF(AND(CNGE_2024_M4_Secc1!$O80&lt;&gt;"",CNGE_2024_M4_Secc1!$O80=1,COUNTBLANK(D257)=0,COUNTA(K257:AD257,O325:AD325,O393:AD393)=0),0,IF(AND(CNGE_2024_M4_Secc1!$O80&lt;&gt;"",CNGE_2024_M4_Secc1!$O80&lt;&gt;1,COUNTBLANK(D257)=0,DD257=0,DE257=0,DF257=0,DG257=0,DH257=0,DI257=0,DJ257=0,DK257=0,DL257=0,DM257=0,DN257=0,DO257=0,DP257=0),0,IF(AND(COUNTBLANK(D257)=1,COUNTA(K257:AD257,O325:AD325,O393:AD393)=0),0,1))))</f>
        <v>0</v>
      </c>
      <c r="AH257" s="89">
        <f t="shared" si="14"/>
        <v>0</v>
      </c>
      <c r="AI257" s="1">
        <f t="shared" si="94"/>
        <v>0</v>
      </c>
      <c r="AJ257"/>
      <c r="AK257"/>
      <c r="AL257"/>
      <c r="AM257"/>
      <c r="AN257"/>
      <c r="AO257"/>
      <c r="AP257"/>
      <c r="AQ257"/>
      <c r="AR257"/>
      <c r="AS257"/>
      <c r="AT257"/>
      <c r="AU257"/>
      <c r="AY257" s="48">
        <f t="shared" si="16"/>
        <v>0</v>
      </c>
      <c r="AZ257" s="48">
        <f t="shared" si="79"/>
        <v>0</v>
      </c>
      <c r="BA257" s="48">
        <f t="shared" si="17"/>
        <v>0</v>
      </c>
      <c r="BB257" s="48">
        <f t="shared" si="18"/>
        <v>0</v>
      </c>
      <c r="BC257" s="48">
        <f t="shared" si="19"/>
        <v>0</v>
      </c>
      <c r="BD257" s="48">
        <f t="shared" si="20"/>
        <v>0</v>
      </c>
      <c r="BE257" s="48">
        <f t="shared" si="21"/>
        <v>0</v>
      </c>
      <c r="BF257" s="48">
        <f t="shared" si="22"/>
        <v>0</v>
      </c>
      <c r="BG257" s="48">
        <f t="shared" si="92"/>
        <v>0</v>
      </c>
      <c r="BH257" s="48">
        <f t="shared" si="23"/>
        <v>0</v>
      </c>
      <c r="BI257" s="48">
        <f t="shared" si="24"/>
        <v>0</v>
      </c>
      <c r="BJ257" s="48">
        <f t="shared" si="25"/>
        <v>0</v>
      </c>
      <c r="BK257" s="48">
        <f t="shared" si="26"/>
        <v>0</v>
      </c>
      <c r="BL257" s="48">
        <f t="shared" si="27"/>
        <v>0</v>
      </c>
      <c r="BM257" s="48">
        <f t="shared" si="28"/>
        <v>0</v>
      </c>
      <c r="BN257" s="48">
        <f t="shared" si="29"/>
        <v>0</v>
      </c>
      <c r="BO257" s="48">
        <f t="shared" si="30"/>
        <v>0</v>
      </c>
      <c r="BP257" s="48">
        <f t="shared" si="31"/>
        <v>0</v>
      </c>
      <c r="BQ257" s="48">
        <f t="shared" si="32"/>
        <v>0</v>
      </c>
      <c r="BR257" s="48">
        <f t="shared" si="33"/>
        <v>0</v>
      </c>
      <c r="BS257" s="48">
        <f t="shared" si="34"/>
        <v>0</v>
      </c>
      <c r="BT257" s="48">
        <f t="shared" si="93"/>
        <v>0</v>
      </c>
      <c r="BU257" s="48">
        <f t="shared" si="35"/>
        <v>0</v>
      </c>
      <c r="BV257" s="48">
        <f t="shared" si="36"/>
        <v>0</v>
      </c>
      <c r="BW257" s="48">
        <f t="shared" si="37"/>
        <v>0</v>
      </c>
      <c r="BX257" s="48">
        <f t="shared" si="38"/>
        <v>0</v>
      </c>
      <c r="BY257" s="48">
        <f t="shared" si="39"/>
        <v>0</v>
      </c>
      <c r="BZ257" s="48">
        <f t="shared" si="40"/>
        <v>0</v>
      </c>
      <c r="CA257" s="48">
        <f t="shared" si="41"/>
        <v>0</v>
      </c>
      <c r="CB257" s="48">
        <f t="shared" si="42"/>
        <v>0</v>
      </c>
      <c r="CC257" s="48">
        <f t="shared" si="43"/>
        <v>0</v>
      </c>
      <c r="CD257" s="48">
        <f t="shared" si="44"/>
        <v>0</v>
      </c>
      <c r="CE257" s="48">
        <f t="shared" si="45"/>
        <v>0</v>
      </c>
      <c r="CF257" s="48">
        <f t="shared" si="46"/>
        <v>0</v>
      </c>
      <c r="CG257" s="48">
        <f t="shared" si="47"/>
        <v>0</v>
      </c>
      <c r="CH257" s="48">
        <f t="shared" si="48"/>
        <v>0</v>
      </c>
      <c r="CI257" s="48">
        <f t="shared" si="49"/>
        <v>0</v>
      </c>
      <c r="CJ257" s="48">
        <f t="shared" si="50"/>
        <v>0</v>
      </c>
      <c r="CK257" s="48">
        <f t="shared" si="51"/>
        <v>0</v>
      </c>
      <c r="CL257" s="48">
        <f t="shared" si="52"/>
        <v>0</v>
      </c>
      <c r="CM257" s="48">
        <f t="shared" si="53"/>
        <v>0</v>
      </c>
      <c r="CN257" s="48">
        <f t="shared" si="54"/>
        <v>0</v>
      </c>
      <c r="CO257" s="48">
        <f t="shared" si="55"/>
        <v>0</v>
      </c>
      <c r="CP257" s="48">
        <f t="shared" si="56"/>
        <v>0</v>
      </c>
      <c r="CQ257" s="48">
        <f t="shared" si="57"/>
        <v>0</v>
      </c>
      <c r="CR257" s="48">
        <f t="shared" si="58"/>
        <v>0</v>
      </c>
      <c r="CS257" s="48">
        <f t="shared" si="59"/>
        <v>0</v>
      </c>
      <c r="CT257" s="48">
        <f t="shared" si="60"/>
        <v>0</v>
      </c>
      <c r="CU257" s="48">
        <f t="shared" si="61"/>
        <v>0</v>
      </c>
      <c r="CV257" s="48">
        <f t="shared" si="62"/>
        <v>0</v>
      </c>
      <c r="CW257" s="48">
        <f t="shared" si="63"/>
        <v>0</v>
      </c>
      <c r="CX257" s="48">
        <f t="shared" si="64"/>
        <v>0</v>
      </c>
      <c r="CZ257" s="1">
        <f t="shared" si="65"/>
        <v>0</v>
      </c>
      <c r="DD257" s="1">
        <f t="shared" si="66"/>
        <v>0</v>
      </c>
      <c r="DE257" s="1">
        <f t="shared" si="67"/>
        <v>0</v>
      </c>
      <c r="DF257" s="1">
        <f t="shared" si="68"/>
        <v>0</v>
      </c>
      <c r="DG257" s="1">
        <f t="shared" si="69"/>
        <v>0</v>
      </c>
      <c r="DH257" s="1">
        <f t="shared" si="70"/>
        <v>0</v>
      </c>
      <c r="DI257" s="1">
        <f t="shared" si="71"/>
        <v>0</v>
      </c>
      <c r="DJ257" s="1">
        <f t="shared" si="72"/>
        <v>0</v>
      </c>
      <c r="DK257" s="1">
        <f t="shared" si="73"/>
        <v>0</v>
      </c>
      <c r="DL257" s="1">
        <f t="shared" si="74"/>
        <v>0</v>
      </c>
      <c r="DM257" s="1">
        <f t="shared" si="75"/>
        <v>0</v>
      </c>
      <c r="DN257" s="1">
        <f t="shared" si="76"/>
        <v>0</v>
      </c>
      <c r="DO257" s="1">
        <f t="shared" si="77"/>
        <v>0</v>
      </c>
      <c r="DP257" s="1">
        <f t="shared" si="78"/>
        <v>0</v>
      </c>
      <c r="DR257" s="1">
        <f>IF(AND(CNGE_2024_M4_Secc1!$O81&lt;&gt;"",CNGE_2024_M4_Secc1!$O81=1,COUNTA(K258:AD258,O326:AD326,O394:AD394)&gt;0),1,0)</f>
        <v>0</v>
      </c>
      <c r="DS257"/>
      <c r="DT257"/>
      <c r="DU257"/>
      <c r="DV257"/>
      <c r="DW257"/>
      <c r="DX257"/>
      <c r="DY257"/>
      <c r="DZ257"/>
      <c r="EA257"/>
      <c r="EB257"/>
      <c r="EC257"/>
    </row>
    <row r="258" spans="1:133" ht="15" customHeight="1">
      <c r="A258" s="40"/>
      <c r="B258" s="91"/>
      <c r="C258" s="94" t="s">
        <v>5124</v>
      </c>
      <c r="D258" s="572" t="str">
        <f>IF(CNGE_2024_M4_Secc1!D81="","",CNGE_2024_M4_Secc1!D81)</f>
        <v/>
      </c>
      <c r="E258" s="573"/>
      <c r="F258" s="573"/>
      <c r="G258" s="573"/>
      <c r="H258" s="573"/>
      <c r="I258" s="573"/>
      <c r="J258" s="574"/>
      <c r="K258" s="483"/>
      <c r="L258" s="483"/>
      <c r="M258" s="483"/>
      <c r="N258" s="483"/>
      <c r="O258" s="483"/>
      <c r="P258" s="483"/>
      <c r="Q258" s="483"/>
      <c r="R258" s="483"/>
      <c r="S258" s="483"/>
      <c r="T258" s="483"/>
      <c r="U258" s="483"/>
      <c r="V258" s="483"/>
      <c r="W258" s="483"/>
      <c r="X258" s="483"/>
      <c r="Y258" s="483"/>
      <c r="Z258" s="483"/>
      <c r="AA258" s="483"/>
      <c r="AB258" s="483"/>
      <c r="AC258" s="483"/>
      <c r="AD258" s="483"/>
      <c r="AE258" s="42"/>
      <c r="AG258" s="1">
        <f>IF(AND(AK270=1,COUNTA(K258:AD258,O326:AD326,O394:AD394)=0),0,IF(AND(CNGE_2024_M4_Secc1!$O81&lt;&gt;"",CNGE_2024_M4_Secc1!$O81=1,COUNTBLANK(D258)=0,COUNTA(K258:AD258,O326:AD326,O394:AD394)=0),0,IF(AND(CNGE_2024_M4_Secc1!$O81&lt;&gt;"",CNGE_2024_M4_Secc1!$O81&lt;&gt;1,COUNTBLANK(D258)=0,DD258=0,DE258=0,DF258=0,DG258=0,DH258=0,DI258=0,DJ258=0,DK258=0,DL258=0,DM258=0,DN258=0,DO258=0,DP258=0),0,IF(AND(COUNTBLANK(D258)=1,COUNTA(K258:AD258,O326:AD326,O394:AD394)=0),0,1))))</f>
        <v>0</v>
      </c>
      <c r="AH258" s="89">
        <f t="shared" si="14"/>
        <v>0</v>
      </c>
      <c r="AI258" s="1">
        <f t="shared" si="94"/>
        <v>0</v>
      </c>
      <c r="AJ258"/>
      <c r="AK258"/>
      <c r="AL258"/>
      <c r="AM258"/>
      <c r="AN258"/>
      <c r="AO258"/>
      <c r="AP258"/>
      <c r="AQ258"/>
      <c r="AR258"/>
      <c r="AS258"/>
      <c r="AT258"/>
      <c r="AU258"/>
      <c r="AY258" s="48">
        <f t="shared" si="16"/>
        <v>0</v>
      </c>
      <c r="AZ258" s="48">
        <f t="shared" si="79"/>
        <v>0</v>
      </c>
      <c r="BA258" s="48">
        <f t="shared" si="17"/>
        <v>0</v>
      </c>
      <c r="BB258" s="48">
        <f t="shared" si="18"/>
        <v>0</v>
      </c>
      <c r="BC258" s="48">
        <f t="shared" si="19"/>
        <v>0</v>
      </c>
      <c r="BD258" s="48">
        <f t="shared" si="20"/>
        <v>0</v>
      </c>
      <c r="BE258" s="48">
        <f t="shared" si="21"/>
        <v>0</v>
      </c>
      <c r="BF258" s="48">
        <f t="shared" si="22"/>
        <v>0</v>
      </c>
      <c r="BG258" s="48">
        <f t="shared" si="92"/>
        <v>0</v>
      </c>
      <c r="BH258" s="48">
        <f t="shared" si="23"/>
        <v>0</v>
      </c>
      <c r="BI258" s="48">
        <f t="shared" si="24"/>
        <v>0</v>
      </c>
      <c r="BJ258" s="48">
        <f t="shared" si="25"/>
        <v>0</v>
      </c>
      <c r="BK258" s="48">
        <f t="shared" si="26"/>
        <v>0</v>
      </c>
      <c r="BL258" s="48">
        <f t="shared" si="27"/>
        <v>0</v>
      </c>
      <c r="BM258" s="48">
        <f t="shared" si="28"/>
        <v>0</v>
      </c>
      <c r="BN258" s="48">
        <f t="shared" si="29"/>
        <v>0</v>
      </c>
      <c r="BO258" s="48">
        <f t="shared" si="30"/>
        <v>0</v>
      </c>
      <c r="BP258" s="48">
        <f t="shared" si="31"/>
        <v>0</v>
      </c>
      <c r="BQ258" s="48">
        <f t="shared" si="32"/>
        <v>0</v>
      </c>
      <c r="BR258" s="48">
        <f t="shared" si="33"/>
        <v>0</v>
      </c>
      <c r="BS258" s="48">
        <f t="shared" si="34"/>
        <v>0</v>
      </c>
      <c r="BT258" s="48">
        <f t="shared" si="93"/>
        <v>0</v>
      </c>
      <c r="BU258" s="48">
        <f t="shared" si="35"/>
        <v>0</v>
      </c>
      <c r="BV258" s="48">
        <f t="shared" si="36"/>
        <v>0</v>
      </c>
      <c r="BW258" s="48">
        <f t="shared" si="37"/>
        <v>0</v>
      </c>
      <c r="BX258" s="48">
        <f t="shared" si="38"/>
        <v>0</v>
      </c>
      <c r="BY258" s="48">
        <f t="shared" si="39"/>
        <v>0</v>
      </c>
      <c r="BZ258" s="48">
        <f t="shared" si="40"/>
        <v>0</v>
      </c>
      <c r="CA258" s="48">
        <f t="shared" si="41"/>
        <v>0</v>
      </c>
      <c r="CB258" s="48">
        <f t="shared" si="42"/>
        <v>0</v>
      </c>
      <c r="CC258" s="48">
        <f t="shared" si="43"/>
        <v>0</v>
      </c>
      <c r="CD258" s="48">
        <f t="shared" si="44"/>
        <v>0</v>
      </c>
      <c r="CE258" s="48">
        <f t="shared" si="45"/>
        <v>0</v>
      </c>
      <c r="CF258" s="48">
        <f t="shared" si="46"/>
        <v>0</v>
      </c>
      <c r="CG258" s="48">
        <f t="shared" si="47"/>
        <v>0</v>
      </c>
      <c r="CH258" s="48">
        <f t="shared" si="48"/>
        <v>0</v>
      </c>
      <c r="CI258" s="48">
        <f t="shared" si="49"/>
        <v>0</v>
      </c>
      <c r="CJ258" s="48">
        <f t="shared" si="50"/>
        <v>0</v>
      </c>
      <c r="CK258" s="48">
        <f t="shared" si="51"/>
        <v>0</v>
      </c>
      <c r="CL258" s="48">
        <f t="shared" si="52"/>
        <v>0</v>
      </c>
      <c r="CM258" s="48">
        <f t="shared" si="53"/>
        <v>0</v>
      </c>
      <c r="CN258" s="48">
        <f t="shared" si="54"/>
        <v>0</v>
      </c>
      <c r="CO258" s="48">
        <f t="shared" si="55"/>
        <v>0</v>
      </c>
      <c r="CP258" s="48">
        <f t="shared" si="56"/>
        <v>0</v>
      </c>
      <c r="CQ258" s="48">
        <f t="shared" si="57"/>
        <v>0</v>
      </c>
      <c r="CR258" s="48">
        <f t="shared" si="58"/>
        <v>0</v>
      </c>
      <c r="CS258" s="48">
        <f t="shared" si="59"/>
        <v>0</v>
      </c>
      <c r="CT258" s="48">
        <f t="shared" si="60"/>
        <v>0</v>
      </c>
      <c r="CU258" s="48">
        <f t="shared" si="61"/>
        <v>0</v>
      </c>
      <c r="CV258" s="48">
        <f t="shared" si="62"/>
        <v>0</v>
      </c>
      <c r="CW258" s="48">
        <f t="shared" si="63"/>
        <v>0</v>
      </c>
      <c r="CX258" s="48">
        <f t="shared" si="64"/>
        <v>0</v>
      </c>
      <c r="CZ258" s="1">
        <f t="shared" si="65"/>
        <v>0</v>
      </c>
      <c r="DD258" s="1">
        <f t="shared" si="66"/>
        <v>0</v>
      </c>
      <c r="DE258" s="1">
        <f t="shared" si="67"/>
        <v>0</v>
      </c>
      <c r="DF258" s="1">
        <f t="shared" si="68"/>
        <v>0</v>
      </c>
      <c r="DG258" s="1">
        <f t="shared" si="69"/>
        <v>0</v>
      </c>
      <c r="DH258" s="1">
        <f t="shared" si="70"/>
        <v>0</v>
      </c>
      <c r="DI258" s="1">
        <f t="shared" si="71"/>
        <v>0</v>
      </c>
      <c r="DJ258" s="1">
        <f t="shared" si="72"/>
        <v>0</v>
      </c>
      <c r="DK258" s="1">
        <f t="shared" si="73"/>
        <v>0</v>
      </c>
      <c r="DL258" s="1">
        <f t="shared" si="74"/>
        <v>0</v>
      </c>
      <c r="DM258" s="1">
        <f t="shared" si="75"/>
        <v>0</v>
      </c>
      <c r="DN258" s="1">
        <f t="shared" si="76"/>
        <v>0</v>
      </c>
      <c r="DO258" s="1">
        <f t="shared" si="77"/>
        <v>0</v>
      </c>
      <c r="DP258" s="1">
        <f t="shared" si="78"/>
        <v>0</v>
      </c>
      <c r="DR258" s="1">
        <f>IF(AND(CNGE_2024_M4_Secc1!$O82&lt;&gt;"",CNGE_2024_M4_Secc1!$O82=1,COUNTA(K259:AD259,O327:AD327,O395:AD395)&gt;0),1,0)</f>
        <v>0</v>
      </c>
      <c r="DS258"/>
      <c r="DT258"/>
      <c r="DU258"/>
      <c r="DV258"/>
      <c r="DW258"/>
      <c r="DX258"/>
      <c r="DY258"/>
      <c r="DZ258"/>
      <c r="EA258"/>
      <c r="EB258"/>
      <c r="EC258"/>
    </row>
    <row r="259" spans="1:133" ht="15" customHeight="1">
      <c r="A259" s="40"/>
      <c r="B259" s="91"/>
      <c r="C259" s="94" t="s">
        <v>5125</v>
      </c>
      <c r="D259" s="572" t="str">
        <f>IF(CNGE_2024_M4_Secc1!D82="","",CNGE_2024_M4_Secc1!D82)</f>
        <v/>
      </c>
      <c r="E259" s="573"/>
      <c r="F259" s="573"/>
      <c r="G259" s="573"/>
      <c r="H259" s="573"/>
      <c r="I259" s="573"/>
      <c r="J259" s="574"/>
      <c r="K259" s="483"/>
      <c r="L259" s="483"/>
      <c r="M259" s="483"/>
      <c r="N259" s="483"/>
      <c r="O259" s="483"/>
      <c r="P259" s="483"/>
      <c r="Q259" s="483"/>
      <c r="R259" s="483"/>
      <c r="S259" s="483"/>
      <c r="T259" s="483"/>
      <c r="U259" s="483"/>
      <c r="V259" s="483"/>
      <c r="W259" s="483"/>
      <c r="X259" s="483"/>
      <c r="Y259" s="483"/>
      <c r="Z259" s="483"/>
      <c r="AA259" s="483"/>
      <c r="AB259" s="483"/>
      <c r="AC259" s="483"/>
      <c r="AD259" s="483"/>
      <c r="AE259" s="42"/>
      <c r="AG259" s="1">
        <f>IF(AND(AK271=1,COUNTA(K259:AD259,O327:AD327,O395:AD395)=0),0,IF(AND(CNGE_2024_M4_Secc1!$O82&lt;&gt;"",CNGE_2024_M4_Secc1!$O82=1,COUNTBLANK(D259)=0,COUNTA(K259:AD259,O327:AD327,O395:AD395)=0),0,IF(AND(CNGE_2024_M4_Secc1!$O82&lt;&gt;"",CNGE_2024_M4_Secc1!$O82&lt;&gt;1,COUNTBLANK(D259)=0,DD259=0,DE259=0,DF259=0,DG259=0,DH259=0,DI259=0,DJ259=0,DK259=0,DL259=0,DM259=0,DN259=0,DO259=0,DP259=0),0,IF(AND(COUNTBLANK(D259)=1,COUNTA(K259:AD259,O327:AD327,O395:AD395)=0),0,1))))</f>
        <v>0</v>
      </c>
      <c r="AH259" s="89">
        <f t="shared" si="14"/>
        <v>0</v>
      </c>
      <c r="AI259" s="1">
        <f t="shared" si="94"/>
        <v>0</v>
      </c>
      <c r="AJ259"/>
      <c r="AK259"/>
      <c r="AL259"/>
      <c r="AM259"/>
      <c r="AN259"/>
      <c r="AO259"/>
      <c r="AP259"/>
      <c r="AQ259"/>
      <c r="AR259"/>
      <c r="AS259"/>
      <c r="AT259"/>
      <c r="AU259"/>
      <c r="AY259" s="48">
        <f t="shared" si="16"/>
        <v>0</v>
      </c>
      <c r="AZ259" s="48">
        <f t="shared" si="79"/>
        <v>0</v>
      </c>
      <c r="BA259" s="48">
        <f t="shared" si="17"/>
        <v>0</v>
      </c>
      <c r="BB259" s="48">
        <f t="shared" si="18"/>
        <v>0</v>
      </c>
      <c r="BC259" s="48">
        <f t="shared" si="19"/>
        <v>0</v>
      </c>
      <c r="BD259" s="48">
        <f t="shared" si="20"/>
        <v>0</v>
      </c>
      <c r="BE259" s="48">
        <f t="shared" si="21"/>
        <v>0</v>
      </c>
      <c r="BF259" s="48">
        <f t="shared" si="22"/>
        <v>0</v>
      </c>
      <c r="BG259" s="48">
        <f t="shared" si="92"/>
        <v>0</v>
      </c>
      <c r="BH259" s="48">
        <f t="shared" si="23"/>
        <v>0</v>
      </c>
      <c r="BI259" s="48">
        <f t="shared" si="24"/>
        <v>0</v>
      </c>
      <c r="BJ259" s="48">
        <f t="shared" si="25"/>
        <v>0</v>
      </c>
      <c r="BK259" s="48">
        <f t="shared" si="26"/>
        <v>0</v>
      </c>
      <c r="BL259" s="48">
        <f t="shared" si="27"/>
        <v>0</v>
      </c>
      <c r="BM259" s="48">
        <f t="shared" si="28"/>
        <v>0</v>
      </c>
      <c r="BN259" s="48">
        <f t="shared" si="29"/>
        <v>0</v>
      </c>
      <c r="BO259" s="48">
        <f t="shared" si="30"/>
        <v>0</v>
      </c>
      <c r="BP259" s="48">
        <f t="shared" si="31"/>
        <v>0</v>
      </c>
      <c r="BQ259" s="48">
        <f t="shared" si="32"/>
        <v>0</v>
      </c>
      <c r="BR259" s="48">
        <f t="shared" si="33"/>
        <v>0</v>
      </c>
      <c r="BS259" s="48">
        <f t="shared" si="34"/>
        <v>0</v>
      </c>
      <c r="BT259" s="48">
        <f t="shared" si="93"/>
        <v>0</v>
      </c>
      <c r="BU259" s="48">
        <f t="shared" si="35"/>
        <v>0</v>
      </c>
      <c r="BV259" s="48">
        <f t="shared" si="36"/>
        <v>0</v>
      </c>
      <c r="BW259" s="48">
        <f t="shared" si="37"/>
        <v>0</v>
      </c>
      <c r="BX259" s="48">
        <f t="shared" si="38"/>
        <v>0</v>
      </c>
      <c r="BY259" s="48">
        <f t="shared" si="39"/>
        <v>0</v>
      </c>
      <c r="BZ259" s="48">
        <f t="shared" si="40"/>
        <v>0</v>
      </c>
      <c r="CA259" s="48">
        <f t="shared" si="41"/>
        <v>0</v>
      </c>
      <c r="CB259" s="48">
        <f t="shared" si="42"/>
        <v>0</v>
      </c>
      <c r="CC259" s="48">
        <f t="shared" si="43"/>
        <v>0</v>
      </c>
      <c r="CD259" s="48">
        <f t="shared" si="44"/>
        <v>0</v>
      </c>
      <c r="CE259" s="48">
        <f t="shared" si="45"/>
        <v>0</v>
      </c>
      <c r="CF259" s="48">
        <f t="shared" si="46"/>
        <v>0</v>
      </c>
      <c r="CG259" s="48">
        <f t="shared" si="47"/>
        <v>0</v>
      </c>
      <c r="CH259" s="48">
        <f t="shared" si="48"/>
        <v>0</v>
      </c>
      <c r="CI259" s="48">
        <f t="shared" si="49"/>
        <v>0</v>
      </c>
      <c r="CJ259" s="48">
        <f t="shared" si="50"/>
        <v>0</v>
      </c>
      <c r="CK259" s="48">
        <f t="shared" si="51"/>
        <v>0</v>
      </c>
      <c r="CL259" s="48">
        <f t="shared" si="52"/>
        <v>0</v>
      </c>
      <c r="CM259" s="48">
        <f t="shared" si="53"/>
        <v>0</v>
      </c>
      <c r="CN259" s="48">
        <f t="shared" si="54"/>
        <v>0</v>
      </c>
      <c r="CO259" s="48">
        <f t="shared" si="55"/>
        <v>0</v>
      </c>
      <c r="CP259" s="48">
        <f t="shared" si="56"/>
        <v>0</v>
      </c>
      <c r="CQ259" s="48">
        <f t="shared" si="57"/>
        <v>0</v>
      </c>
      <c r="CR259" s="48">
        <f t="shared" si="58"/>
        <v>0</v>
      </c>
      <c r="CS259" s="48">
        <f t="shared" si="59"/>
        <v>0</v>
      </c>
      <c r="CT259" s="48">
        <f t="shared" si="60"/>
        <v>0</v>
      </c>
      <c r="CU259" s="48">
        <f t="shared" si="61"/>
        <v>0</v>
      </c>
      <c r="CV259" s="48">
        <f t="shared" si="62"/>
        <v>0</v>
      </c>
      <c r="CW259" s="48">
        <f t="shared" si="63"/>
        <v>0</v>
      </c>
      <c r="CX259" s="48">
        <f t="shared" si="64"/>
        <v>0</v>
      </c>
      <c r="CZ259" s="1">
        <f t="shared" si="65"/>
        <v>0</v>
      </c>
      <c r="DD259" s="1">
        <f t="shared" si="66"/>
        <v>0</v>
      </c>
      <c r="DE259" s="1">
        <f t="shared" si="67"/>
        <v>0</v>
      </c>
      <c r="DF259" s="1">
        <f t="shared" si="68"/>
        <v>0</v>
      </c>
      <c r="DG259" s="1">
        <f t="shared" si="69"/>
        <v>0</v>
      </c>
      <c r="DH259" s="1">
        <f t="shared" si="70"/>
        <v>0</v>
      </c>
      <c r="DI259" s="1">
        <f t="shared" si="71"/>
        <v>0</v>
      </c>
      <c r="DJ259" s="1">
        <f t="shared" si="72"/>
        <v>0</v>
      </c>
      <c r="DK259" s="1">
        <f t="shared" si="73"/>
        <v>0</v>
      </c>
      <c r="DL259" s="1">
        <f t="shared" si="74"/>
        <v>0</v>
      </c>
      <c r="DM259" s="1">
        <f t="shared" si="75"/>
        <v>0</v>
      </c>
      <c r="DN259" s="1">
        <f t="shared" si="76"/>
        <v>0</v>
      </c>
      <c r="DO259" s="1">
        <f t="shared" si="77"/>
        <v>0</v>
      </c>
      <c r="DP259" s="1">
        <f t="shared" si="78"/>
        <v>0</v>
      </c>
      <c r="DR259" s="1">
        <f>IF(AND(CNGE_2024_M4_Secc1!$O83&lt;&gt;"",CNGE_2024_M4_Secc1!$O83=1,COUNTA(K260:AD260,O328:AD328,O396:AD396)&gt;0),1,0)</f>
        <v>0</v>
      </c>
      <c r="DS259"/>
      <c r="DT259"/>
      <c r="DU259"/>
      <c r="DV259"/>
      <c r="DW259"/>
      <c r="DX259"/>
      <c r="DY259"/>
      <c r="DZ259"/>
      <c r="EA259"/>
      <c r="EB259"/>
      <c r="EC259"/>
    </row>
    <row r="260" spans="1:133" ht="15" customHeight="1">
      <c r="A260" s="40"/>
      <c r="B260" s="91"/>
      <c r="C260" s="94" t="s">
        <v>5126</v>
      </c>
      <c r="D260" s="572" t="str">
        <f>IF(CNGE_2024_M4_Secc1!D83="","",CNGE_2024_M4_Secc1!D83)</f>
        <v/>
      </c>
      <c r="E260" s="573"/>
      <c r="F260" s="573"/>
      <c r="G260" s="573"/>
      <c r="H260" s="573"/>
      <c r="I260" s="573"/>
      <c r="J260" s="574"/>
      <c r="K260" s="483"/>
      <c r="L260" s="483"/>
      <c r="M260" s="483"/>
      <c r="N260" s="483"/>
      <c r="O260" s="483"/>
      <c r="P260" s="483"/>
      <c r="Q260" s="483"/>
      <c r="R260" s="483"/>
      <c r="S260" s="483"/>
      <c r="T260" s="483"/>
      <c r="U260" s="483"/>
      <c r="V260" s="483"/>
      <c r="W260" s="483"/>
      <c r="X260" s="483"/>
      <c r="Y260" s="483"/>
      <c r="Z260" s="483"/>
      <c r="AA260" s="483"/>
      <c r="AB260" s="483"/>
      <c r="AC260" s="483"/>
      <c r="AD260" s="483"/>
      <c r="AE260" s="42"/>
      <c r="AG260" s="1">
        <f>IF(AND(AK272=1,COUNTA(K260:AD260,O328:AD328,O396:AD396)=0),0,IF(AND(CNGE_2024_M4_Secc1!$O83&lt;&gt;"",CNGE_2024_M4_Secc1!$O83=1,COUNTBLANK(D260)=0,COUNTA(K260:AD260,O328:AD328,O396:AD396)=0),0,IF(AND(CNGE_2024_M4_Secc1!$O83&lt;&gt;"",CNGE_2024_M4_Secc1!$O83&lt;&gt;1,COUNTBLANK(D260)=0,DD260=0,DE260=0,DF260=0,DG260=0,DH260=0,DI260=0,DJ260=0,DK260=0,DL260=0,DM260=0,DN260=0,DO260=0,DP260=0),0,IF(AND(COUNTBLANK(D260)=1,COUNTA(K260:AD260,O328:AD328,O396:AD396)=0),0,1))))</f>
        <v>0</v>
      </c>
      <c r="AH260" s="89">
        <f t="shared" si="14"/>
        <v>0</v>
      </c>
      <c r="AI260" s="1">
        <f t="shared" si="94"/>
        <v>0</v>
      </c>
      <c r="AJ260"/>
      <c r="AK260"/>
      <c r="AL260"/>
      <c r="AM260"/>
      <c r="AN260"/>
      <c r="AO260"/>
      <c r="AP260"/>
      <c r="AQ260"/>
      <c r="AR260"/>
      <c r="AS260"/>
      <c r="AT260"/>
      <c r="AU260"/>
      <c r="AY260" s="48">
        <f t="shared" si="16"/>
        <v>0</v>
      </c>
      <c r="AZ260" s="48">
        <f t="shared" si="79"/>
        <v>0</v>
      </c>
      <c r="BA260" s="48">
        <f t="shared" si="17"/>
        <v>0</v>
      </c>
      <c r="BB260" s="48">
        <f t="shared" si="18"/>
        <v>0</v>
      </c>
      <c r="BC260" s="48">
        <f t="shared" si="19"/>
        <v>0</v>
      </c>
      <c r="BD260" s="48">
        <f t="shared" si="20"/>
        <v>0</v>
      </c>
      <c r="BE260" s="48">
        <f t="shared" si="21"/>
        <v>0</v>
      </c>
      <c r="BF260" s="48">
        <f t="shared" si="22"/>
        <v>0</v>
      </c>
      <c r="BG260" s="48">
        <f t="shared" si="92"/>
        <v>0</v>
      </c>
      <c r="BH260" s="48">
        <f t="shared" si="23"/>
        <v>0</v>
      </c>
      <c r="BI260" s="48">
        <f t="shared" si="24"/>
        <v>0</v>
      </c>
      <c r="BJ260" s="48">
        <f t="shared" si="25"/>
        <v>0</v>
      </c>
      <c r="BK260" s="48">
        <f t="shared" si="26"/>
        <v>0</v>
      </c>
      <c r="BL260" s="48">
        <f t="shared" si="27"/>
        <v>0</v>
      </c>
      <c r="BM260" s="48">
        <f t="shared" si="28"/>
        <v>0</v>
      </c>
      <c r="BN260" s="48">
        <f t="shared" si="29"/>
        <v>0</v>
      </c>
      <c r="BO260" s="48">
        <f t="shared" si="30"/>
        <v>0</v>
      </c>
      <c r="BP260" s="48">
        <f t="shared" si="31"/>
        <v>0</v>
      </c>
      <c r="BQ260" s="48">
        <f t="shared" si="32"/>
        <v>0</v>
      </c>
      <c r="BR260" s="48">
        <f t="shared" si="33"/>
        <v>0</v>
      </c>
      <c r="BS260" s="48">
        <f t="shared" si="34"/>
        <v>0</v>
      </c>
      <c r="BT260" s="48">
        <f t="shared" si="93"/>
        <v>0</v>
      </c>
      <c r="BU260" s="48">
        <f t="shared" si="35"/>
        <v>0</v>
      </c>
      <c r="BV260" s="48">
        <f t="shared" si="36"/>
        <v>0</v>
      </c>
      <c r="BW260" s="48">
        <f t="shared" si="37"/>
        <v>0</v>
      </c>
      <c r="BX260" s="48">
        <f t="shared" si="38"/>
        <v>0</v>
      </c>
      <c r="BY260" s="48">
        <f t="shared" si="39"/>
        <v>0</v>
      </c>
      <c r="BZ260" s="48">
        <f t="shared" si="40"/>
        <v>0</v>
      </c>
      <c r="CA260" s="48">
        <f t="shared" si="41"/>
        <v>0</v>
      </c>
      <c r="CB260" s="48">
        <f t="shared" si="42"/>
        <v>0</v>
      </c>
      <c r="CC260" s="48">
        <f t="shared" si="43"/>
        <v>0</v>
      </c>
      <c r="CD260" s="48">
        <f t="shared" si="44"/>
        <v>0</v>
      </c>
      <c r="CE260" s="48">
        <f t="shared" si="45"/>
        <v>0</v>
      </c>
      <c r="CF260" s="48">
        <f t="shared" si="46"/>
        <v>0</v>
      </c>
      <c r="CG260" s="48">
        <f t="shared" si="47"/>
        <v>0</v>
      </c>
      <c r="CH260" s="48">
        <f t="shared" si="48"/>
        <v>0</v>
      </c>
      <c r="CI260" s="48">
        <f t="shared" si="49"/>
        <v>0</v>
      </c>
      <c r="CJ260" s="48">
        <f t="shared" si="50"/>
        <v>0</v>
      </c>
      <c r="CK260" s="48">
        <f t="shared" si="51"/>
        <v>0</v>
      </c>
      <c r="CL260" s="48">
        <f t="shared" si="52"/>
        <v>0</v>
      </c>
      <c r="CM260" s="48">
        <f t="shared" si="53"/>
        <v>0</v>
      </c>
      <c r="CN260" s="48">
        <f t="shared" si="54"/>
        <v>0</v>
      </c>
      <c r="CO260" s="48">
        <f t="shared" si="55"/>
        <v>0</v>
      </c>
      <c r="CP260" s="48">
        <f t="shared" si="56"/>
        <v>0</v>
      </c>
      <c r="CQ260" s="48">
        <f t="shared" si="57"/>
        <v>0</v>
      </c>
      <c r="CR260" s="48">
        <f t="shared" si="58"/>
        <v>0</v>
      </c>
      <c r="CS260" s="48">
        <f t="shared" si="59"/>
        <v>0</v>
      </c>
      <c r="CT260" s="48">
        <f t="shared" si="60"/>
        <v>0</v>
      </c>
      <c r="CU260" s="48">
        <f t="shared" si="61"/>
        <v>0</v>
      </c>
      <c r="CV260" s="48">
        <f t="shared" si="62"/>
        <v>0</v>
      </c>
      <c r="CW260" s="48">
        <f t="shared" si="63"/>
        <v>0</v>
      </c>
      <c r="CX260" s="48">
        <f t="shared" si="64"/>
        <v>0</v>
      </c>
      <c r="CZ260" s="1">
        <f t="shared" si="65"/>
        <v>0</v>
      </c>
      <c r="DD260" s="1">
        <f t="shared" si="66"/>
        <v>0</v>
      </c>
      <c r="DE260" s="1">
        <f t="shared" si="67"/>
        <v>0</v>
      </c>
      <c r="DF260" s="1">
        <f t="shared" si="68"/>
        <v>0</v>
      </c>
      <c r="DG260" s="1">
        <f t="shared" si="69"/>
        <v>0</v>
      </c>
      <c r="DH260" s="1">
        <f t="shared" si="70"/>
        <v>0</v>
      </c>
      <c r="DI260" s="1">
        <f t="shared" si="71"/>
        <v>0</v>
      </c>
      <c r="DJ260" s="1">
        <f t="shared" si="72"/>
        <v>0</v>
      </c>
      <c r="DK260" s="1">
        <f t="shared" si="73"/>
        <v>0</v>
      </c>
      <c r="DL260" s="1">
        <f t="shared" si="74"/>
        <v>0</v>
      </c>
      <c r="DM260" s="1">
        <f t="shared" si="75"/>
        <v>0</v>
      </c>
      <c r="DN260" s="1">
        <f t="shared" si="76"/>
        <v>0</v>
      </c>
      <c r="DO260" s="1">
        <f t="shared" si="77"/>
        <v>0</v>
      </c>
      <c r="DP260" s="1">
        <f t="shared" si="78"/>
        <v>0</v>
      </c>
      <c r="DR260" s="1">
        <f>IF(AND(CNGE_2024_M4_Secc1!$O84&lt;&gt;"",CNGE_2024_M4_Secc1!$O84=1,COUNTA(K261:AD261,O329:AD329,O397:AD397)&gt;0),1,0)</f>
        <v>0</v>
      </c>
      <c r="DS260"/>
      <c r="DT260"/>
      <c r="DU260"/>
      <c r="DV260"/>
      <c r="DW260"/>
      <c r="DX260"/>
      <c r="DY260"/>
      <c r="DZ260"/>
      <c r="EA260"/>
      <c r="EB260"/>
      <c r="EC260"/>
    </row>
    <row r="261" spans="1:133" ht="15" customHeight="1">
      <c r="A261" s="40"/>
      <c r="B261" s="91"/>
      <c r="C261" s="94" t="s">
        <v>5127</v>
      </c>
      <c r="D261" s="572" t="str">
        <f>IF(CNGE_2024_M4_Secc1!D84="","",CNGE_2024_M4_Secc1!D84)</f>
        <v/>
      </c>
      <c r="E261" s="573"/>
      <c r="F261" s="573"/>
      <c r="G261" s="573"/>
      <c r="H261" s="573"/>
      <c r="I261" s="573"/>
      <c r="J261" s="574"/>
      <c r="K261" s="483"/>
      <c r="L261" s="483"/>
      <c r="M261" s="483"/>
      <c r="N261" s="483"/>
      <c r="O261" s="483"/>
      <c r="P261" s="483"/>
      <c r="Q261" s="483"/>
      <c r="R261" s="483"/>
      <c r="S261" s="483"/>
      <c r="T261" s="483"/>
      <c r="U261" s="483"/>
      <c r="V261" s="483"/>
      <c r="W261" s="483"/>
      <c r="X261" s="483"/>
      <c r="Y261" s="483"/>
      <c r="Z261" s="483"/>
      <c r="AA261" s="483"/>
      <c r="AB261" s="483"/>
      <c r="AC261" s="483"/>
      <c r="AD261" s="483"/>
      <c r="AE261" s="42"/>
      <c r="AG261" s="1">
        <f>IF(AND(AK273=1,COUNTA(K261:AD261,O329:AD329,O397:AD397)=0),0,IF(AND(CNGE_2024_M4_Secc1!$O84&lt;&gt;"",CNGE_2024_M4_Secc1!$O84=1,COUNTBLANK(D261)=0,COUNTA(K261:AD261,O329:AD329,O397:AD397)=0),0,IF(AND(CNGE_2024_M4_Secc1!$O84&lt;&gt;"",CNGE_2024_M4_Secc1!$O84&lt;&gt;1,COUNTBLANK(D261)=0,DD261=0,DE261=0,DF261=0,DG261=0,DH261=0,DI261=0,DJ261=0,DK261=0,DL261=0,DM261=0,DN261=0,DO261=0,DP261=0),0,IF(AND(COUNTBLANK(D261)=1,COUNTA(K261:AD261,O329:AD329,O397:AD397)=0),0,1))))</f>
        <v>0</v>
      </c>
      <c r="AH261" s="89">
        <f t="shared" si="14"/>
        <v>0</v>
      </c>
      <c r="AI261" s="1">
        <f t="shared" si="94"/>
        <v>0</v>
      </c>
      <c r="AJ261"/>
      <c r="AK261"/>
      <c r="AL261"/>
      <c r="AM261"/>
      <c r="AN261"/>
      <c r="AO261"/>
      <c r="AP261"/>
      <c r="AQ261"/>
      <c r="AR261"/>
      <c r="AS261"/>
      <c r="AT261"/>
      <c r="AU261"/>
      <c r="AY261" s="48">
        <f t="shared" si="16"/>
        <v>0</v>
      </c>
      <c r="AZ261" s="48">
        <f t="shared" si="79"/>
        <v>0</v>
      </c>
      <c r="BA261" s="48">
        <f t="shared" si="17"/>
        <v>0</v>
      </c>
      <c r="BB261" s="48">
        <f t="shared" si="18"/>
        <v>0</v>
      </c>
      <c r="BC261" s="48">
        <f t="shared" si="19"/>
        <v>0</v>
      </c>
      <c r="BD261" s="48">
        <f t="shared" si="20"/>
        <v>0</v>
      </c>
      <c r="BE261" s="48">
        <f t="shared" si="21"/>
        <v>0</v>
      </c>
      <c r="BF261" s="48">
        <f t="shared" si="22"/>
        <v>0</v>
      </c>
      <c r="BG261" s="48">
        <f t="shared" si="92"/>
        <v>0</v>
      </c>
      <c r="BH261" s="48">
        <f t="shared" si="23"/>
        <v>0</v>
      </c>
      <c r="BI261" s="48">
        <f t="shared" si="24"/>
        <v>0</v>
      </c>
      <c r="BJ261" s="48">
        <f t="shared" si="25"/>
        <v>0</v>
      </c>
      <c r="BK261" s="48">
        <f t="shared" si="26"/>
        <v>0</v>
      </c>
      <c r="BL261" s="48">
        <f t="shared" si="27"/>
        <v>0</v>
      </c>
      <c r="BM261" s="48">
        <f t="shared" si="28"/>
        <v>0</v>
      </c>
      <c r="BN261" s="48">
        <f t="shared" si="29"/>
        <v>0</v>
      </c>
      <c r="BO261" s="48">
        <f t="shared" si="30"/>
        <v>0</v>
      </c>
      <c r="BP261" s="48">
        <f t="shared" si="31"/>
        <v>0</v>
      </c>
      <c r="BQ261" s="48">
        <f t="shared" si="32"/>
        <v>0</v>
      </c>
      <c r="BR261" s="48">
        <f t="shared" si="33"/>
        <v>0</v>
      </c>
      <c r="BS261" s="48">
        <f t="shared" si="34"/>
        <v>0</v>
      </c>
      <c r="BT261" s="48">
        <f t="shared" si="93"/>
        <v>0</v>
      </c>
      <c r="BU261" s="48">
        <f t="shared" si="35"/>
        <v>0</v>
      </c>
      <c r="BV261" s="48">
        <f t="shared" si="36"/>
        <v>0</v>
      </c>
      <c r="BW261" s="48">
        <f t="shared" si="37"/>
        <v>0</v>
      </c>
      <c r="BX261" s="48">
        <f t="shared" si="38"/>
        <v>0</v>
      </c>
      <c r="BY261" s="48">
        <f t="shared" si="39"/>
        <v>0</v>
      </c>
      <c r="BZ261" s="48">
        <f t="shared" si="40"/>
        <v>0</v>
      </c>
      <c r="CA261" s="48">
        <f t="shared" si="41"/>
        <v>0</v>
      </c>
      <c r="CB261" s="48">
        <f t="shared" si="42"/>
        <v>0</v>
      </c>
      <c r="CC261" s="48">
        <f t="shared" si="43"/>
        <v>0</v>
      </c>
      <c r="CD261" s="48">
        <f t="shared" si="44"/>
        <v>0</v>
      </c>
      <c r="CE261" s="48">
        <f t="shared" si="45"/>
        <v>0</v>
      </c>
      <c r="CF261" s="48">
        <f t="shared" si="46"/>
        <v>0</v>
      </c>
      <c r="CG261" s="48">
        <f t="shared" si="47"/>
        <v>0</v>
      </c>
      <c r="CH261" s="48">
        <f t="shared" si="48"/>
        <v>0</v>
      </c>
      <c r="CI261" s="48">
        <f t="shared" si="49"/>
        <v>0</v>
      </c>
      <c r="CJ261" s="48">
        <f t="shared" si="50"/>
        <v>0</v>
      </c>
      <c r="CK261" s="48">
        <f t="shared" si="51"/>
        <v>0</v>
      </c>
      <c r="CL261" s="48">
        <f t="shared" si="52"/>
        <v>0</v>
      </c>
      <c r="CM261" s="48">
        <f t="shared" si="53"/>
        <v>0</v>
      </c>
      <c r="CN261" s="48">
        <f t="shared" si="54"/>
        <v>0</v>
      </c>
      <c r="CO261" s="48">
        <f t="shared" si="55"/>
        <v>0</v>
      </c>
      <c r="CP261" s="48">
        <f t="shared" si="56"/>
        <v>0</v>
      </c>
      <c r="CQ261" s="48">
        <f t="shared" si="57"/>
        <v>0</v>
      </c>
      <c r="CR261" s="48">
        <f t="shared" si="58"/>
        <v>0</v>
      </c>
      <c r="CS261" s="48">
        <f t="shared" si="59"/>
        <v>0</v>
      </c>
      <c r="CT261" s="48">
        <f t="shared" si="60"/>
        <v>0</v>
      </c>
      <c r="CU261" s="48">
        <f t="shared" si="61"/>
        <v>0</v>
      </c>
      <c r="CV261" s="48">
        <f t="shared" si="62"/>
        <v>0</v>
      </c>
      <c r="CW261" s="48">
        <f t="shared" si="63"/>
        <v>0</v>
      </c>
      <c r="CX261" s="48">
        <f t="shared" si="64"/>
        <v>0</v>
      </c>
      <c r="CZ261" s="1">
        <f t="shared" si="65"/>
        <v>0</v>
      </c>
      <c r="DD261" s="1">
        <f t="shared" si="66"/>
        <v>0</v>
      </c>
      <c r="DE261" s="1">
        <f t="shared" si="67"/>
        <v>0</v>
      </c>
      <c r="DF261" s="1">
        <f t="shared" si="68"/>
        <v>0</v>
      </c>
      <c r="DG261" s="1">
        <f t="shared" si="69"/>
        <v>0</v>
      </c>
      <c r="DH261" s="1">
        <f t="shared" si="70"/>
        <v>0</v>
      </c>
      <c r="DI261" s="1">
        <f t="shared" si="71"/>
        <v>0</v>
      </c>
      <c r="DJ261" s="1">
        <f t="shared" si="72"/>
        <v>0</v>
      </c>
      <c r="DK261" s="1">
        <f t="shared" si="73"/>
        <v>0</v>
      </c>
      <c r="DL261" s="1">
        <f t="shared" si="74"/>
        <v>0</v>
      </c>
      <c r="DM261" s="1">
        <f t="shared" si="75"/>
        <v>0</v>
      </c>
      <c r="DN261" s="1">
        <f t="shared" si="76"/>
        <v>0</v>
      </c>
      <c r="DO261" s="1">
        <f t="shared" si="77"/>
        <v>0</v>
      </c>
      <c r="DP261" s="1">
        <f t="shared" si="78"/>
        <v>0</v>
      </c>
      <c r="DR261" s="1">
        <f>IF(AND(CNGE_2024_M4_Secc1!$O85&lt;&gt;"",CNGE_2024_M4_Secc1!$O85=1,COUNTA(K262:AD262,O330:AD330,O398:AD398)&gt;0),1,0)</f>
        <v>0</v>
      </c>
      <c r="DS261"/>
      <c r="DT261"/>
      <c r="DU261"/>
      <c r="DV261"/>
      <c r="DW261"/>
      <c r="DX261"/>
      <c r="DY261"/>
      <c r="DZ261"/>
      <c r="EA261"/>
      <c r="EB261"/>
      <c r="EC261"/>
    </row>
    <row r="262" spans="1:133" ht="15" customHeight="1">
      <c r="A262" s="40"/>
      <c r="B262" s="91"/>
      <c r="C262" s="94" t="s">
        <v>5128</v>
      </c>
      <c r="D262" s="572" t="str">
        <f>IF(CNGE_2024_M4_Secc1!D85="","",CNGE_2024_M4_Secc1!D85)</f>
        <v/>
      </c>
      <c r="E262" s="573"/>
      <c r="F262" s="573"/>
      <c r="G262" s="573"/>
      <c r="H262" s="573"/>
      <c r="I262" s="573"/>
      <c r="J262" s="574"/>
      <c r="K262" s="483"/>
      <c r="L262" s="483"/>
      <c r="M262" s="483"/>
      <c r="N262" s="483"/>
      <c r="O262" s="483"/>
      <c r="P262" s="483"/>
      <c r="Q262" s="483"/>
      <c r="R262" s="483"/>
      <c r="S262" s="483"/>
      <c r="T262" s="483"/>
      <c r="U262" s="483"/>
      <c r="V262" s="483"/>
      <c r="W262" s="483"/>
      <c r="X262" s="483"/>
      <c r="Y262" s="483"/>
      <c r="Z262" s="483"/>
      <c r="AA262" s="483"/>
      <c r="AB262" s="483"/>
      <c r="AC262" s="483"/>
      <c r="AD262" s="483"/>
      <c r="AE262" s="42"/>
      <c r="AG262" s="1">
        <f>IF(AND(AK274=1,COUNTA(K262:AD262,O330:AD330,O398:AD398)=0),0,IF(AND(CNGE_2024_M4_Secc1!$O85&lt;&gt;"",CNGE_2024_M4_Secc1!$O85=1,COUNTBLANK(D262)=0,COUNTA(K262:AD262,O330:AD330,O398:AD398)=0),0,IF(AND(CNGE_2024_M4_Secc1!$O85&lt;&gt;"",CNGE_2024_M4_Secc1!$O85&lt;&gt;1,COUNTBLANK(D262)=0,DD262=0,DE262=0,DF262=0,DG262=0,DH262=0,DI262=0,DJ262=0,DK262=0,DL262=0,DM262=0,DN262=0,DO262=0,DP262=0),0,IF(AND(COUNTBLANK(D262)=1,COUNTA(K262:AD262,O330:AD330,O398:AD398)=0),0,1))))</f>
        <v>0</v>
      </c>
      <c r="AH262" s="89">
        <f t="shared" si="14"/>
        <v>0</v>
      </c>
      <c r="AI262" s="1">
        <f t="shared" si="94"/>
        <v>0</v>
      </c>
      <c r="AJ262"/>
      <c r="AK262"/>
      <c r="AL262"/>
      <c r="AM262"/>
      <c r="AN262"/>
      <c r="AO262"/>
      <c r="AP262"/>
      <c r="AQ262"/>
      <c r="AR262"/>
      <c r="AS262"/>
      <c r="AT262"/>
      <c r="AU262"/>
      <c r="AY262" s="48">
        <f t="shared" si="16"/>
        <v>0</v>
      </c>
      <c r="AZ262" s="48">
        <f t="shared" si="79"/>
        <v>0</v>
      </c>
      <c r="BA262" s="48">
        <f t="shared" si="17"/>
        <v>0</v>
      </c>
      <c r="BB262" s="48">
        <f t="shared" si="18"/>
        <v>0</v>
      </c>
      <c r="BC262" s="48">
        <f t="shared" si="19"/>
        <v>0</v>
      </c>
      <c r="BD262" s="48">
        <f t="shared" si="20"/>
        <v>0</v>
      </c>
      <c r="BE262" s="48">
        <f t="shared" si="21"/>
        <v>0</v>
      </c>
      <c r="BF262" s="48">
        <f t="shared" si="22"/>
        <v>0</v>
      </c>
      <c r="BG262" s="48">
        <f t="shared" si="92"/>
        <v>0</v>
      </c>
      <c r="BH262" s="48">
        <f t="shared" si="23"/>
        <v>0</v>
      </c>
      <c r="BI262" s="48">
        <f t="shared" si="24"/>
        <v>0</v>
      </c>
      <c r="BJ262" s="48">
        <f t="shared" si="25"/>
        <v>0</v>
      </c>
      <c r="BK262" s="48">
        <f t="shared" si="26"/>
        <v>0</v>
      </c>
      <c r="BL262" s="48">
        <f t="shared" si="27"/>
        <v>0</v>
      </c>
      <c r="BM262" s="48">
        <f t="shared" si="28"/>
        <v>0</v>
      </c>
      <c r="BN262" s="48">
        <f t="shared" si="29"/>
        <v>0</v>
      </c>
      <c r="BO262" s="48">
        <f t="shared" si="30"/>
        <v>0</v>
      </c>
      <c r="BP262" s="48">
        <f t="shared" si="31"/>
        <v>0</v>
      </c>
      <c r="BQ262" s="48">
        <f t="shared" si="32"/>
        <v>0</v>
      </c>
      <c r="BR262" s="48">
        <f t="shared" si="33"/>
        <v>0</v>
      </c>
      <c r="BS262" s="48">
        <f t="shared" si="34"/>
        <v>0</v>
      </c>
      <c r="BT262" s="48">
        <f t="shared" si="93"/>
        <v>0</v>
      </c>
      <c r="BU262" s="48">
        <f t="shared" si="35"/>
        <v>0</v>
      </c>
      <c r="BV262" s="48">
        <f t="shared" si="36"/>
        <v>0</v>
      </c>
      <c r="BW262" s="48">
        <f t="shared" si="37"/>
        <v>0</v>
      </c>
      <c r="BX262" s="48">
        <f t="shared" si="38"/>
        <v>0</v>
      </c>
      <c r="BY262" s="48">
        <f t="shared" si="39"/>
        <v>0</v>
      </c>
      <c r="BZ262" s="48">
        <f t="shared" si="40"/>
        <v>0</v>
      </c>
      <c r="CA262" s="48">
        <f t="shared" si="41"/>
        <v>0</v>
      </c>
      <c r="CB262" s="48">
        <f t="shared" si="42"/>
        <v>0</v>
      </c>
      <c r="CC262" s="48">
        <f t="shared" si="43"/>
        <v>0</v>
      </c>
      <c r="CD262" s="48">
        <f t="shared" si="44"/>
        <v>0</v>
      </c>
      <c r="CE262" s="48">
        <f t="shared" si="45"/>
        <v>0</v>
      </c>
      <c r="CF262" s="48">
        <f t="shared" si="46"/>
        <v>0</v>
      </c>
      <c r="CG262" s="48">
        <f t="shared" si="47"/>
        <v>0</v>
      </c>
      <c r="CH262" s="48">
        <f t="shared" si="48"/>
        <v>0</v>
      </c>
      <c r="CI262" s="48">
        <f t="shared" si="49"/>
        <v>0</v>
      </c>
      <c r="CJ262" s="48">
        <f t="shared" si="50"/>
        <v>0</v>
      </c>
      <c r="CK262" s="48">
        <f t="shared" si="51"/>
        <v>0</v>
      </c>
      <c r="CL262" s="48">
        <f t="shared" si="52"/>
        <v>0</v>
      </c>
      <c r="CM262" s="48">
        <f t="shared" si="53"/>
        <v>0</v>
      </c>
      <c r="CN262" s="48">
        <f t="shared" si="54"/>
        <v>0</v>
      </c>
      <c r="CO262" s="48">
        <f t="shared" si="55"/>
        <v>0</v>
      </c>
      <c r="CP262" s="48">
        <f t="shared" si="56"/>
        <v>0</v>
      </c>
      <c r="CQ262" s="48">
        <f t="shared" si="57"/>
        <v>0</v>
      </c>
      <c r="CR262" s="48">
        <f t="shared" si="58"/>
        <v>0</v>
      </c>
      <c r="CS262" s="48">
        <f t="shared" si="59"/>
        <v>0</v>
      </c>
      <c r="CT262" s="48">
        <f t="shared" si="60"/>
        <v>0</v>
      </c>
      <c r="CU262" s="48">
        <f t="shared" si="61"/>
        <v>0</v>
      </c>
      <c r="CV262" s="48">
        <f t="shared" si="62"/>
        <v>0</v>
      </c>
      <c r="CW262" s="48">
        <f t="shared" si="63"/>
        <v>0</v>
      </c>
      <c r="CX262" s="48">
        <f t="shared" si="64"/>
        <v>0</v>
      </c>
      <c r="CZ262" s="1">
        <f t="shared" si="65"/>
        <v>0</v>
      </c>
      <c r="DD262" s="1">
        <f t="shared" si="66"/>
        <v>0</v>
      </c>
      <c r="DE262" s="1">
        <f t="shared" si="67"/>
        <v>0</v>
      </c>
      <c r="DF262" s="1">
        <f t="shared" si="68"/>
        <v>0</v>
      </c>
      <c r="DG262" s="1">
        <f t="shared" si="69"/>
        <v>0</v>
      </c>
      <c r="DH262" s="1">
        <f t="shared" si="70"/>
        <v>0</v>
      </c>
      <c r="DI262" s="1">
        <f t="shared" si="71"/>
        <v>0</v>
      </c>
      <c r="DJ262" s="1">
        <f t="shared" si="72"/>
        <v>0</v>
      </c>
      <c r="DK262" s="1">
        <f t="shared" si="73"/>
        <v>0</v>
      </c>
      <c r="DL262" s="1">
        <f t="shared" si="74"/>
        <v>0</v>
      </c>
      <c r="DM262" s="1">
        <f t="shared" si="75"/>
        <v>0</v>
      </c>
      <c r="DN262" s="1">
        <f t="shared" si="76"/>
        <v>0</v>
      </c>
      <c r="DO262" s="1">
        <f t="shared" si="77"/>
        <v>0</v>
      </c>
      <c r="DP262" s="1">
        <f t="shared" si="78"/>
        <v>0</v>
      </c>
      <c r="DR262" s="1">
        <f>IF(AND(CNGE_2024_M4_Secc1!$O86&lt;&gt;"",CNGE_2024_M4_Secc1!$O86=1,COUNTA(K263:AD263,O331:AD331,O399:AD399)&gt;0),1,0)</f>
        <v>0</v>
      </c>
      <c r="DS262"/>
      <c r="DT262"/>
      <c r="DU262"/>
      <c r="DV262"/>
      <c r="DW262"/>
      <c r="DX262"/>
      <c r="DY262"/>
      <c r="DZ262"/>
      <c r="EA262"/>
      <c r="EB262"/>
      <c r="EC262"/>
    </row>
    <row r="263" spans="1:133" ht="15" customHeight="1">
      <c r="A263" s="40"/>
      <c r="B263" s="91"/>
      <c r="C263" s="94" t="s">
        <v>5129</v>
      </c>
      <c r="D263" s="572" t="str">
        <f>IF(CNGE_2024_M4_Secc1!D86="","",CNGE_2024_M4_Secc1!D86)</f>
        <v/>
      </c>
      <c r="E263" s="573"/>
      <c r="F263" s="573"/>
      <c r="G263" s="573"/>
      <c r="H263" s="573"/>
      <c r="I263" s="573"/>
      <c r="J263" s="574"/>
      <c r="K263" s="483"/>
      <c r="L263" s="483"/>
      <c r="M263" s="483"/>
      <c r="N263" s="483"/>
      <c r="O263" s="483"/>
      <c r="P263" s="483"/>
      <c r="Q263" s="483"/>
      <c r="R263" s="483"/>
      <c r="S263" s="483"/>
      <c r="T263" s="483"/>
      <c r="U263" s="483"/>
      <c r="V263" s="483"/>
      <c r="W263" s="483"/>
      <c r="X263" s="483"/>
      <c r="Y263" s="483"/>
      <c r="Z263" s="483"/>
      <c r="AA263" s="483"/>
      <c r="AB263" s="483"/>
      <c r="AC263" s="483"/>
      <c r="AD263" s="483"/>
      <c r="AE263" s="42"/>
      <c r="AG263" s="1">
        <f>IF(AND(AK275=1,COUNTA(K263:AD263,O331:AD331,O399:AD399)=0),0,IF(AND(CNGE_2024_M4_Secc1!$O86&lt;&gt;"",CNGE_2024_M4_Secc1!$O86=1,COUNTBLANK(D263)=0,COUNTA(K263:AD263,O331:AD331,O399:AD399)=0),0,IF(AND(CNGE_2024_M4_Secc1!$O86&lt;&gt;"",CNGE_2024_M4_Secc1!$O86&lt;&gt;1,COUNTBLANK(D263)=0,DD263=0,DE263=0,DF263=0,DG263=0,DH263=0,DI263=0,DJ263=0,DK263=0,DL263=0,DM263=0,DN263=0,DO263=0,DP263=0),0,IF(AND(COUNTBLANK(D263)=1,COUNTA(K263:AD263,O331:AD331,O399:AD399)=0),0,1))))</f>
        <v>0</v>
      </c>
      <c r="AH263" s="89">
        <f t="shared" si="14"/>
        <v>0</v>
      </c>
      <c r="AI263" s="1">
        <f t="shared" si="94"/>
        <v>0</v>
      </c>
      <c r="AJ263"/>
      <c r="AK263"/>
      <c r="AL263"/>
      <c r="AM263"/>
      <c r="AN263"/>
      <c r="AO263"/>
      <c r="AP263"/>
      <c r="AQ263"/>
      <c r="AR263"/>
      <c r="AS263"/>
      <c r="AT263"/>
      <c r="AU263"/>
      <c r="AY263" s="48">
        <f t="shared" si="16"/>
        <v>0</v>
      </c>
      <c r="AZ263" s="48">
        <f t="shared" si="79"/>
        <v>0</v>
      </c>
      <c r="BA263" s="48">
        <f t="shared" si="17"/>
        <v>0</v>
      </c>
      <c r="BB263" s="48">
        <f t="shared" si="18"/>
        <v>0</v>
      </c>
      <c r="BC263" s="48">
        <f t="shared" si="19"/>
        <v>0</v>
      </c>
      <c r="BD263" s="48">
        <f t="shared" si="20"/>
        <v>0</v>
      </c>
      <c r="BE263" s="48">
        <f t="shared" si="21"/>
        <v>0</v>
      </c>
      <c r="BF263" s="48">
        <f t="shared" si="22"/>
        <v>0</v>
      </c>
      <c r="BG263" s="48">
        <f t="shared" si="92"/>
        <v>0</v>
      </c>
      <c r="BH263" s="48">
        <f t="shared" si="23"/>
        <v>0</v>
      </c>
      <c r="BI263" s="48">
        <f t="shared" si="24"/>
        <v>0</v>
      </c>
      <c r="BJ263" s="48">
        <f t="shared" si="25"/>
        <v>0</v>
      </c>
      <c r="BK263" s="48">
        <f t="shared" si="26"/>
        <v>0</v>
      </c>
      <c r="BL263" s="48">
        <f t="shared" si="27"/>
        <v>0</v>
      </c>
      <c r="BM263" s="48">
        <f t="shared" si="28"/>
        <v>0</v>
      </c>
      <c r="BN263" s="48">
        <f t="shared" si="29"/>
        <v>0</v>
      </c>
      <c r="BO263" s="48">
        <f t="shared" si="30"/>
        <v>0</v>
      </c>
      <c r="BP263" s="48">
        <f t="shared" si="31"/>
        <v>0</v>
      </c>
      <c r="BQ263" s="48">
        <f t="shared" si="32"/>
        <v>0</v>
      </c>
      <c r="BR263" s="48">
        <f t="shared" si="33"/>
        <v>0</v>
      </c>
      <c r="BS263" s="48">
        <f t="shared" si="34"/>
        <v>0</v>
      </c>
      <c r="BT263" s="48">
        <f t="shared" si="93"/>
        <v>0</v>
      </c>
      <c r="BU263" s="48">
        <f t="shared" si="35"/>
        <v>0</v>
      </c>
      <c r="BV263" s="48">
        <f t="shared" si="36"/>
        <v>0</v>
      </c>
      <c r="BW263" s="48">
        <f t="shared" si="37"/>
        <v>0</v>
      </c>
      <c r="BX263" s="48">
        <f t="shared" si="38"/>
        <v>0</v>
      </c>
      <c r="BY263" s="48">
        <f t="shared" si="39"/>
        <v>0</v>
      </c>
      <c r="BZ263" s="48">
        <f t="shared" si="40"/>
        <v>0</v>
      </c>
      <c r="CA263" s="48">
        <f t="shared" si="41"/>
        <v>0</v>
      </c>
      <c r="CB263" s="48">
        <f t="shared" si="42"/>
        <v>0</v>
      </c>
      <c r="CC263" s="48">
        <f t="shared" si="43"/>
        <v>0</v>
      </c>
      <c r="CD263" s="48">
        <f t="shared" si="44"/>
        <v>0</v>
      </c>
      <c r="CE263" s="48">
        <f t="shared" si="45"/>
        <v>0</v>
      </c>
      <c r="CF263" s="48">
        <f t="shared" si="46"/>
        <v>0</v>
      </c>
      <c r="CG263" s="48">
        <f t="shared" si="47"/>
        <v>0</v>
      </c>
      <c r="CH263" s="48">
        <f t="shared" si="48"/>
        <v>0</v>
      </c>
      <c r="CI263" s="48">
        <f t="shared" si="49"/>
        <v>0</v>
      </c>
      <c r="CJ263" s="48">
        <f t="shared" si="50"/>
        <v>0</v>
      </c>
      <c r="CK263" s="48">
        <f t="shared" si="51"/>
        <v>0</v>
      </c>
      <c r="CL263" s="48">
        <f t="shared" si="52"/>
        <v>0</v>
      </c>
      <c r="CM263" s="48">
        <f t="shared" si="53"/>
        <v>0</v>
      </c>
      <c r="CN263" s="48">
        <f t="shared" si="54"/>
        <v>0</v>
      </c>
      <c r="CO263" s="48">
        <f t="shared" si="55"/>
        <v>0</v>
      </c>
      <c r="CP263" s="48">
        <f t="shared" si="56"/>
        <v>0</v>
      </c>
      <c r="CQ263" s="48">
        <f t="shared" si="57"/>
        <v>0</v>
      </c>
      <c r="CR263" s="48">
        <f t="shared" si="58"/>
        <v>0</v>
      </c>
      <c r="CS263" s="48">
        <f t="shared" si="59"/>
        <v>0</v>
      </c>
      <c r="CT263" s="48">
        <f t="shared" si="60"/>
        <v>0</v>
      </c>
      <c r="CU263" s="48">
        <f t="shared" si="61"/>
        <v>0</v>
      </c>
      <c r="CV263" s="48">
        <f t="shared" si="62"/>
        <v>0</v>
      </c>
      <c r="CW263" s="48">
        <f t="shared" si="63"/>
        <v>0</v>
      </c>
      <c r="CX263" s="48">
        <f t="shared" si="64"/>
        <v>0</v>
      </c>
      <c r="CZ263" s="1">
        <f t="shared" si="65"/>
        <v>0</v>
      </c>
      <c r="DD263" s="1">
        <f t="shared" si="66"/>
        <v>0</v>
      </c>
      <c r="DE263" s="1">
        <f t="shared" si="67"/>
        <v>0</v>
      </c>
      <c r="DF263" s="1">
        <f t="shared" si="68"/>
        <v>0</v>
      </c>
      <c r="DG263" s="1">
        <f t="shared" si="69"/>
        <v>0</v>
      </c>
      <c r="DH263" s="1">
        <f t="shared" si="70"/>
        <v>0</v>
      </c>
      <c r="DI263" s="1">
        <f t="shared" si="71"/>
        <v>0</v>
      </c>
      <c r="DJ263" s="1">
        <f t="shared" si="72"/>
        <v>0</v>
      </c>
      <c r="DK263" s="1">
        <f t="shared" si="73"/>
        <v>0</v>
      </c>
      <c r="DL263" s="1">
        <f t="shared" si="74"/>
        <v>0</v>
      </c>
      <c r="DM263" s="1">
        <f t="shared" si="75"/>
        <v>0</v>
      </c>
      <c r="DN263" s="1">
        <f t="shared" si="76"/>
        <v>0</v>
      </c>
      <c r="DO263" s="1">
        <f t="shared" si="77"/>
        <v>0</v>
      </c>
      <c r="DP263" s="1">
        <f t="shared" si="78"/>
        <v>0</v>
      </c>
      <c r="DR263" s="1">
        <f>IF(AND(CNGE_2024_M4_Secc1!$O87&lt;&gt;"",CNGE_2024_M4_Secc1!$O87=1,COUNTA(K264:AD264,O332:AD332,O400:AD400)&gt;0),1,0)</f>
        <v>0</v>
      </c>
      <c r="DS263"/>
      <c r="DT263"/>
      <c r="DU263"/>
      <c r="DV263"/>
      <c r="DW263"/>
      <c r="DX263"/>
      <c r="DY263"/>
      <c r="DZ263"/>
      <c r="EA263"/>
      <c r="EB263"/>
      <c r="EC263"/>
    </row>
    <row r="264" spans="1:133" ht="15" customHeight="1">
      <c r="A264" s="40"/>
      <c r="B264" s="91"/>
      <c r="C264" s="94" t="s">
        <v>5130</v>
      </c>
      <c r="D264" s="572" t="str">
        <f>IF(CNGE_2024_M4_Secc1!D87="","",CNGE_2024_M4_Secc1!D87)</f>
        <v/>
      </c>
      <c r="E264" s="573"/>
      <c r="F264" s="573"/>
      <c r="G264" s="573"/>
      <c r="H264" s="573"/>
      <c r="I264" s="573"/>
      <c r="J264" s="574"/>
      <c r="K264" s="483"/>
      <c r="L264" s="483"/>
      <c r="M264" s="483"/>
      <c r="N264" s="483"/>
      <c r="O264" s="483"/>
      <c r="P264" s="483"/>
      <c r="Q264" s="483"/>
      <c r="R264" s="483"/>
      <c r="S264" s="483"/>
      <c r="T264" s="483"/>
      <c r="U264" s="483"/>
      <c r="V264" s="483"/>
      <c r="W264" s="483"/>
      <c r="X264" s="483"/>
      <c r="Y264" s="483"/>
      <c r="Z264" s="483"/>
      <c r="AA264" s="483"/>
      <c r="AB264" s="483"/>
      <c r="AC264" s="483"/>
      <c r="AD264" s="483"/>
      <c r="AE264" s="42"/>
      <c r="AG264" s="1">
        <f>IF(AND(AK276=1,COUNTA(K264:AD264,O332:AD332,O400:AD400)=0),0,IF(AND(CNGE_2024_M4_Secc1!$O87&lt;&gt;"",CNGE_2024_M4_Secc1!$O87=1,COUNTBLANK(D264)=0,COUNTA(K264:AD264,O332:AD332,O400:AD400)=0),0,IF(AND(CNGE_2024_M4_Secc1!$O87&lt;&gt;"",CNGE_2024_M4_Secc1!$O87&lt;&gt;1,COUNTBLANK(D264)=0,DD264=0,DE264=0,DF264=0,DG264=0,DH264=0,DI264=0,DJ264=0,DK264=0,DL264=0,DM264=0,DN264=0,DO264=0,DP264=0),0,IF(AND(COUNTBLANK(D264)=1,COUNTA(K264:AD264,O332:AD332,O400:AD400)=0),0,1))))</f>
        <v>0</v>
      </c>
      <c r="AH264" s="89">
        <f t="shared" si="14"/>
        <v>0</v>
      </c>
      <c r="AI264" s="1">
        <f t="shared" si="94"/>
        <v>0</v>
      </c>
      <c r="AJ264"/>
      <c r="AK264"/>
      <c r="AL264"/>
      <c r="AM264"/>
      <c r="AN264"/>
      <c r="AO264"/>
      <c r="AP264"/>
      <c r="AQ264"/>
      <c r="AR264"/>
      <c r="AS264"/>
      <c r="AT264"/>
      <c r="AU264"/>
      <c r="AY264" s="48">
        <f t="shared" si="16"/>
        <v>0</v>
      </c>
      <c r="AZ264" s="48">
        <f t="shared" si="79"/>
        <v>0</v>
      </c>
      <c r="BA264" s="48">
        <f t="shared" si="17"/>
        <v>0</v>
      </c>
      <c r="BB264" s="48">
        <f t="shared" si="18"/>
        <v>0</v>
      </c>
      <c r="BC264" s="48">
        <f t="shared" si="19"/>
        <v>0</v>
      </c>
      <c r="BD264" s="48">
        <f t="shared" si="20"/>
        <v>0</v>
      </c>
      <c r="BE264" s="48">
        <f t="shared" si="21"/>
        <v>0</v>
      </c>
      <c r="BF264" s="48">
        <f t="shared" si="22"/>
        <v>0</v>
      </c>
      <c r="BG264" s="48">
        <f t="shared" si="92"/>
        <v>0</v>
      </c>
      <c r="BH264" s="48">
        <f t="shared" si="23"/>
        <v>0</v>
      </c>
      <c r="BI264" s="48">
        <f t="shared" si="24"/>
        <v>0</v>
      </c>
      <c r="BJ264" s="48">
        <f t="shared" si="25"/>
        <v>0</v>
      </c>
      <c r="BK264" s="48">
        <f t="shared" si="26"/>
        <v>0</v>
      </c>
      <c r="BL264" s="48">
        <f t="shared" si="27"/>
        <v>0</v>
      </c>
      <c r="BM264" s="48">
        <f t="shared" si="28"/>
        <v>0</v>
      </c>
      <c r="BN264" s="48">
        <f t="shared" si="29"/>
        <v>0</v>
      </c>
      <c r="BO264" s="48">
        <f t="shared" si="30"/>
        <v>0</v>
      </c>
      <c r="BP264" s="48">
        <f t="shared" si="31"/>
        <v>0</v>
      </c>
      <c r="BQ264" s="48">
        <f t="shared" si="32"/>
        <v>0</v>
      </c>
      <c r="BR264" s="48">
        <f t="shared" si="33"/>
        <v>0</v>
      </c>
      <c r="BS264" s="48">
        <f t="shared" si="34"/>
        <v>0</v>
      </c>
      <c r="BT264" s="48">
        <f t="shared" si="93"/>
        <v>0</v>
      </c>
      <c r="BU264" s="48">
        <f t="shared" si="35"/>
        <v>0</v>
      </c>
      <c r="BV264" s="48">
        <f t="shared" si="36"/>
        <v>0</v>
      </c>
      <c r="BW264" s="48">
        <f t="shared" si="37"/>
        <v>0</v>
      </c>
      <c r="BX264" s="48">
        <f t="shared" si="38"/>
        <v>0</v>
      </c>
      <c r="BY264" s="48">
        <f t="shared" si="39"/>
        <v>0</v>
      </c>
      <c r="BZ264" s="48">
        <f t="shared" si="40"/>
        <v>0</v>
      </c>
      <c r="CA264" s="48">
        <f t="shared" si="41"/>
        <v>0</v>
      </c>
      <c r="CB264" s="48">
        <f t="shared" si="42"/>
        <v>0</v>
      </c>
      <c r="CC264" s="48">
        <f t="shared" si="43"/>
        <v>0</v>
      </c>
      <c r="CD264" s="48">
        <f t="shared" si="44"/>
        <v>0</v>
      </c>
      <c r="CE264" s="48">
        <f t="shared" si="45"/>
        <v>0</v>
      </c>
      <c r="CF264" s="48">
        <f t="shared" si="46"/>
        <v>0</v>
      </c>
      <c r="CG264" s="48">
        <f t="shared" si="47"/>
        <v>0</v>
      </c>
      <c r="CH264" s="48">
        <f t="shared" si="48"/>
        <v>0</v>
      </c>
      <c r="CI264" s="48">
        <f t="shared" si="49"/>
        <v>0</v>
      </c>
      <c r="CJ264" s="48">
        <f t="shared" si="50"/>
        <v>0</v>
      </c>
      <c r="CK264" s="48">
        <f t="shared" si="51"/>
        <v>0</v>
      </c>
      <c r="CL264" s="48">
        <f t="shared" si="52"/>
        <v>0</v>
      </c>
      <c r="CM264" s="48">
        <f t="shared" si="53"/>
        <v>0</v>
      </c>
      <c r="CN264" s="48">
        <f t="shared" si="54"/>
        <v>0</v>
      </c>
      <c r="CO264" s="48">
        <f t="shared" si="55"/>
        <v>0</v>
      </c>
      <c r="CP264" s="48">
        <f t="shared" si="56"/>
        <v>0</v>
      </c>
      <c r="CQ264" s="48">
        <f t="shared" si="57"/>
        <v>0</v>
      </c>
      <c r="CR264" s="48">
        <f t="shared" si="58"/>
        <v>0</v>
      </c>
      <c r="CS264" s="48">
        <f t="shared" si="59"/>
        <v>0</v>
      </c>
      <c r="CT264" s="48">
        <f t="shared" si="60"/>
        <v>0</v>
      </c>
      <c r="CU264" s="48">
        <f t="shared" si="61"/>
        <v>0</v>
      </c>
      <c r="CV264" s="48">
        <f t="shared" si="62"/>
        <v>0</v>
      </c>
      <c r="CW264" s="48">
        <f t="shared" si="63"/>
        <v>0</v>
      </c>
      <c r="CX264" s="48">
        <f t="shared" si="64"/>
        <v>0</v>
      </c>
      <c r="CZ264" s="1">
        <f t="shared" si="65"/>
        <v>0</v>
      </c>
      <c r="DD264" s="1">
        <f t="shared" si="66"/>
        <v>0</v>
      </c>
      <c r="DE264" s="1">
        <f t="shared" si="67"/>
        <v>0</v>
      </c>
      <c r="DF264" s="1">
        <f t="shared" si="68"/>
        <v>0</v>
      </c>
      <c r="DG264" s="1">
        <f t="shared" si="69"/>
        <v>0</v>
      </c>
      <c r="DH264" s="1">
        <f t="shared" si="70"/>
        <v>0</v>
      </c>
      <c r="DI264" s="1">
        <f t="shared" si="71"/>
        <v>0</v>
      </c>
      <c r="DJ264" s="1">
        <f t="shared" si="72"/>
        <v>0</v>
      </c>
      <c r="DK264" s="1">
        <f t="shared" si="73"/>
        <v>0</v>
      </c>
      <c r="DL264" s="1">
        <f t="shared" si="74"/>
        <v>0</v>
      </c>
      <c r="DM264" s="1">
        <f t="shared" si="75"/>
        <v>0</v>
      </c>
      <c r="DN264" s="1">
        <f t="shared" si="76"/>
        <v>0</v>
      </c>
      <c r="DO264" s="1">
        <f t="shared" si="77"/>
        <v>0</v>
      </c>
      <c r="DP264" s="1">
        <f t="shared" si="78"/>
        <v>0</v>
      </c>
      <c r="DR264" s="1">
        <f>IF(AND(CNGE_2024_M4_Secc1!$O88&lt;&gt;"",CNGE_2024_M4_Secc1!$O88=1,COUNTA(K265:AD265,O333:AD333,O401:AD401)&gt;0),1,0)</f>
        <v>0</v>
      </c>
      <c r="DS264"/>
      <c r="DT264"/>
      <c r="DU264"/>
      <c r="DV264"/>
      <c r="DW264"/>
      <c r="DX264"/>
      <c r="DY264"/>
      <c r="DZ264"/>
      <c r="EA264"/>
      <c r="EB264"/>
      <c r="EC264"/>
    </row>
    <row r="265" spans="1:133" ht="15" customHeight="1">
      <c r="A265" s="40"/>
      <c r="B265" s="91"/>
      <c r="C265" s="94" t="s">
        <v>5131</v>
      </c>
      <c r="D265" s="572" t="str">
        <f>IF(CNGE_2024_M4_Secc1!D88="","",CNGE_2024_M4_Secc1!D88)</f>
        <v/>
      </c>
      <c r="E265" s="573"/>
      <c r="F265" s="573"/>
      <c r="G265" s="573"/>
      <c r="H265" s="573"/>
      <c r="I265" s="573"/>
      <c r="J265" s="574"/>
      <c r="K265" s="483"/>
      <c r="L265" s="483"/>
      <c r="M265" s="483"/>
      <c r="N265" s="483"/>
      <c r="O265" s="483"/>
      <c r="P265" s="483"/>
      <c r="Q265" s="483"/>
      <c r="R265" s="483"/>
      <c r="S265" s="483"/>
      <c r="T265" s="483"/>
      <c r="U265" s="483"/>
      <c r="V265" s="483"/>
      <c r="W265" s="483"/>
      <c r="X265" s="483"/>
      <c r="Y265" s="483"/>
      <c r="Z265" s="483"/>
      <c r="AA265" s="483"/>
      <c r="AB265" s="483"/>
      <c r="AC265" s="483"/>
      <c r="AD265" s="483"/>
      <c r="AE265" s="42"/>
      <c r="AG265" s="1">
        <f>IF(AND(AK277=1,COUNTA(K265:AD265,O333:AD333,O401:AD401)=0),0,IF(AND(CNGE_2024_M4_Secc1!$O88&lt;&gt;"",CNGE_2024_M4_Secc1!$O88=1,COUNTBLANK(D265)=0,COUNTA(K265:AD265,O333:AD333,O401:AD401)=0),0,IF(AND(CNGE_2024_M4_Secc1!$O88&lt;&gt;"",CNGE_2024_M4_Secc1!$O88&lt;&gt;1,COUNTBLANK(D265)=0,DD265=0,DE265=0,DF265=0,DG265=0,DH265=0,DI265=0,DJ265=0,DK265=0,DL265=0,DM265=0,DN265=0,DO265=0,DP265=0),0,IF(AND(COUNTBLANK(D265)=1,COUNTA(K265:AD265,O333:AD333,O401:AD401)=0),0,1))))</f>
        <v>0</v>
      </c>
      <c r="AH265" s="89">
        <f t="shared" si="14"/>
        <v>0</v>
      </c>
      <c r="AI265" s="1">
        <f t="shared" si="94"/>
        <v>0</v>
      </c>
      <c r="AJ265"/>
      <c r="AK265"/>
      <c r="AL265"/>
      <c r="AM265"/>
      <c r="AN265"/>
      <c r="AO265"/>
      <c r="AP265"/>
      <c r="AQ265"/>
      <c r="AR265"/>
      <c r="AS265"/>
      <c r="AT265"/>
      <c r="AU265"/>
      <c r="AY265" s="48">
        <f t="shared" si="16"/>
        <v>0</v>
      </c>
      <c r="AZ265" s="48">
        <f t="shared" si="79"/>
        <v>0</v>
      </c>
      <c r="BA265" s="48">
        <f t="shared" si="17"/>
        <v>0</v>
      </c>
      <c r="BB265" s="48">
        <f t="shared" si="18"/>
        <v>0</v>
      </c>
      <c r="BC265" s="48">
        <f t="shared" si="19"/>
        <v>0</v>
      </c>
      <c r="BD265" s="48">
        <f t="shared" si="20"/>
        <v>0</v>
      </c>
      <c r="BE265" s="48">
        <f t="shared" si="21"/>
        <v>0</v>
      </c>
      <c r="BF265" s="48">
        <f t="shared" si="22"/>
        <v>0</v>
      </c>
      <c r="BG265" s="48">
        <f t="shared" si="92"/>
        <v>0</v>
      </c>
      <c r="BH265" s="48">
        <f t="shared" si="23"/>
        <v>0</v>
      </c>
      <c r="BI265" s="48">
        <f t="shared" si="24"/>
        <v>0</v>
      </c>
      <c r="BJ265" s="48">
        <f t="shared" si="25"/>
        <v>0</v>
      </c>
      <c r="BK265" s="48">
        <f t="shared" si="26"/>
        <v>0</v>
      </c>
      <c r="BL265" s="48">
        <f t="shared" si="27"/>
        <v>0</v>
      </c>
      <c r="BM265" s="48">
        <f t="shared" si="28"/>
        <v>0</v>
      </c>
      <c r="BN265" s="48">
        <f t="shared" si="29"/>
        <v>0</v>
      </c>
      <c r="BO265" s="48">
        <f t="shared" si="30"/>
        <v>0</v>
      </c>
      <c r="BP265" s="48">
        <f t="shared" si="31"/>
        <v>0</v>
      </c>
      <c r="BQ265" s="48">
        <f t="shared" si="32"/>
        <v>0</v>
      </c>
      <c r="BR265" s="48">
        <f t="shared" si="33"/>
        <v>0</v>
      </c>
      <c r="BS265" s="48">
        <f t="shared" si="34"/>
        <v>0</v>
      </c>
      <c r="BT265" s="48">
        <f t="shared" si="93"/>
        <v>0</v>
      </c>
      <c r="BU265" s="48">
        <f t="shared" si="35"/>
        <v>0</v>
      </c>
      <c r="BV265" s="48">
        <f t="shared" si="36"/>
        <v>0</v>
      </c>
      <c r="BW265" s="48">
        <f t="shared" si="37"/>
        <v>0</v>
      </c>
      <c r="BX265" s="48">
        <f t="shared" si="38"/>
        <v>0</v>
      </c>
      <c r="BY265" s="48">
        <f t="shared" si="39"/>
        <v>0</v>
      </c>
      <c r="BZ265" s="48">
        <f t="shared" si="40"/>
        <v>0</v>
      </c>
      <c r="CA265" s="48">
        <f t="shared" si="41"/>
        <v>0</v>
      </c>
      <c r="CB265" s="48">
        <f t="shared" si="42"/>
        <v>0</v>
      </c>
      <c r="CC265" s="48">
        <f t="shared" si="43"/>
        <v>0</v>
      </c>
      <c r="CD265" s="48">
        <f t="shared" si="44"/>
        <v>0</v>
      </c>
      <c r="CE265" s="48">
        <f t="shared" si="45"/>
        <v>0</v>
      </c>
      <c r="CF265" s="48">
        <f t="shared" si="46"/>
        <v>0</v>
      </c>
      <c r="CG265" s="48">
        <f t="shared" si="47"/>
        <v>0</v>
      </c>
      <c r="CH265" s="48">
        <f t="shared" si="48"/>
        <v>0</v>
      </c>
      <c r="CI265" s="48">
        <f t="shared" si="49"/>
        <v>0</v>
      </c>
      <c r="CJ265" s="48">
        <f t="shared" si="50"/>
        <v>0</v>
      </c>
      <c r="CK265" s="48">
        <f t="shared" si="51"/>
        <v>0</v>
      </c>
      <c r="CL265" s="48">
        <f t="shared" si="52"/>
        <v>0</v>
      </c>
      <c r="CM265" s="48">
        <f t="shared" si="53"/>
        <v>0</v>
      </c>
      <c r="CN265" s="48">
        <f t="shared" si="54"/>
        <v>0</v>
      </c>
      <c r="CO265" s="48">
        <f t="shared" si="55"/>
        <v>0</v>
      </c>
      <c r="CP265" s="48">
        <f t="shared" si="56"/>
        <v>0</v>
      </c>
      <c r="CQ265" s="48">
        <f t="shared" si="57"/>
        <v>0</v>
      </c>
      <c r="CR265" s="48">
        <f t="shared" si="58"/>
        <v>0</v>
      </c>
      <c r="CS265" s="48">
        <f t="shared" si="59"/>
        <v>0</v>
      </c>
      <c r="CT265" s="48">
        <f t="shared" si="60"/>
        <v>0</v>
      </c>
      <c r="CU265" s="48">
        <f t="shared" si="61"/>
        <v>0</v>
      </c>
      <c r="CV265" s="48">
        <f t="shared" si="62"/>
        <v>0</v>
      </c>
      <c r="CW265" s="48">
        <f t="shared" si="63"/>
        <v>0</v>
      </c>
      <c r="CX265" s="48">
        <f t="shared" si="64"/>
        <v>0</v>
      </c>
      <c r="CZ265" s="1">
        <f t="shared" si="65"/>
        <v>0</v>
      </c>
      <c r="DD265" s="1">
        <f t="shared" si="66"/>
        <v>0</v>
      </c>
      <c r="DE265" s="1">
        <f t="shared" si="67"/>
        <v>0</v>
      </c>
      <c r="DF265" s="1">
        <f t="shared" si="68"/>
        <v>0</v>
      </c>
      <c r="DG265" s="1">
        <f t="shared" si="69"/>
        <v>0</v>
      </c>
      <c r="DH265" s="1">
        <f t="shared" si="70"/>
        <v>0</v>
      </c>
      <c r="DI265" s="1">
        <f t="shared" si="71"/>
        <v>0</v>
      </c>
      <c r="DJ265" s="1">
        <f t="shared" si="72"/>
        <v>0</v>
      </c>
      <c r="DK265" s="1">
        <f t="shared" si="73"/>
        <v>0</v>
      </c>
      <c r="DL265" s="1">
        <f t="shared" si="74"/>
        <v>0</v>
      </c>
      <c r="DM265" s="1">
        <f t="shared" si="75"/>
        <v>0</v>
      </c>
      <c r="DN265" s="1">
        <f t="shared" si="76"/>
        <v>0</v>
      </c>
      <c r="DO265" s="1">
        <f t="shared" si="77"/>
        <v>0</v>
      </c>
      <c r="DP265" s="1">
        <f t="shared" si="78"/>
        <v>0</v>
      </c>
      <c r="DR265" s="1">
        <f>IF(AND(CNGE_2024_M4_Secc1!$O89&lt;&gt;"",CNGE_2024_M4_Secc1!$O89=1,COUNTA(K266:AD266,O334:AD334,O402:AD402)&gt;0),1,0)</f>
        <v>0</v>
      </c>
      <c r="DS265"/>
      <c r="DT265"/>
      <c r="DU265"/>
      <c r="DV265"/>
      <c r="DW265"/>
      <c r="DX265"/>
      <c r="DY265"/>
      <c r="DZ265"/>
      <c r="EA265"/>
      <c r="EB265"/>
      <c r="EC265"/>
    </row>
    <row r="266" spans="1:133" ht="15" customHeight="1">
      <c r="A266" s="40"/>
      <c r="B266" s="91"/>
      <c r="C266" s="94" t="s">
        <v>5132</v>
      </c>
      <c r="D266" s="572" t="str">
        <f>IF(CNGE_2024_M4_Secc1!D89="","",CNGE_2024_M4_Secc1!D89)</f>
        <v/>
      </c>
      <c r="E266" s="573"/>
      <c r="F266" s="573"/>
      <c r="G266" s="573"/>
      <c r="H266" s="573"/>
      <c r="I266" s="573"/>
      <c r="J266" s="574"/>
      <c r="K266" s="483"/>
      <c r="L266" s="483"/>
      <c r="M266" s="483"/>
      <c r="N266" s="483"/>
      <c r="O266" s="483"/>
      <c r="P266" s="483"/>
      <c r="Q266" s="483"/>
      <c r="R266" s="483"/>
      <c r="S266" s="483"/>
      <c r="T266" s="483"/>
      <c r="U266" s="483"/>
      <c r="V266" s="483"/>
      <c r="W266" s="483"/>
      <c r="X266" s="483"/>
      <c r="Y266" s="483"/>
      <c r="Z266" s="483"/>
      <c r="AA266" s="483"/>
      <c r="AB266" s="483"/>
      <c r="AC266" s="483"/>
      <c r="AD266" s="483"/>
      <c r="AE266" s="42"/>
      <c r="AG266" s="1">
        <f>IF(AND(AK278=1,COUNTA(K266:AD266,O334:AD334,O402:AD402)=0),0,IF(AND(CNGE_2024_M4_Secc1!$O89&lt;&gt;"",CNGE_2024_M4_Secc1!$O89=1,COUNTBLANK(D266)=0,COUNTA(K266:AD266,O334:AD334,O402:AD402)=0),0,IF(AND(CNGE_2024_M4_Secc1!$O89&lt;&gt;"",CNGE_2024_M4_Secc1!$O89&lt;&gt;1,COUNTBLANK(D266)=0,DD266=0,DE266=0,DF266=0,DG266=0,DH266=0,DI266=0,DJ266=0,DK266=0,DL266=0,DM266=0,DN266=0,DO266=0,DP266=0),0,IF(AND(COUNTBLANK(D266)=1,COUNTA(K266:AD266,O334:AD334,O402:AD402)=0),0,1))))</f>
        <v>0</v>
      </c>
      <c r="AH266" s="89">
        <f t="shared" si="14"/>
        <v>0</v>
      </c>
      <c r="AI266" s="1">
        <f t="shared" si="94"/>
        <v>0</v>
      </c>
      <c r="AJ266"/>
      <c r="AK266"/>
      <c r="AL266"/>
      <c r="AM266"/>
      <c r="AN266"/>
      <c r="AO266"/>
      <c r="AP266"/>
      <c r="AQ266"/>
      <c r="AR266"/>
      <c r="AS266"/>
      <c r="AT266"/>
      <c r="AU266"/>
      <c r="AY266" s="48">
        <f t="shared" si="16"/>
        <v>0</v>
      </c>
      <c r="AZ266" s="48">
        <f t="shared" si="79"/>
        <v>0</v>
      </c>
      <c r="BA266" s="48">
        <f t="shared" si="17"/>
        <v>0</v>
      </c>
      <c r="BB266" s="48">
        <f t="shared" si="18"/>
        <v>0</v>
      </c>
      <c r="BC266" s="48">
        <f t="shared" si="19"/>
        <v>0</v>
      </c>
      <c r="BD266" s="48">
        <f t="shared" si="20"/>
        <v>0</v>
      </c>
      <c r="BE266" s="48">
        <f t="shared" si="21"/>
        <v>0</v>
      </c>
      <c r="BF266" s="48">
        <f t="shared" si="22"/>
        <v>0</v>
      </c>
      <c r="BG266" s="48">
        <f t="shared" si="92"/>
        <v>0</v>
      </c>
      <c r="BH266" s="48">
        <f t="shared" si="23"/>
        <v>0</v>
      </c>
      <c r="BI266" s="48">
        <f t="shared" si="24"/>
        <v>0</v>
      </c>
      <c r="BJ266" s="48">
        <f t="shared" si="25"/>
        <v>0</v>
      </c>
      <c r="BK266" s="48">
        <f t="shared" si="26"/>
        <v>0</v>
      </c>
      <c r="BL266" s="48">
        <f t="shared" si="27"/>
        <v>0</v>
      </c>
      <c r="BM266" s="48">
        <f t="shared" si="28"/>
        <v>0</v>
      </c>
      <c r="BN266" s="48">
        <f t="shared" si="29"/>
        <v>0</v>
      </c>
      <c r="BO266" s="48">
        <f t="shared" si="30"/>
        <v>0</v>
      </c>
      <c r="BP266" s="48">
        <f t="shared" si="31"/>
        <v>0</v>
      </c>
      <c r="BQ266" s="48">
        <f t="shared" si="32"/>
        <v>0</v>
      </c>
      <c r="BR266" s="48">
        <f t="shared" si="33"/>
        <v>0</v>
      </c>
      <c r="BS266" s="48">
        <f t="shared" si="34"/>
        <v>0</v>
      </c>
      <c r="BT266" s="48">
        <f t="shared" si="93"/>
        <v>0</v>
      </c>
      <c r="BU266" s="48">
        <f t="shared" si="35"/>
        <v>0</v>
      </c>
      <c r="BV266" s="48">
        <f t="shared" si="36"/>
        <v>0</v>
      </c>
      <c r="BW266" s="48">
        <f t="shared" si="37"/>
        <v>0</v>
      </c>
      <c r="BX266" s="48">
        <f t="shared" si="38"/>
        <v>0</v>
      </c>
      <c r="BY266" s="48">
        <f t="shared" si="39"/>
        <v>0</v>
      </c>
      <c r="BZ266" s="48">
        <f t="shared" si="40"/>
        <v>0</v>
      </c>
      <c r="CA266" s="48">
        <f t="shared" si="41"/>
        <v>0</v>
      </c>
      <c r="CB266" s="48">
        <f t="shared" si="42"/>
        <v>0</v>
      </c>
      <c r="CC266" s="48">
        <f t="shared" si="43"/>
        <v>0</v>
      </c>
      <c r="CD266" s="48">
        <f t="shared" si="44"/>
        <v>0</v>
      </c>
      <c r="CE266" s="48">
        <f t="shared" si="45"/>
        <v>0</v>
      </c>
      <c r="CF266" s="48">
        <f t="shared" si="46"/>
        <v>0</v>
      </c>
      <c r="CG266" s="48">
        <f t="shared" si="47"/>
        <v>0</v>
      </c>
      <c r="CH266" s="48">
        <f t="shared" si="48"/>
        <v>0</v>
      </c>
      <c r="CI266" s="48">
        <f t="shared" si="49"/>
        <v>0</v>
      </c>
      <c r="CJ266" s="48">
        <f t="shared" si="50"/>
        <v>0</v>
      </c>
      <c r="CK266" s="48">
        <f t="shared" si="51"/>
        <v>0</v>
      </c>
      <c r="CL266" s="48">
        <f t="shared" si="52"/>
        <v>0</v>
      </c>
      <c r="CM266" s="48">
        <f t="shared" si="53"/>
        <v>0</v>
      </c>
      <c r="CN266" s="48">
        <f t="shared" si="54"/>
        <v>0</v>
      </c>
      <c r="CO266" s="48">
        <f t="shared" si="55"/>
        <v>0</v>
      </c>
      <c r="CP266" s="48">
        <f t="shared" si="56"/>
        <v>0</v>
      </c>
      <c r="CQ266" s="48">
        <f t="shared" si="57"/>
        <v>0</v>
      </c>
      <c r="CR266" s="48">
        <f t="shared" si="58"/>
        <v>0</v>
      </c>
      <c r="CS266" s="48">
        <f t="shared" si="59"/>
        <v>0</v>
      </c>
      <c r="CT266" s="48">
        <f t="shared" si="60"/>
        <v>0</v>
      </c>
      <c r="CU266" s="48">
        <f t="shared" si="61"/>
        <v>0</v>
      </c>
      <c r="CV266" s="48">
        <f t="shared" si="62"/>
        <v>0</v>
      </c>
      <c r="CW266" s="48">
        <f t="shared" si="63"/>
        <v>0</v>
      </c>
      <c r="CX266" s="48">
        <f t="shared" si="64"/>
        <v>0</v>
      </c>
      <c r="CZ266" s="1">
        <f t="shared" si="65"/>
        <v>0</v>
      </c>
      <c r="DD266" s="1">
        <f t="shared" si="66"/>
        <v>0</v>
      </c>
      <c r="DE266" s="1">
        <f t="shared" si="67"/>
        <v>0</v>
      </c>
      <c r="DF266" s="1">
        <f t="shared" si="68"/>
        <v>0</v>
      </c>
      <c r="DG266" s="1">
        <f t="shared" si="69"/>
        <v>0</v>
      </c>
      <c r="DH266" s="1">
        <f t="shared" si="70"/>
        <v>0</v>
      </c>
      <c r="DI266" s="1">
        <f t="shared" si="71"/>
        <v>0</v>
      </c>
      <c r="DJ266" s="1">
        <f t="shared" si="72"/>
        <v>0</v>
      </c>
      <c r="DK266" s="1">
        <f t="shared" si="73"/>
        <v>0</v>
      </c>
      <c r="DL266" s="1">
        <f t="shared" si="74"/>
        <v>0</v>
      </c>
      <c r="DM266" s="1">
        <f t="shared" si="75"/>
        <v>0</v>
      </c>
      <c r="DN266" s="1">
        <f t="shared" si="76"/>
        <v>0</v>
      </c>
      <c r="DO266" s="1">
        <f t="shared" si="77"/>
        <v>0</v>
      </c>
      <c r="DP266" s="1">
        <f t="shared" si="78"/>
        <v>0</v>
      </c>
      <c r="DR266" s="1">
        <f>IF(AND(CNGE_2024_M4_Secc1!$O90&lt;&gt;"",CNGE_2024_M4_Secc1!$O90=1,COUNTA(K267:AD267,O335:AD335,O403:AD403)&gt;0),1,0)</f>
        <v>0</v>
      </c>
      <c r="DS266"/>
      <c r="DT266"/>
      <c r="DU266"/>
      <c r="DV266"/>
      <c r="DW266"/>
      <c r="DX266"/>
      <c r="DY266"/>
      <c r="DZ266"/>
      <c r="EA266"/>
      <c r="EB266"/>
      <c r="EC266"/>
    </row>
    <row r="267" spans="1:133" ht="15" customHeight="1">
      <c r="A267" s="40"/>
      <c r="B267" s="91"/>
      <c r="C267" s="94" t="s">
        <v>5133</v>
      </c>
      <c r="D267" s="572" t="str">
        <f>IF(CNGE_2024_M4_Secc1!D90="","",CNGE_2024_M4_Secc1!D90)</f>
        <v/>
      </c>
      <c r="E267" s="573"/>
      <c r="F267" s="573"/>
      <c r="G267" s="573"/>
      <c r="H267" s="573"/>
      <c r="I267" s="573"/>
      <c r="J267" s="574"/>
      <c r="K267" s="483"/>
      <c r="L267" s="483"/>
      <c r="M267" s="483"/>
      <c r="N267" s="483"/>
      <c r="O267" s="483"/>
      <c r="P267" s="483"/>
      <c r="Q267" s="483"/>
      <c r="R267" s="483"/>
      <c r="S267" s="483"/>
      <c r="T267" s="483"/>
      <c r="U267" s="483"/>
      <c r="V267" s="483"/>
      <c r="W267" s="483"/>
      <c r="X267" s="483"/>
      <c r="Y267" s="483"/>
      <c r="Z267" s="483"/>
      <c r="AA267" s="483"/>
      <c r="AB267" s="483"/>
      <c r="AC267" s="483"/>
      <c r="AD267" s="483"/>
      <c r="AE267" s="42"/>
      <c r="AG267" s="1">
        <f>IF(AND(AK279=1,COUNTA(K267:AD267,O335:AD335,O403:AD403)=0),0,IF(AND(CNGE_2024_M4_Secc1!$O90&lt;&gt;"",CNGE_2024_M4_Secc1!$O90=1,COUNTBLANK(D267)=0,COUNTA(K267:AD267,O335:AD335,O403:AD403)=0),0,IF(AND(CNGE_2024_M4_Secc1!$O90&lt;&gt;"",CNGE_2024_M4_Secc1!$O90&lt;&gt;1,COUNTBLANK(D267)=0,DD267=0,DE267=0,DF267=0,DG267=0,DH267=0,DI267=0,DJ267=0,DK267=0,DL267=0,DM267=0,DN267=0,DO267=0,DP267=0),0,IF(AND(COUNTBLANK(D267)=1,COUNTA(K267:AD267,O335:AD335,O403:AD403)=0),0,1))))</f>
        <v>0</v>
      </c>
      <c r="AH267" s="89">
        <f t="shared" si="14"/>
        <v>0</v>
      </c>
      <c r="AI267" s="1">
        <f t="shared" si="94"/>
        <v>0</v>
      </c>
      <c r="AJ267"/>
      <c r="AK267"/>
      <c r="AL267"/>
      <c r="AM267"/>
      <c r="AN267"/>
      <c r="AO267"/>
      <c r="AP267"/>
      <c r="AQ267"/>
      <c r="AR267"/>
      <c r="AS267"/>
      <c r="AT267"/>
      <c r="AU267"/>
      <c r="AY267" s="48">
        <f t="shared" si="16"/>
        <v>0</v>
      </c>
      <c r="AZ267" s="48">
        <f t="shared" si="79"/>
        <v>0</v>
      </c>
      <c r="BA267" s="48">
        <f t="shared" si="17"/>
        <v>0</v>
      </c>
      <c r="BB267" s="48">
        <f t="shared" si="18"/>
        <v>0</v>
      </c>
      <c r="BC267" s="48">
        <f t="shared" si="19"/>
        <v>0</v>
      </c>
      <c r="BD267" s="48">
        <f t="shared" si="20"/>
        <v>0</v>
      </c>
      <c r="BE267" s="48">
        <f t="shared" si="21"/>
        <v>0</v>
      </c>
      <c r="BF267" s="48">
        <f t="shared" si="22"/>
        <v>0</v>
      </c>
      <c r="BG267" s="48">
        <f t="shared" si="92"/>
        <v>0</v>
      </c>
      <c r="BH267" s="48">
        <f t="shared" si="23"/>
        <v>0</v>
      </c>
      <c r="BI267" s="48">
        <f t="shared" si="24"/>
        <v>0</v>
      </c>
      <c r="BJ267" s="48">
        <f t="shared" si="25"/>
        <v>0</v>
      </c>
      <c r="BK267" s="48">
        <f t="shared" si="26"/>
        <v>0</v>
      </c>
      <c r="BL267" s="48">
        <f t="shared" si="27"/>
        <v>0</v>
      </c>
      <c r="BM267" s="48">
        <f t="shared" si="28"/>
        <v>0</v>
      </c>
      <c r="BN267" s="48">
        <f t="shared" si="29"/>
        <v>0</v>
      </c>
      <c r="BO267" s="48">
        <f t="shared" si="30"/>
        <v>0</v>
      </c>
      <c r="BP267" s="48">
        <f t="shared" si="31"/>
        <v>0</v>
      </c>
      <c r="BQ267" s="48">
        <f t="shared" si="32"/>
        <v>0</v>
      </c>
      <c r="BR267" s="48">
        <f t="shared" si="33"/>
        <v>0</v>
      </c>
      <c r="BS267" s="48">
        <f t="shared" si="34"/>
        <v>0</v>
      </c>
      <c r="BT267" s="48">
        <f t="shared" si="93"/>
        <v>0</v>
      </c>
      <c r="BU267" s="48">
        <f t="shared" si="35"/>
        <v>0</v>
      </c>
      <c r="BV267" s="48">
        <f t="shared" si="36"/>
        <v>0</v>
      </c>
      <c r="BW267" s="48">
        <f t="shared" si="37"/>
        <v>0</v>
      </c>
      <c r="BX267" s="48">
        <f t="shared" si="38"/>
        <v>0</v>
      </c>
      <c r="BY267" s="48">
        <f t="shared" si="39"/>
        <v>0</v>
      </c>
      <c r="BZ267" s="48">
        <f t="shared" si="40"/>
        <v>0</v>
      </c>
      <c r="CA267" s="48">
        <f t="shared" si="41"/>
        <v>0</v>
      </c>
      <c r="CB267" s="48">
        <f t="shared" si="42"/>
        <v>0</v>
      </c>
      <c r="CC267" s="48">
        <f t="shared" si="43"/>
        <v>0</v>
      </c>
      <c r="CD267" s="48">
        <f t="shared" si="44"/>
        <v>0</v>
      </c>
      <c r="CE267" s="48">
        <f t="shared" si="45"/>
        <v>0</v>
      </c>
      <c r="CF267" s="48">
        <f t="shared" si="46"/>
        <v>0</v>
      </c>
      <c r="CG267" s="48">
        <f t="shared" si="47"/>
        <v>0</v>
      </c>
      <c r="CH267" s="48">
        <f t="shared" si="48"/>
        <v>0</v>
      </c>
      <c r="CI267" s="48">
        <f t="shared" si="49"/>
        <v>0</v>
      </c>
      <c r="CJ267" s="48">
        <f t="shared" si="50"/>
        <v>0</v>
      </c>
      <c r="CK267" s="48">
        <f t="shared" si="51"/>
        <v>0</v>
      </c>
      <c r="CL267" s="48">
        <f t="shared" si="52"/>
        <v>0</v>
      </c>
      <c r="CM267" s="48">
        <f t="shared" si="53"/>
        <v>0</v>
      </c>
      <c r="CN267" s="48">
        <f t="shared" si="54"/>
        <v>0</v>
      </c>
      <c r="CO267" s="48">
        <f t="shared" si="55"/>
        <v>0</v>
      </c>
      <c r="CP267" s="48">
        <f t="shared" si="56"/>
        <v>0</v>
      </c>
      <c r="CQ267" s="48">
        <f t="shared" si="57"/>
        <v>0</v>
      </c>
      <c r="CR267" s="48">
        <f t="shared" si="58"/>
        <v>0</v>
      </c>
      <c r="CS267" s="48">
        <f t="shared" si="59"/>
        <v>0</v>
      </c>
      <c r="CT267" s="48">
        <f t="shared" si="60"/>
        <v>0</v>
      </c>
      <c r="CU267" s="48">
        <f t="shared" si="61"/>
        <v>0</v>
      </c>
      <c r="CV267" s="48">
        <f t="shared" si="62"/>
        <v>0</v>
      </c>
      <c r="CW267" s="48">
        <f t="shared" si="63"/>
        <v>0</v>
      </c>
      <c r="CX267" s="48">
        <f t="shared" si="64"/>
        <v>0</v>
      </c>
      <c r="CZ267" s="1">
        <f t="shared" si="65"/>
        <v>0</v>
      </c>
      <c r="DD267" s="1">
        <f t="shared" si="66"/>
        <v>0</v>
      </c>
      <c r="DE267" s="1">
        <f t="shared" si="67"/>
        <v>0</v>
      </c>
      <c r="DF267" s="1">
        <f t="shared" si="68"/>
        <v>0</v>
      </c>
      <c r="DG267" s="1">
        <f t="shared" si="69"/>
        <v>0</v>
      </c>
      <c r="DH267" s="1">
        <f t="shared" si="70"/>
        <v>0</v>
      </c>
      <c r="DI267" s="1">
        <f t="shared" si="71"/>
        <v>0</v>
      </c>
      <c r="DJ267" s="1">
        <f t="shared" si="72"/>
        <v>0</v>
      </c>
      <c r="DK267" s="1">
        <f t="shared" si="73"/>
        <v>0</v>
      </c>
      <c r="DL267" s="1">
        <f t="shared" si="74"/>
        <v>0</v>
      </c>
      <c r="DM267" s="1">
        <f t="shared" si="75"/>
        <v>0</v>
      </c>
      <c r="DN267" s="1">
        <f t="shared" si="76"/>
        <v>0</v>
      </c>
      <c r="DO267" s="1">
        <f t="shared" si="77"/>
        <v>0</v>
      </c>
      <c r="DP267" s="1">
        <f t="shared" si="78"/>
        <v>0</v>
      </c>
      <c r="DR267" s="1">
        <f>IF(AND(CNGE_2024_M4_Secc1!$O91&lt;&gt;"",CNGE_2024_M4_Secc1!$O91=1,COUNTA(K268:AD268,O336:AD336,O404:AD404)&gt;0),1,0)</f>
        <v>0</v>
      </c>
      <c r="DS267"/>
      <c r="DT267"/>
      <c r="DU267"/>
      <c r="DV267"/>
      <c r="DW267"/>
      <c r="DX267"/>
      <c r="DY267"/>
      <c r="DZ267"/>
      <c r="EA267"/>
      <c r="EB267"/>
      <c r="EC267"/>
    </row>
    <row r="268" spans="1:133" ht="15" customHeight="1">
      <c r="A268" s="40"/>
      <c r="B268" s="91"/>
      <c r="C268" s="94" t="s">
        <v>5134</v>
      </c>
      <c r="D268" s="572" t="str">
        <f>IF(CNGE_2024_M4_Secc1!D91="","",CNGE_2024_M4_Secc1!D91)</f>
        <v/>
      </c>
      <c r="E268" s="573"/>
      <c r="F268" s="573"/>
      <c r="G268" s="573"/>
      <c r="H268" s="573"/>
      <c r="I268" s="573"/>
      <c r="J268" s="574"/>
      <c r="K268" s="483"/>
      <c r="L268" s="483"/>
      <c r="M268" s="483"/>
      <c r="N268" s="483"/>
      <c r="O268" s="483"/>
      <c r="P268" s="483"/>
      <c r="Q268" s="483"/>
      <c r="R268" s="483"/>
      <c r="S268" s="483"/>
      <c r="T268" s="483"/>
      <c r="U268" s="483"/>
      <c r="V268" s="483"/>
      <c r="W268" s="483"/>
      <c r="X268" s="483"/>
      <c r="Y268" s="483"/>
      <c r="Z268" s="483"/>
      <c r="AA268" s="483"/>
      <c r="AB268" s="483"/>
      <c r="AC268" s="483"/>
      <c r="AD268" s="483"/>
      <c r="AE268" s="42"/>
      <c r="AG268" s="1">
        <f>IF(AND(AK280=1,COUNTA(K268:AD268,O336:AD336,O404:AD404)=0),0,IF(AND(CNGE_2024_M4_Secc1!$O91&lt;&gt;"",CNGE_2024_M4_Secc1!$O91=1,COUNTBLANK(D268)=0,COUNTA(K268:AD268,O336:AD336,O404:AD404)=0),0,IF(AND(CNGE_2024_M4_Secc1!$O91&lt;&gt;"",CNGE_2024_M4_Secc1!$O91&lt;&gt;1,COUNTBLANK(D268)=0,DD268=0,DE268=0,DF268=0,DG268=0,DH268=0,DI268=0,DJ268=0,DK268=0,DL268=0,DM268=0,DN268=0,DO268=0,DP268=0),0,IF(AND(COUNTBLANK(D268)=1,COUNTA(K268:AD268,O336:AD336,O404:AD404)=0),0,1))))</f>
        <v>0</v>
      </c>
      <c r="AH268" s="89">
        <f t="shared" si="14"/>
        <v>0</v>
      </c>
      <c r="AI268" s="1">
        <f t="shared" si="94"/>
        <v>0</v>
      </c>
      <c r="AJ268"/>
      <c r="AK268"/>
      <c r="AL268"/>
      <c r="AM268"/>
      <c r="AN268"/>
      <c r="AO268"/>
      <c r="AP268"/>
      <c r="AQ268"/>
      <c r="AR268"/>
      <c r="AS268"/>
      <c r="AT268"/>
      <c r="AU268"/>
      <c r="AY268" s="48">
        <f t="shared" si="16"/>
        <v>0</v>
      </c>
      <c r="AZ268" s="48">
        <f t="shared" si="79"/>
        <v>0</v>
      </c>
      <c r="BA268" s="48">
        <f t="shared" si="17"/>
        <v>0</v>
      </c>
      <c r="BB268" s="48">
        <f t="shared" si="18"/>
        <v>0</v>
      </c>
      <c r="BC268" s="48">
        <f t="shared" si="19"/>
        <v>0</v>
      </c>
      <c r="BD268" s="48">
        <f t="shared" si="20"/>
        <v>0</v>
      </c>
      <c r="BE268" s="48">
        <f t="shared" si="21"/>
        <v>0</v>
      </c>
      <c r="BF268" s="48">
        <f t="shared" si="22"/>
        <v>0</v>
      </c>
      <c r="BG268" s="48">
        <f t="shared" si="92"/>
        <v>0</v>
      </c>
      <c r="BH268" s="48">
        <f t="shared" si="23"/>
        <v>0</v>
      </c>
      <c r="BI268" s="48">
        <f t="shared" si="24"/>
        <v>0</v>
      </c>
      <c r="BJ268" s="48">
        <f t="shared" si="25"/>
        <v>0</v>
      </c>
      <c r="BK268" s="48">
        <f t="shared" si="26"/>
        <v>0</v>
      </c>
      <c r="BL268" s="48">
        <f t="shared" si="27"/>
        <v>0</v>
      </c>
      <c r="BM268" s="48">
        <f t="shared" si="28"/>
        <v>0</v>
      </c>
      <c r="BN268" s="48">
        <f t="shared" si="29"/>
        <v>0</v>
      </c>
      <c r="BO268" s="48">
        <f t="shared" si="30"/>
        <v>0</v>
      </c>
      <c r="BP268" s="48">
        <f t="shared" si="31"/>
        <v>0</v>
      </c>
      <c r="BQ268" s="48">
        <f t="shared" si="32"/>
        <v>0</v>
      </c>
      <c r="BR268" s="48">
        <f t="shared" si="33"/>
        <v>0</v>
      </c>
      <c r="BS268" s="48">
        <f t="shared" si="34"/>
        <v>0</v>
      </c>
      <c r="BT268" s="48">
        <f t="shared" si="93"/>
        <v>0</v>
      </c>
      <c r="BU268" s="48">
        <f t="shared" si="35"/>
        <v>0</v>
      </c>
      <c r="BV268" s="48">
        <f t="shared" si="36"/>
        <v>0</v>
      </c>
      <c r="BW268" s="48">
        <f t="shared" si="37"/>
        <v>0</v>
      </c>
      <c r="BX268" s="48">
        <f t="shared" si="38"/>
        <v>0</v>
      </c>
      <c r="BY268" s="48">
        <f t="shared" si="39"/>
        <v>0</v>
      </c>
      <c r="BZ268" s="48">
        <f t="shared" si="40"/>
        <v>0</v>
      </c>
      <c r="CA268" s="48">
        <f t="shared" si="41"/>
        <v>0</v>
      </c>
      <c r="CB268" s="48">
        <f t="shared" si="42"/>
        <v>0</v>
      </c>
      <c r="CC268" s="48">
        <f t="shared" si="43"/>
        <v>0</v>
      </c>
      <c r="CD268" s="48">
        <f t="shared" si="44"/>
        <v>0</v>
      </c>
      <c r="CE268" s="48">
        <f t="shared" si="45"/>
        <v>0</v>
      </c>
      <c r="CF268" s="48">
        <f t="shared" si="46"/>
        <v>0</v>
      </c>
      <c r="CG268" s="48">
        <f t="shared" si="47"/>
        <v>0</v>
      </c>
      <c r="CH268" s="48">
        <f t="shared" si="48"/>
        <v>0</v>
      </c>
      <c r="CI268" s="48">
        <f t="shared" si="49"/>
        <v>0</v>
      </c>
      <c r="CJ268" s="48">
        <f t="shared" si="50"/>
        <v>0</v>
      </c>
      <c r="CK268" s="48">
        <f t="shared" si="51"/>
        <v>0</v>
      </c>
      <c r="CL268" s="48">
        <f t="shared" si="52"/>
        <v>0</v>
      </c>
      <c r="CM268" s="48">
        <f t="shared" si="53"/>
        <v>0</v>
      </c>
      <c r="CN268" s="48">
        <f t="shared" si="54"/>
        <v>0</v>
      </c>
      <c r="CO268" s="48">
        <f t="shared" si="55"/>
        <v>0</v>
      </c>
      <c r="CP268" s="48">
        <f t="shared" si="56"/>
        <v>0</v>
      </c>
      <c r="CQ268" s="48">
        <f t="shared" si="57"/>
        <v>0</v>
      </c>
      <c r="CR268" s="48">
        <f t="shared" si="58"/>
        <v>0</v>
      </c>
      <c r="CS268" s="48">
        <f t="shared" si="59"/>
        <v>0</v>
      </c>
      <c r="CT268" s="48">
        <f t="shared" si="60"/>
        <v>0</v>
      </c>
      <c r="CU268" s="48">
        <f t="shared" si="61"/>
        <v>0</v>
      </c>
      <c r="CV268" s="48">
        <f t="shared" si="62"/>
        <v>0</v>
      </c>
      <c r="CW268" s="48">
        <f t="shared" si="63"/>
        <v>0</v>
      </c>
      <c r="CX268" s="48">
        <f t="shared" si="64"/>
        <v>0</v>
      </c>
      <c r="CZ268" s="1">
        <f t="shared" si="65"/>
        <v>0</v>
      </c>
      <c r="DD268" s="1">
        <f t="shared" si="66"/>
        <v>0</v>
      </c>
      <c r="DE268" s="1">
        <f t="shared" si="67"/>
        <v>0</v>
      </c>
      <c r="DF268" s="1">
        <f t="shared" si="68"/>
        <v>0</v>
      </c>
      <c r="DG268" s="1">
        <f t="shared" si="69"/>
        <v>0</v>
      </c>
      <c r="DH268" s="1">
        <f t="shared" si="70"/>
        <v>0</v>
      </c>
      <c r="DI268" s="1">
        <f t="shared" si="71"/>
        <v>0</v>
      </c>
      <c r="DJ268" s="1">
        <f t="shared" si="72"/>
        <v>0</v>
      </c>
      <c r="DK268" s="1">
        <f t="shared" si="73"/>
        <v>0</v>
      </c>
      <c r="DL268" s="1">
        <f t="shared" si="74"/>
        <v>0</v>
      </c>
      <c r="DM268" s="1">
        <f t="shared" si="75"/>
        <v>0</v>
      </c>
      <c r="DN268" s="1">
        <f t="shared" si="76"/>
        <v>0</v>
      </c>
      <c r="DO268" s="1">
        <f t="shared" si="77"/>
        <v>0</v>
      </c>
      <c r="DP268" s="1">
        <f t="shared" si="78"/>
        <v>0</v>
      </c>
      <c r="DR268" s="1">
        <f>IF(AND(CNGE_2024_M4_Secc1!$O92&lt;&gt;"",CNGE_2024_M4_Secc1!$O92=1,COUNTA(K269:AD269,O337:AD337,O405:AD405)&gt;0),1,0)</f>
        <v>0</v>
      </c>
      <c r="DS268"/>
      <c r="DT268"/>
      <c r="DU268"/>
      <c r="DV268"/>
      <c r="DW268"/>
      <c r="DX268"/>
      <c r="DY268"/>
      <c r="DZ268"/>
      <c r="EA268"/>
      <c r="EB268"/>
      <c r="EC268"/>
    </row>
    <row r="269" spans="1:133" ht="15" customHeight="1">
      <c r="A269" s="40"/>
      <c r="B269" s="91"/>
      <c r="C269" s="94" t="s">
        <v>5135</v>
      </c>
      <c r="D269" s="572" t="str">
        <f>IF(CNGE_2024_M4_Secc1!D92="","",CNGE_2024_M4_Secc1!D92)</f>
        <v/>
      </c>
      <c r="E269" s="573"/>
      <c r="F269" s="573"/>
      <c r="G269" s="573"/>
      <c r="H269" s="573"/>
      <c r="I269" s="573"/>
      <c r="J269" s="574"/>
      <c r="K269" s="483"/>
      <c r="L269" s="483"/>
      <c r="M269" s="483"/>
      <c r="N269" s="483"/>
      <c r="O269" s="483"/>
      <c r="P269" s="483"/>
      <c r="Q269" s="483"/>
      <c r="R269" s="483"/>
      <c r="S269" s="483"/>
      <c r="T269" s="483"/>
      <c r="U269" s="483"/>
      <c r="V269" s="483"/>
      <c r="W269" s="483"/>
      <c r="X269" s="483"/>
      <c r="Y269" s="483"/>
      <c r="Z269" s="483"/>
      <c r="AA269" s="483"/>
      <c r="AB269" s="483"/>
      <c r="AC269" s="483"/>
      <c r="AD269" s="483"/>
      <c r="AE269" s="42"/>
      <c r="AG269" s="1">
        <f>IF(AND(AK281=1,COUNTA(K269:AD269,O337:AD337,O405:AD405)=0),0,IF(AND(CNGE_2024_M4_Secc1!$O92&lt;&gt;"",CNGE_2024_M4_Secc1!$O92=1,COUNTBLANK(D269)=0,COUNTA(K269:AD269,O337:AD337,O405:AD405)=0),0,IF(AND(CNGE_2024_M4_Secc1!$O92&lt;&gt;"",CNGE_2024_M4_Secc1!$O92&lt;&gt;1,COUNTBLANK(D269)=0,DD269=0,DE269=0,DF269=0,DG269=0,DH269=0,DI269=0,DJ269=0,DK269=0,DL269=0,DM269=0,DN269=0,DO269=0,DP269=0),0,IF(AND(COUNTBLANK(D269)=1,COUNTA(K269:AD269,O337:AD337,O405:AD405)=0),0,1))))</f>
        <v>0</v>
      </c>
      <c r="AH269" s="89">
        <f t="shared" si="14"/>
        <v>0</v>
      </c>
      <c r="AI269" s="1">
        <f t="shared" si="94"/>
        <v>0</v>
      </c>
      <c r="AJ269"/>
      <c r="AK269"/>
      <c r="AL269"/>
      <c r="AM269"/>
      <c r="AN269"/>
      <c r="AO269"/>
      <c r="AP269"/>
      <c r="AQ269"/>
      <c r="AR269"/>
      <c r="AS269"/>
      <c r="AT269"/>
      <c r="AU269"/>
      <c r="AY269" s="48">
        <f t="shared" si="16"/>
        <v>0</v>
      </c>
      <c r="AZ269" s="48">
        <f t="shared" si="79"/>
        <v>0</v>
      </c>
      <c r="BA269" s="48">
        <f t="shared" si="17"/>
        <v>0</v>
      </c>
      <c r="BB269" s="48">
        <f t="shared" si="18"/>
        <v>0</v>
      </c>
      <c r="BC269" s="48">
        <f t="shared" si="19"/>
        <v>0</v>
      </c>
      <c r="BD269" s="48">
        <f t="shared" si="20"/>
        <v>0</v>
      </c>
      <c r="BE269" s="48">
        <f t="shared" si="21"/>
        <v>0</v>
      </c>
      <c r="BF269" s="48">
        <f t="shared" si="22"/>
        <v>0</v>
      </c>
      <c r="BG269" s="48">
        <f t="shared" si="92"/>
        <v>0</v>
      </c>
      <c r="BH269" s="48">
        <f t="shared" si="23"/>
        <v>0</v>
      </c>
      <c r="BI269" s="48">
        <f t="shared" si="24"/>
        <v>0</v>
      </c>
      <c r="BJ269" s="48">
        <f t="shared" si="25"/>
        <v>0</v>
      </c>
      <c r="BK269" s="48">
        <f t="shared" si="26"/>
        <v>0</v>
      </c>
      <c r="BL269" s="48">
        <f t="shared" si="27"/>
        <v>0</v>
      </c>
      <c r="BM269" s="48">
        <f t="shared" si="28"/>
        <v>0</v>
      </c>
      <c r="BN269" s="48">
        <f t="shared" si="29"/>
        <v>0</v>
      </c>
      <c r="BO269" s="48">
        <f t="shared" si="30"/>
        <v>0</v>
      </c>
      <c r="BP269" s="48">
        <f t="shared" si="31"/>
        <v>0</v>
      </c>
      <c r="BQ269" s="48">
        <f t="shared" si="32"/>
        <v>0</v>
      </c>
      <c r="BR269" s="48">
        <f t="shared" si="33"/>
        <v>0</v>
      </c>
      <c r="BS269" s="48">
        <f t="shared" si="34"/>
        <v>0</v>
      </c>
      <c r="BT269" s="48">
        <f t="shared" si="93"/>
        <v>0</v>
      </c>
      <c r="BU269" s="48">
        <f t="shared" si="35"/>
        <v>0</v>
      </c>
      <c r="BV269" s="48">
        <f t="shared" si="36"/>
        <v>0</v>
      </c>
      <c r="BW269" s="48">
        <f t="shared" si="37"/>
        <v>0</v>
      </c>
      <c r="BX269" s="48">
        <f t="shared" si="38"/>
        <v>0</v>
      </c>
      <c r="BY269" s="48">
        <f t="shared" si="39"/>
        <v>0</v>
      </c>
      <c r="BZ269" s="48">
        <f t="shared" si="40"/>
        <v>0</v>
      </c>
      <c r="CA269" s="48">
        <f t="shared" si="41"/>
        <v>0</v>
      </c>
      <c r="CB269" s="48">
        <f t="shared" si="42"/>
        <v>0</v>
      </c>
      <c r="CC269" s="48">
        <f t="shared" si="43"/>
        <v>0</v>
      </c>
      <c r="CD269" s="48">
        <f t="shared" si="44"/>
        <v>0</v>
      </c>
      <c r="CE269" s="48">
        <f t="shared" si="45"/>
        <v>0</v>
      </c>
      <c r="CF269" s="48">
        <f t="shared" si="46"/>
        <v>0</v>
      </c>
      <c r="CG269" s="48">
        <f t="shared" si="47"/>
        <v>0</v>
      </c>
      <c r="CH269" s="48">
        <f t="shared" si="48"/>
        <v>0</v>
      </c>
      <c r="CI269" s="48">
        <f t="shared" si="49"/>
        <v>0</v>
      </c>
      <c r="CJ269" s="48">
        <f t="shared" si="50"/>
        <v>0</v>
      </c>
      <c r="CK269" s="48">
        <f t="shared" si="51"/>
        <v>0</v>
      </c>
      <c r="CL269" s="48">
        <f t="shared" si="52"/>
        <v>0</v>
      </c>
      <c r="CM269" s="48">
        <f t="shared" si="53"/>
        <v>0</v>
      </c>
      <c r="CN269" s="48">
        <f t="shared" si="54"/>
        <v>0</v>
      </c>
      <c r="CO269" s="48">
        <f t="shared" si="55"/>
        <v>0</v>
      </c>
      <c r="CP269" s="48">
        <f t="shared" si="56"/>
        <v>0</v>
      </c>
      <c r="CQ269" s="48">
        <f t="shared" si="57"/>
        <v>0</v>
      </c>
      <c r="CR269" s="48">
        <f t="shared" si="58"/>
        <v>0</v>
      </c>
      <c r="CS269" s="48">
        <f t="shared" si="59"/>
        <v>0</v>
      </c>
      <c r="CT269" s="48">
        <f t="shared" si="60"/>
        <v>0</v>
      </c>
      <c r="CU269" s="48">
        <f t="shared" si="61"/>
        <v>0</v>
      </c>
      <c r="CV269" s="48">
        <f t="shared" si="62"/>
        <v>0</v>
      </c>
      <c r="CW269" s="48">
        <f t="shared" si="63"/>
        <v>0</v>
      </c>
      <c r="CX269" s="48">
        <f t="shared" si="64"/>
        <v>0</v>
      </c>
      <c r="CZ269" s="1">
        <f t="shared" si="65"/>
        <v>0</v>
      </c>
      <c r="DD269" s="1">
        <f t="shared" si="66"/>
        <v>0</v>
      </c>
      <c r="DE269" s="1">
        <f t="shared" si="67"/>
        <v>0</v>
      </c>
      <c r="DF269" s="1">
        <f t="shared" si="68"/>
        <v>0</v>
      </c>
      <c r="DG269" s="1">
        <f t="shared" si="69"/>
        <v>0</v>
      </c>
      <c r="DH269" s="1">
        <f t="shared" si="70"/>
        <v>0</v>
      </c>
      <c r="DI269" s="1">
        <f t="shared" si="71"/>
        <v>0</v>
      </c>
      <c r="DJ269" s="1">
        <f t="shared" si="72"/>
        <v>0</v>
      </c>
      <c r="DK269" s="1">
        <f t="shared" si="73"/>
        <v>0</v>
      </c>
      <c r="DL269" s="1">
        <f t="shared" si="74"/>
        <v>0</v>
      </c>
      <c r="DM269" s="1">
        <f t="shared" si="75"/>
        <v>0</v>
      </c>
      <c r="DN269" s="1">
        <f t="shared" si="76"/>
        <v>0</v>
      </c>
      <c r="DO269" s="1">
        <f t="shared" si="77"/>
        <v>0</v>
      </c>
      <c r="DP269" s="1">
        <f t="shared" si="78"/>
        <v>0</v>
      </c>
      <c r="DR269" s="1">
        <f>IF(AND(CNGE_2024_M4_Secc1!$O93&lt;&gt;"",CNGE_2024_M4_Secc1!$O93=1,COUNTA(K270:AD270,O338:AD338,O406:AD406)&gt;0),1,0)</f>
        <v>0</v>
      </c>
      <c r="DS269"/>
      <c r="DT269"/>
      <c r="DU269"/>
      <c r="DV269"/>
      <c r="DW269"/>
      <c r="DX269"/>
      <c r="DY269"/>
      <c r="DZ269"/>
      <c r="EA269"/>
      <c r="EB269"/>
      <c r="EC269"/>
    </row>
    <row r="270" spans="1:133" ht="15" customHeight="1">
      <c r="A270" s="40"/>
      <c r="B270" s="91"/>
      <c r="C270" s="94" t="s">
        <v>5136</v>
      </c>
      <c r="D270" s="572" t="str">
        <f>IF(CNGE_2024_M4_Secc1!D93="","",CNGE_2024_M4_Secc1!D93)</f>
        <v/>
      </c>
      <c r="E270" s="573"/>
      <c r="F270" s="573"/>
      <c r="G270" s="573"/>
      <c r="H270" s="573"/>
      <c r="I270" s="573"/>
      <c r="J270" s="574"/>
      <c r="K270" s="483"/>
      <c r="L270" s="483"/>
      <c r="M270" s="483"/>
      <c r="N270" s="483"/>
      <c r="O270" s="483"/>
      <c r="P270" s="483"/>
      <c r="Q270" s="483"/>
      <c r="R270" s="483"/>
      <c r="S270" s="483"/>
      <c r="T270" s="483"/>
      <c r="U270" s="483"/>
      <c r="V270" s="483"/>
      <c r="W270" s="483"/>
      <c r="X270" s="483"/>
      <c r="Y270" s="483"/>
      <c r="Z270" s="483"/>
      <c r="AA270" s="483"/>
      <c r="AB270" s="483"/>
      <c r="AC270" s="483"/>
      <c r="AD270" s="483"/>
      <c r="AE270" s="42"/>
      <c r="AG270" s="1">
        <f>IF(AND(AK282=1,COUNTA(K270:AD270,O338:AD338,O406:AD406)=0),0,IF(AND(CNGE_2024_M4_Secc1!$O93&lt;&gt;"",CNGE_2024_M4_Secc1!$O93=1,COUNTBLANK(D270)=0,COUNTA(K270:AD270,O338:AD338,O406:AD406)=0),0,IF(AND(CNGE_2024_M4_Secc1!$O93&lt;&gt;"",CNGE_2024_M4_Secc1!$O93&lt;&gt;1,COUNTBLANK(D270)=0,DD270=0,DE270=0,DF270=0,DG270=0,DH270=0,DI270=0,DJ270=0,DK270=0,DL270=0,DM270=0,DN270=0,DO270=0,DP270=0),0,IF(AND(COUNTBLANK(D270)=1,COUNTA(K270:AD270,O338:AD338,O406:AD406)=0),0,1))))</f>
        <v>0</v>
      </c>
      <c r="AH270" s="89">
        <f t="shared" si="14"/>
        <v>0</v>
      </c>
      <c r="AI270" s="1">
        <f t="shared" si="94"/>
        <v>0</v>
      </c>
      <c r="AJ270"/>
      <c r="AK270"/>
      <c r="AL270"/>
      <c r="AM270"/>
      <c r="AN270"/>
      <c r="AO270"/>
      <c r="AP270"/>
      <c r="AQ270"/>
      <c r="AR270"/>
      <c r="AS270"/>
      <c r="AT270"/>
      <c r="AU270"/>
      <c r="AY270" s="48">
        <f t="shared" si="16"/>
        <v>0</v>
      </c>
      <c r="AZ270" s="48">
        <f t="shared" si="79"/>
        <v>0</v>
      </c>
      <c r="BA270" s="48">
        <f t="shared" si="17"/>
        <v>0</v>
      </c>
      <c r="BB270" s="48">
        <f t="shared" si="18"/>
        <v>0</v>
      </c>
      <c r="BC270" s="48">
        <f t="shared" si="19"/>
        <v>0</v>
      </c>
      <c r="BD270" s="48">
        <f t="shared" si="20"/>
        <v>0</v>
      </c>
      <c r="BE270" s="48">
        <f t="shared" si="21"/>
        <v>0</v>
      </c>
      <c r="BF270" s="48">
        <f t="shared" si="22"/>
        <v>0</v>
      </c>
      <c r="BG270" s="48">
        <f t="shared" si="92"/>
        <v>0</v>
      </c>
      <c r="BH270" s="48">
        <f t="shared" si="23"/>
        <v>0</v>
      </c>
      <c r="BI270" s="48">
        <f t="shared" si="24"/>
        <v>0</v>
      </c>
      <c r="BJ270" s="48">
        <f t="shared" si="25"/>
        <v>0</v>
      </c>
      <c r="BK270" s="48">
        <f t="shared" si="26"/>
        <v>0</v>
      </c>
      <c r="BL270" s="48">
        <f t="shared" si="27"/>
        <v>0</v>
      </c>
      <c r="BM270" s="48">
        <f t="shared" si="28"/>
        <v>0</v>
      </c>
      <c r="BN270" s="48">
        <f t="shared" si="29"/>
        <v>0</v>
      </c>
      <c r="BO270" s="48">
        <f t="shared" si="30"/>
        <v>0</v>
      </c>
      <c r="BP270" s="48">
        <f t="shared" si="31"/>
        <v>0</v>
      </c>
      <c r="BQ270" s="48">
        <f t="shared" si="32"/>
        <v>0</v>
      </c>
      <c r="BR270" s="48">
        <f t="shared" si="33"/>
        <v>0</v>
      </c>
      <c r="BS270" s="48">
        <f t="shared" si="34"/>
        <v>0</v>
      </c>
      <c r="BT270" s="48">
        <f t="shared" si="93"/>
        <v>0</v>
      </c>
      <c r="BU270" s="48">
        <f t="shared" si="35"/>
        <v>0</v>
      </c>
      <c r="BV270" s="48">
        <f t="shared" si="36"/>
        <v>0</v>
      </c>
      <c r="BW270" s="48">
        <f t="shared" si="37"/>
        <v>0</v>
      </c>
      <c r="BX270" s="48">
        <f t="shared" si="38"/>
        <v>0</v>
      </c>
      <c r="BY270" s="48">
        <f t="shared" si="39"/>
        <v>0</v>
      </c>
      <c r="BZ270" s="48">
        <f t="shared" si="40"/>
        <v>0</v>
      </c>
      <c r="CA270" s="48">
        <f t="shared" si="41"/>
        <v>0</v>
      </c>
      <c r="CB270" s="48">
        <f t="shared" si="42"/>
        <v>0</v>
      </c>
      <c r="CC270" s="48">
        <f t="shared" si="43"/>
        <v>0</v>
      </c>
      <c r="CD270" s="48">
        <f t="shared" si="44"/>
        <v>0</v>
      </c>
      <c r="CE270" s="48">
        <f t="shared" si="45"/>
        <v>0</v>
      </c>
      <c r="CF270" s="48">
        <f t="shared" si="46"/>
        <v>0</v>
      </c>
      <c r="CG270" s="48">
        <f t="shared" si="47"/>
        <v>0</v>
      </c>
      <c r="CH270" s="48">
        <f t="shared" si="48"/>
        <v>0</v>
      </c>
      <c r="CI270" s="48">
        <f t="shared" si="49"/>
        <v>0</v>
      </c>
      <c r="CJ270" s="48">
        <f t="shared" si="50"/>
        <v>0</v>
      </c>
      <c r="CK270" s="48">
        <f t="shared" si="51"/>
        <v>0</v>
      </c>
      <c r="CL270" s="48">
        <f t="shared" si="52"/>
        <v>0</v>
      </c>
      <c r="CM270" s="48">
        <f t="shared" si="53"/>
        <v>0</v>
      </c>
      <c r="CN270" s="48">
        <f t="shared" si="54"/>
        <v>0</v>
      </c>
      <c r="CO270" s="48">
        <f t="shared" si="55"/>
        <v>0</v>
      </c>
      <c r="CP270" s="48">
        <f t="shared" si="56"/>
        <v>0</v>
      </c>
      <c r="CQ270" s="48">
        <f t="shared" si="57"/>
        <v>0</v>
      </c>
      <c r="CR270" s="48">
        <f t="shared" si="58"/>
        <v>0</v>
      </c>
      <c r="CS270" s="48">
        <f t="shared" si="59"/>
        <v>0</v>
      </c>
      <c r="CT270" s="48">
        <f t="shared" si="60"/>
        <v>0</v>
      </c>
      <c r="CU270" s="48">
        <f t="shared" si="61"/>
        <v>0</v>
      </c>
      <c r="CV270" s="48">
        <f t="shared" si="62"/>
        <v>0</v>
      </c>
      <c r="CW270" s="48">
        <f t="shared" si="63"/>
        <v>0</v>
      </c>
      <c r="CX270" s="48">
        <f t="shared" si="64"/>
        <v>0</v>
      </c>
      <c r="CZ270" s="1">
        <f t="shared" si="65"/>
        <v>0</v>
      </c>
      <c r="DD270" s="1">
        <f t="shared" si="66"/>
        <v>0</v>
      </c>
      <c r="DE270" s="1">
        <f t="shared" si="67"/>
        <v>0</v>
      </c>
      <c r="DF270" s="1">
        <f t="shared" si="68"/>
        <v>0</v>
      </c>
      <c r="DG270" s="1">
        <f t="shared" si="69"/>
        <v>0</v>
      </c>
      <c r="DH270" s="1">
        <f t="shared" si="70"/>
        <v>0</v>
      </c>
      <c r="DI270" s="1">
        <f t="shared" si="71"/>
        <v>0</v>
      </c>
      <c r="DJ270" s="1">
        <f t="shared" si="72"/>
        <v>0</v>
      </c>
      <c r="DK270" s="1">
        <f t="shared" si="73"/>
        <v>0</v>
      </c>
      <c r="DL270" s="1">
        <f t="shared" si="74"/>
        <v>0</v>
      </c>
      <c r="DM270" s="1">
        <f t="shared" si="75"/>
        <v>0</v>
      </c>
      <c r="DN270" s="1">
        <f t="shared" si="76"/>
        <v>0</v>
      </c>
      <c r="DO270" s="1">
        <f t="shared" si="77"/>
        <v>0</v>
      </c>
      <c r="DP270" s="1">
        <f t="shared" si="78"/>
        <v>0</v>
      </c>
      <c r="DR270" s="1">
        <f>IF(AND(CNGE_2024_M4_Secc1!$O94&lt;&gt;"",CNGE_2024_M4_Secc1!$O94=1,COUNTA(K271:AD271,O339:AD339,O407:AD407)&gt;0),1,0)</f>
        <v>0</v>
      </c>
      <c r="DS270"/>
      <c r="DT270"/>
      <c r="DU270"/>
      <c r="DV270"/>
      <c r="DW270"/>
      <c r="DX270"/>
      <c r="DY270"/>
      <c r="DZ270"/>
      <c r="EA270"/>
      <c r="EB270"/>
      <c r="EC270"/>
    </row>
    <row r="271" spans="1:133" ht="15" customHeight="1">
      <c r="A271" s="40"/>
      <c r="B271" s="91"/>
      <c r="C271" s="94" t="s">
        <v>5137</v>
      </c>
      <c r="D271" s="572" t="str">
        <f>IF(CNGE_2024_M4_Secc1!D94="","",CNGE_2024_M4_Secc1!D94)</f>
        <v/>
      </c>
      <c r="E271" s="573"/>
      <c r="F271" s="573"/>
      <c r="G271" s="573"/>
      <c r="H271" s="573"/>
      <c r="I271" s="573"/>
      <c r="J271" s="574"/>
      <c r="K271" s="483"/>
      <c r="L271" s="483"/>
      <c r="M271" s="483"/>
      <c r="N271" s="483"/>
      <c r="O271" s="483"/>
      <c r="P271" s="483"/>
      <c r="Q271" s="483"/>
      <c r="R271" s="483"/>
      <c r="S271" s="483"/>
      <c r="T271" s="483"/>
      <c r="U271" s="483"/>
      <c r="V271" s="483"/>
      <c r="W271" s="483"/>
      <c r="X271" s="483"/>
      <c r="Y271" s="483"/>
      <c r="Z271" s="483"/>
      <c r="AA271" s="483"/>
      <c r="AB271" s="483"/>
      <c r="AC271" s="483"/>
      <c r="AD271" s="483"/>
      <c r="AE271" s="42"/>
      <c r="AG271" s="1">
        <f>IF(AND(AK283=1,COUNTA(K271:AD271,O339:AD339,O407:AD407)=0),0,IF(AND(CNGE_2024_M4_Secc1!$O94&lt;&gt;"",CNGE_2024_M4_Secc1!$O94=1,COUNTBLANK(D271)=0,COUNTA(K271:AD271,O339:AD339,O407:AD407)=0),0,IF(AND(CNGE_2024_M4_Secc1!$O94&lt;&gt;"",CNGE_2024_M4_Secc1!$O94&lt;&gt;1,COUNTBLANK(D271)=0,DD271=0,DE271=0,DF271=0,DG271=0,DH271=0,DI271=0,DJ271=0,DK271=0,DL271=0,DM271=0,DN271=0,DO271=0,DP271=0),0,IF(AND(COUNTBLANK(D271)=1,COUNTA(K271:AD271,O339:AD339,O407:AD407)=0),0,1))))</f>
        <v>0</v>
      </c>
      <c r="AH271" s="89">
        <f t="shared" si="14"/>
        <v>0</v>
      </c>
      <c r="AI271" s="1">
        <f t="shared" si="94"/>
        <v>0</v>
      </c>
      <c r="AJ271"/>
      <c r="AK271"/>
      <c r="AL271"/>
      <c r="AM271"/>
      <c r="AN271"/>
      <c r="AO271"/>
      <c r="AP271"/>
      <c r="AQ271"/>
      <c r="AR271"/>
      <c r="AS271"/>
      <c r="AT271"/>
      <c r="AU271"/>
      <c r="AY271" s="48">
        <f t="shared" si="16"/>
        <v>0</v>
      </c>
      <c r="AZ271" s="48">
        <f t="shared" si="79"/>
        <v>0</v>
      </c>
      <c r="BA271" s="48">
        <f t="shared" si="17"/>
        <v>0</v>
      </c>
      <c r="BB271" s="48">
        <f t="shared" si="18"/>
        <v>0</v>
      </c>
      <c r="BC271" s="48">
        <f t="shared" si="19"/>
        <v>0</v>
      </c>
      <c r="BD271" s="48">
        <f t="shared" si="20"/>
        <v>0</v>
      </c>
      <c r="BE271" s="48">
        <f t="shared" si="21"/>
        <v>0</v>
      </c>
      <c r="BF271" s="48">
        <f t="shared" si="22"/>
        <v>0</v>
      </c>
      <c r="BG271" s="48">
        <f t="shared" si="92"/>
        <v>0</v>
      </c>
      <c r="BH271" s="48">
        <f t="shared" si="23"/>
        <v>0</v>
      </c>
      <c r="BI271" s="48">
        <f t="shared" si="24"/>
        <v>0</v>
      </c>
      <c r="BJ271" s="48">
        <f t="shared" si="25"/>
        <v>0</v>
      </c>
      <c r="BK271" s="48">
        <f t="shared" si="26"/>
        <v>0</v>
      </c>
      <c r="BL271" s="48">
        <f t="shared" si="27"/>
        <v>0</v>
      </c>
      <c r="BM271" s="48">
        <f t="shared" si="28"/>
        <v>0</v>
      </c>
      <c r="BN271" s="48">
        <f t="shared" si="29"/>
        <v>0</v>
      </c>
      <c r="BO271" s="48">
        <f t="shared" si="30"/>
        <v>0</v>
      </c>
      <c r="BP271" s="48">
        <f t="shared" si="31"/>
        <v>0</v>
      </c>
      <c r="BQ271" s="48">
        <f t="shared" si="32"/>
        <v>0</v>
      </c>
      <c r="BR271" s="48">
        <f t="shared" si="33"/>
        <v>0</v>
      </c>
      <c r="BS271" s="48">
        <f t="shared" si="34"/>
        <v>0</v>
      </c>
      <c r="BT271" s="48">
        <f t="shared" si="93"/>
        <v>0</v>
      </c>
      <c r="BU271" s="48">
        <f t="shared" si="35"/>
        <v>0</v>
      </c>
      <c r="BV271" s="48">
        <f t="shared" si="36"/>
        <v>0</v>
      </c>
      <c r="BW271" s="48">
        <f t="shared" si="37"/>
        <v>0</v>
      </c>
      <c r="BX271" s="48">
        <f t="shared" si="38"/>
        <v>0</v>
      </c>
      <c r="BY271" s="48">
        <f t="shared" si="39"/>
        <v>0</v>
      </c>
      <c r="BZ271" s="48">
        <f t="shared" si="40"/>
        <v>0</v>
      </c>
      <c r="CA271" s="48">
        <f t="shared" si="41"/>
        <v>0</v>
      </c>
      <c r="CB271" s="48">
        <f t="shared" si="42"/>
        <v>0</v>
      </c>
      <c r="CC271" s="48">
        <f t="shared" si="43"/>
        <v>0</v>
      </c>
      <c r="CD271" s="48">
        <f t="shared" si="44"/>
        <v>0</v>
      </c>
      <c r="CE271" s="48">
        <f t="shared" si="45"/>
        <v>0</v>
      </c>
      <c r="CF271" s="48">
        <f t="shared" si="46"/>
        <v>0</v>
      </c>
      <c r="CG271" s="48">
        <f t="shared" si="47"/>
        <v>0</v>
      </c>
      <c r="CH271" s="48">
        <f t="shared" si="48"/>
        <v>0</v>
      </c>
      <c r="CI271" s="48">
        <f t="shared" si="49"/>
        <v>0</v>
      </c>
      <c r="CJ271" s="48">
        <f t="shared" si="50"/>
        <v>0</v>
      </c>
      <c r="CK271" s="48">
        <f t="shared" si="51"/>
        <v>0</v>
      </c>
      <c r="CL271" s="48">
        <f t="shared" si="52"/>
        <v>0</v>
      </c>
      <c r="CM271" s="48">
        <f t="shared" si="53"/>
        <v>0</v>
      </c>
      <c r="CN271" s="48">
        <f t="shared" si="54"/>
        <v>0</v>
      </c>
      <c r="CO271" s="48">
        <f t="shared" si="55"/>
        <v>0</v>
      </c>
      <c r="CP271" s="48">
        <f t="shared" si="56"/>
        <v>0</v>
      </c>
      <c r="CQ271" s="48">
        <f t="shared" si="57"/>
        <v>0</v>
      </c>
      <c r="CR271" s="48">
        <f t="shared" si="58"/>
        <v>0</v>
      </c>
      <c r="CS271" s="48">
        <f t="shared" si="59"/>
        <v>0</v>
      </c>
      <c r="CT271" s="48">
        <f t="shared" si="60"/>
        <v>0</v>
      </c>
      <c r="CU271" s="48">
        <f t="shared" si="61"/>
        <v>0</v>
      </c>
      <c r="CV271" s="48">
        <f t="shared" si="62"/>
        <v>0</v>
      </c>
      <c r="CW271" s="48">
        <f t="shared" si="63"/>
        <v>0</v>
      </c>
      <c r="CX271" s="48">
        <f t="shared" si="64"/>
        <v>0</v>
      </c>
      <c r="CZ271" s="1">
        <f t="shared" si="65"/>
        <v>0</v>
      </c>
      <c r="DD271" s="1">
        <f t="shared" si="66"/>
        <v>0</v>
      </c>
      <c r="DE271" s="1">
        <f t="shared" si="67"/>
        <v>0</v>
      </c>
      <c r="DF271" s="1">
        <f t="shared" si="68"/>
        <v>0</v>
      </c>
      <c r="DG271" s="1">
        <f t="shared" si="69"/>
        <v>0</v>
      </c>
      <c r="DH271" s="1">
        <f t="shared" si="70"/>
        <v>0</v>
      </c>
      <c r="DI271" s="1">
        <f t="shared" si="71"/>
        <v>0</v>
      </c>
      <c r="DJ271" s="1">
        <f t="shared" si="72"/>
        <v>0</v>
      </c>
      <c r="DK271" s="1">
        <f t="shared" si="73"/>
        <v>0</v>
      </c>
      <c r="DL271" s="1">
        <f t="shared" si="74"/>
        <v>0</v>
      </c>
      <c r="DM271" s="1">
        <f t="shared" si="75"/>
        <v>0</v>
      </c>
      <c r="DN271" s="1">
        <f t="shared" si="76"/>
        <v>0</v>
      </c>
      <c r="DO271" s="1">
        <f t="shared" si="77"/>
        <v>0</v>
      </c>
      <c r="DP271" s="1">
        <f t="shared" si="78"/>
        <v>0</v>
      </c>
      <c r="DR271" s="1">
        <f>IF(AND(CNGE_2024_M4_Secc1!$O95&lt;&gt;"",CNGE_2024_M4_Secc1!$O95=1,COUNTA(K272:AD272,O340:AD340,O408:AD408)&gt;0),1,0)</f>
        <v>0</v>
      </c>
      <c r="DS271"/>
      <c r="DT271"/>
      <c r="DU271"/>
      <c r="DV271"/>
      <c r="DW271"/>
      <c r="DX271"/>
      <c r="DY271"/>
      <c r="DZ271"/>
      <c r="EA271"/>
      <c r="EB271"/>
      <c r="EC271"/>
    </row>
    <row r="272" spans="1:133" ht="15" customHeight="1">
      <c r="A272" s="40"/>
      <c r="B272" s="91"/>
      <c r="C272" s="94" t="s">
        <v>5138</v>
      </c>
      <c r="D272" s="572" t="str">
        <f>IF(CNGE_2024_M4_Secc1!D95="","",CNGE_2024_M4_Secc1!D95)</f>
        <v/>
      </c>
      <c r="E272" s="573"/>
      <c r="F272" s="573"/>
      <c r="G272" s="573"/>
      <c r="H272" s="573"/>
      <c r="I272" s="573"/>
      <c r="J272" s="574"/>
      <c r="K272" s="483"/>
      <c r="L272" s="483"/>
      <c r="M272" s="483"/>
      <c r="N272" s="483"/>
      <c r="O272" s="483"/>
      <c r="P272" s="483"/>
      <c r="Q272" s="483"/>
      <c r="R272" s="483"/>
      <c r="S272" s="483"/>
      <c r="T272" s="483"/>
      <c r="U272" s="483"/>
      <c r="V272" s="483"/>
      <c r="W272" s="483"/>
      <c r="X272" s="483"/>
      <c r="Y272" s="483"/>
      <c r="Z272" s="483"/>
      <c r="AA272" s="483"/>
      <c r="AB272" s="483"/>
      <c r="AC272" s="483"/>
      <c r="AD272" s="483"/>
      <c r="AE272" s="42"/>
      <c r="AG272" s="1">
        <f>IF(AND(AK284=1,COUNTA(K272:AD272,O340:AD340,O408:AD408)=0),0,IF(AND(CNGE_2024_M4_Secc1!$O95&lt;&gt;"",CNGE_2024_M4_Secc1!$O95=1,COUNTBLANK(D272)=0,COUNTA(K272:AD272,O340:AD340,O408:AD408)=0),0,IF(AND(CNGE_2024_M4_Secc1!$O95&lt;&gt;"",CNGE_2024_M4_Secc1!$O95&lt;&gt;1,COUNTBLANK(D272)=0,DD272=0,DE272=0,DF272=0,DG272=0,DH272=0,DI272=0,DJ272=0,DK272=0,DL272=0,DM272=0,DN272=0,DO272=0,DP272=0),0,IF(AND(COUNTBLANK(D272)=1,COUNTA(K272:AD272,O340:AD340,O408:AD408)=0),0,1))))</f>
        <v>0</v>
      </c>
      <c r="AH272" s="89">
        <f t="shared" si="14"/>
        <v>0</v>
      </c>
      <c r="AI272" s="1">
        <f t="shared" si="94"/>
        <v>0</v>
      </c>
      <c r="AJ272"/>
      <c r="AK272"/>
      <c r="AL272"/>
      <c r="AM272"/>
      <c r="AN272"/>
      <c r="AO272"/>
      <c r="AP272"/>
      <c r="AQ272"/>
      <c r="AR272"/>
      <c r="AS272"/>
      <c r="AT272"/>
      <c r="AU272"/>
      <c r="AY272" s="48">
        <f t="shared" si="16"/>
        <v>0</v>
      </c>
      <c r="AZ272" s="48">
        <f t="shared" si="79"/>
        <v>0</v>
      </c>
      <c r="BA272" s="48">
        <f t="shared" si="17"/>
        <v>0</v>
      </c>
      <c r="BB272" s="48">
        <f t="shared" si="18"/>
        <v>0</v>
      </c>
      <c r="BC272" s="48">
        <f t="shared" si="19"/>
        <v>0</v>
      </c>
      <c r="BD272" s="48">
        <f t="shared" si="20"/>
        <v>0</v>
      </c>
      <c r="BE272" s="48">
        <f t="shared" si="21"/>
        <v>0</v>
      </c>
      <c r="BF272" s="48">
        <f t="shared" si="22"/>
        <v>0</v>
      </c>
      <c r="BG272" s="48">
        <f t="shared" si="92"/>
        <v>0</v>
      </c>
      <c r="BH272" s="48">
        <f t="shared" si="23"/>
        <v>0</v>
      </c>
      <c r="BI272" s="48">
        <f t="shared" si="24"/>
        <v>0</v>
      </c>
      <c r="BJ272" s="48">
        <f t="shared" si="25"/>
        <v>0</v>
      </c>
      <c r="BK272" s="48">
        <f t="shared" si="26"/>
        <v>0</v>
      </c>
      <c r="BL272" s="48">
        <f t="shared" si="27"/>
        <v>0</v>
      </c>
      <c r="BM272" s="48">
        <f t="shared" si="28"/>
        <v>0</v>
      </c>
      <c r="BN272" s="48">
        <f t="shared" si="29"/>
        <v>0</v>
      </c>
      <c r="BO272" s="48">
        <f t="shared" si="30"/>
        <v>0</v>
      </c>
      <c r="BP272" s="48">
        <f t="shared" si="31"/>
        <v>0</v>
      </c>
      <c r="BQ272" s="48">
        <f t="shared" si="32"/>
        <v>0</v>
      </c>
      <c r="BR272" s="48">
        <f t="shared" si="33"/>
        <v>0</v>
      </c>
      <c r="BS272" s="48">
        <f t="shared" si="34"/>
        <v>0</v>
      </c>
      <c r="BT272" s="48">
        <f t="shared" si="93"/>
        <v>0</v>
      </c>
      <c r="BU272" s="48">
        <f t="shared" si="35"/>
        <v>0</v>
      </c>
      <c r="BV272" s="48">
        <f t="shared" si="36"/>
        <v>0</v>
      </c>
      <c r="BW272" s="48">
        <f t="shared" si="37"/>
        <v>0</v>
      </c>
      <c r="BX272" s="48">
        <f t="shared" si="38"/>
        <v>0</v>
      </c>
      <c r="BY272" s="48">
        <f t="shared" si="39"/>
        <v>0</v>
      </c>
      <c r="BZ272" s="48">
        <f t="shared" si="40"/>
        <v>0</v>
      </c>
      <c r="CA272" s="48">
        <f t="shared" si="41"/>
        <v>0</v>
      </c>
      <c r="CB272" s="48">
        <f t="shared" si="42"/>
        <v>0</v>
      </c>
      <c r="CC272" s="48">
        <f t="shared" si="43"/>
        <v>0</v>
      </c>
      <c r="CD272" s="48">
        <f t="shared" si="44"/>
        <v>0</v>
      </c>
      <c r="CE272" s="48">
        <f t="shared" si="45"/>
        <v>0</v>
      </c>
      <c r="CF272" s="48">
        <f t="shared" si="46"/>
        <v>0</v>
      </c>
      <c r="CG272" s="48">
        <f t="shared" si="47"/>
        <v>0</v>
      </c>
      <c r="CH272" s="48">
        <f t="shared" si="48"/>
        <v>0</v>
      </c>
      <c r="CI272" s="48">
        <f t="shared" si="49"/>
        <v>0</v>
      </c>
      <c r="CJ272" s="48">
        <f t="shared" si="50"/>
        <v>0</v>
      </c>
      <c r="CK272" s="48">
        <f t="shared" si="51"/>
        <v>0</v>
      </c>
      <c r="CL272" s="48">
        <f t="shared" si="52"/>
        <v>0</v>
      </c>
      <c r="CM272" s="48">
        <f t="shared" si="53"/>
        <v>0</v>
      </c>
      <c r="CN272" s="48">
        <f t="shared" si="54"/>
        <v>0</v>
      </c>
      <c r="CO272" s="48">
        <f t="shared" si="55"/>
        <v>0</v>
      </c>
      <c r="CP272" s="48">
        <f t="shared" si="56"/>
        <v>0</v>
      </c>
      <c r="CQ272" s="48">
        <f t="shared" si="57"/>
        <v>0</v>
      </c>
      <c r="CR272" s="48">
        <f t="shared" si="58"/>
        <v>0</v>
      </c>
      <c r="CS272" s="48">
        <f t="shared" si="59"/>
        <v>0</v>
      </c>
      <c r="CT272" s="48">
        <f t="shared" si="60"/>
        <v>0</v>
      </c>
      <c r="CU272" s="48">
        <f t="shared" si="61"/>
        <v>0</v>
      </c>
      <c r="CV272" s="48">
        <f t="shared" si="62"/>
        <v>0</v>
      </c>
      <c r="CW272" s="48">
        <f t="shared" si="63"/>
        <v>0</v>
      </c>
      <c r="CX272" s="48">
        <f t="shared" si="64"/>
        <v>0</v>
      </c>
      <c r="CZ272" s="1">
        <f t="shared" si="65"/>
        <v>0</v>
      </c>
      <c r="DD272" s="1">
        <f t="shared" si="66"/>
        <v>0</v>
      </c>
      <c r="DE272" s="1">
        <f t="shared" si="67"/>
        <v>0</v>
      </c>
      <c r="DF272" s="1">
        <f t="shared" si="68"/>
        <v>0</v>
      </c>
      <c r="DG272" s="1">
        <f t="shared" si="69"/>
        <v>0</v>
      </c>
      <c r="DH272" s="1">
        <f t="shared" si="70"/>
        <v>0</v>
      </c>
      <c r="DI272" s="1">
        <f t="shared" si="71"/>
        <v>0</v>
      </c>
      <c r="DJ272" s="1">
        <f t="shared" si="72"/>
        <v>0</v>
      </c>
      <c r="DK272" s="1">
        <f t="shared" si="73"/>
        <v>0</v>
      </c>
      <c r="DL272" s="1">
        <f t="shared" si="74"/>
        <v>0</v>
      </c>
      <c r="DM272" s="1">
        <f t="shared" si="75"/>
        <v>0</v>
      </c>
      <c r="DN272" s="1">
        <f t="shared" si="76"/>
        <v>0</v>
      </c>
      <c r="DO272" s="1">
        <f t="shared" si="77"/>
        <v>0</v>
      </c>
      <c r="DP272" s="1">
        <f t="shared" si="78"/>
        <v>0</v>
      </c>
      <c r="DR272" s="1">
        <f>IF(AND(CNGE_2024_M4_Secc1!$O96&lt;&gt;"",CNGE_2024_M4_Secc1!$O96=1,COUNTA(K273:AD273,O341:AD341,O409:AD409)&gt;0),1,0)</f>
        <v>0</v>
      </c>
      <c r="DS272"/>
      <c r="DT272"/>
      <c r="DU272"/>
      <c r="DV272"/>
      <c r="DW272"/>
      <c r="DX272"/>
      <c r="DY272"/>
      <c r="DZ272"/>
      <c r="EA272"/>
      <c r="EB272"/>
      <c r="EC272"/>
    </row>
    <row r="273" spans="1:133" ht="15" customHeight="1">
      <c r="A273" s="40"/>
      <c r="B273" s="91"/>
      <c r="C273" s="94" t="s">
        <v>5139</v>
      </c>
      <c r="D273" s="572" t="str">
        <f>IF(CNGE_2024_M4_Secc1!D96="","",CNGE_2024_M4_Secc1!D96)</f>
        <v/>
      </c>
      <c r="E273" s="573"/>
      <c r="F273" s="573"/>
      <c r="G273" s="573"/>
      <c r="H273" s="573"/>
      <c r="I273" s="573"/>
      <c r="J273" s="574"/>
      <c r="K273" s="483"/>
      <c r="L273" s="483"/>
      <c r="M273" s="483"/>
      <c r="N273" s="483"/>
      <c r="O273" s="483"/>
      <c r="P273" s="483"/>
      <c r="Q273" s="483"/>
      <c r="R273" s="483"/>
      <c r="S273" s="483"/>
      <c r="T273" s="483"/>
      <c r="U273" s="483"/>
      <c r="V273" s="483"/>
      <c r="W273" s="483"/>
      <c r="X273" s="483"/>
      <c r="Y273" s="483"/>
      <c r="Z273" s="483"/>
      <c r="AA273" s="483"/>
      <c r="AB273" s="483"/>
      <c r="AC273" s="483"/>
      <c r="AD273" s="483"/>
      <c r="AE273" s="42"/>
      <c r="AG273" s="1">
        <f>IF(AND(AK285=1,COUNTA(K273:AD273,O341:AD341,O409:AD409)=0),0,IF(AND(CNGE_2024_M4_Secc1!$O96&lt;&gt;"",CNGE_2024_M4_Secc1!$O96=1,COUNTBLANK(D273)=0,COUNTA(K273:AD273,O341:AD341,O409:AD409)=0),0,IF(AND(CNGE_2024_M4_Secc1!$O96&lt;&gt;"",CNGE_2024_M4_Secc1!$O96&lt;&gt;1,COUNTBLANK(D273)=0,DD273=0,DE273=0,DF273=0,DG273=0,DH273=0,DI273=0,DJ273=0,DK273=0,DL273=0,DM273=0,DN273=0,DO273=0,DP273=0),0,IF(AND(COUNTBLANK(D273)=1,COUNTA(K273:AD273,O341:AD341,O409:AD409)=0),0,1))))</f>
        <v>0</v>
      </c>
      <c r="AH273" s="89">
        <f t="shared" si="14"/>
        <v>0</v>
      </c>
      <c r="AI273" s="1">
        <f t="shared" si="94"/>
        <v>0</v>
      </c>
      <c r="AJ273"/>
      <c r="AK273"/>
      <c r="AL273"/>
      <c r="AM273"/>
      <c r="AN273"/>
      <c r="AO273"/>
      <c r="AP273"/>
      <c r="AQ273"/>
      <c r="AR273"/>
      <c r="AS273"/>
      <c r="AT273"/>
      <c r="AU273"/>
      <c r="AY273" s="48">
        <f t="shared" si="16"/>
        <v>0</v>
      </c>
      <c r="AZ273" s="48">
        <f t="shared" si="79"/>
        <v>0</v>
      </c>
      <c r="BA273" s="48">
        <f t="shared" si="17"/>
        <v>0</v>
      </c>
      <c r="BB273" s="48">
        <f t="shared" si="18"/>
        <v>0</v>
      </c>
      <c r="BC273" s="48">
        <f t="shared" si="19"/>
        <v>0</v>
      </c>
      <c r="BD273" s="48">
        <f t="shared" si="20"/>
        <v>0</v>
      </c>
      <c r="BE273" s="48">
        <f t="shared" si="21"/>
        <v>0</v>
      </c>
      <c r="BF273" s="48">
        <f t="shared" si="22"/>
        <v>0</v>
      </c>
      <c r="BG273" s="48">
        <f t="shared" si="92"/>
        <v>0</v>
      </c>
      <c r="BH273" s="48">
        <f t="shared" si="23"/>
        <v>0</v>
      </c>
      <c r="BI273" s="48">
        <f t="shared" si="24"/>
        <v>0</v>
      </c>
      <c r="BJ273" s="48">
        <f t="shared" si="25"/>
        <v>0</v>
      </c>
      <c r="BK273" s="48">
        <f t="shared" si="26"/>
        <v>0</v>
      </c>
      <c r="BL273" s="48">
        <f t="shared" si="27"/>
        <v>0</v>
      </c>
      <c r="BM273" s="48">
        <f t="shared" si="28"/>
        <v>0</v>
      </c>
      <c r="BN273" s="48">
        <f t="shared" si="29"/>
        <v>0</v>
      </c>
      <c r="BO273" s="48">
        <f t="shared" si="30"/>
        <v>0</v>
      </c>
      <c r="BP273" s="48">
        <f t="shared" si="31"/>
        <v>0</v>
      </c>
      <c r="BQ273" s="48">
        <f t="shared" si="32"/>
        <v>0</v>
      </c>
      <c r="BR273" s="48">
        <f t="shared" si="33"/>
        <v>0</v>
      </c>
      <c r="BS273" s="48">
        <f t="shared" si="34"/>
        <v>0</v>
      </c>
      <c r="BT273" s="48">
        <f t="shared" si="93"/>
        <v>0</v>
      </c>
      <c r="BU273" s="48">
        <f t="shared" si="35"/>
        <v>0</v>
      </c>
      <c r="BV273" s="48">
        <f t="shared" si="36"/>
        <v>0</v>
      </c>
      <c r="BW273" s="48">
        <f t="shared" si="37"/>
        <v>0</v>
      </c>
      <c r="BX273" s="48">
        <f t="shared" si="38"/>
        <v>0</v>
      </c>
      <c r="BY273" s="48">
        <f t="shared" si="39"/>
        <v>0</v>
      </c>
      <c r="BZ273" s="48">
        <f t="shared" si="40"/>
        <v>0</v>
      </c>
      <c r="CA273" s="48">
        <f t="shared" si="41"/>
        <v>0</v>
      </c>
      <c r="CB273" s="48">
        <f t="shared" si="42"/>
        <v>0</v>
      </c>
      <c r="CC273" s="48">
        <f t="shared" si="43"/>
        <v>0</v>
      </c>
      <c r="CD273" s="48">
        <f t="shared" si="44"/>
        <v>0</v>
      </c>
      <c r="CE273" s="48">
        <f t="shared" si="45"/>
        <v>0</v>
      </c>
      <c r="CF273" s="48">
        <f t="shared" si="46"/>
        <v>0</v>
      </c>
      <c r="CG273" s="48">
        <f t="shared" si="47"/>
        <v>0</v>
      </c>
      <c r="CH273" s="48">
        <f t="shared" si="48"/>
        <v>0</v>
      </c>
      <c r="CI273" s="48">
        <f t="shared" si="49"/>
        <v>0</v>
      </c>
      <c r="CJ273" s="48">
        <f t="shared" si="50"/>
        <v>0</v>
      </c>
      <c r="CK273" s="48">
        <f t="shared" si="51"/>
        <v>0</v>
      </c>
      <c r="CL273" s="48">
        <f t="shared" si="52"/>
        <v>0</v>
      </c>
      <c r="CM273" s="48">
        <f t="shared" si="53"/>
        <v>0</v>
      </c>
      <c r="CN273" s="48">
        <f t="shared" si="54"/>
        <v>0</v>
      </c>
      <c r="CO273" s="48">
        <f t="shared" si="55"/>
        <v>0</v>
      </c>
      <c r="CP273" s="48">
        <f t="shared" si="56"/>
        <v>0</v>
      </c>
      <c r="CQ273" s="48">
        <f t="shared" si="57"/>
        <v>0</v>
      </c>
      <c r="CR273" s="48">
        <f t="shared" si="58"/>
        <v>0</v>
      </c>
      <c r="CS273" s="48">
        <f t="shared" si="59"/>
        <v>0</v>
      </c>
      <c r="CT273" s="48">
        <f t="shared" si="60"/>
        <v>0</v>
      </c>
      <c r="CU273" s="48">
        <f t="shared" si="61"/>
        <v>0</v>
      </c>
      <c r="CV273" s="48">
        <f t="shared" si="62"/>
        <v>0</v>
      </c>
      <c r="CW273" s="48">
        <f t="shared" si="63"/>
        <v>0</v>
      </c>
      <c r="CX273" s="48">
        <f t="shared" si="64"/>
        <v>0</v>
      </c>
      <c r="CZ273" s="1">
        <f t="shared" si="65"/>
        <v>0</v>
      </c>
      <c r="DD273" s="1">
        <f t="shared" si="66"/>
        <v>0</v>
      </c>
      <c r="DE273" s="1">
        <f t="shared" si="67"/>
        <v>0</v>
      </c>
      <c r="DF273" s="1">
        <f t="shared" si="68"/>
        <v>0</v>
      </c>
      <c r="DG273" s="1">
        <f t="shared" si="69"/>
        <v>0</v>
      </c>
      <c r="DH273" s="1">
        <f t="shared" si="70"/>
        <v>0</v>
      </c>
      <c r="DI273" s="1">
        <f t="shared" si="71"/>
        <v>0</v>
      </c>
      <c r="DJ273" s="1">
        <f t="shared" si="72"/>
        <v>0</v>
      </c>
      <c r="DK273" s="1">
        <f t="shared" si="73"/>
        <v>0</v>
      </c>
      <c r="DL273" s="1">
        <f t="shared" si="74"/>
        <v>0</v>
      </c>
      <c r="DM273" s="1">
        <f t="shared" si="75"/>
        <v>0</v>
      </c>
      <c r="DN273" s="1">
        <f t="shared" si="76"/>
        <v>0</v>
      </c>
      <c r="DO273" s="1">
        <f t="shared" si="77"/>
        <v>0</v>
      </c>
      <c r="DP273" s="1">
        <f t="shared" si="78"/>
        <v>0</v>
      </c>
      <c r="DR273" s="1">
        <f>IF(AND(CNGE_2024_M4_Secc1!$O97&lt;&gt;"",CNGE_2024_M4_Secc1!$O97=1,COUNTA(K274:AD274,O342:AD342,O410:AD410)&gt;0),1,0)</f>
        <v>0</v>
      </c>
      <c r="DS273"/>
      <c r="DT273"/>
      <c r="DU273"/>
      <c r="DV273"/>
      <c r="DW273"/>
      <c r="DX273"/>
      <c r="DY273"/>
      <c r="DZ273"/>
      <c r="EA273"/>
      <c r="EB273"/>
      <c r="EC273"/>
    </row>
    <row r="274" spans="1:133" ht="15" customHeight="1">
      <c r="A274" s="40"/>
      <c r="B274" s="91"/>
      <c r="C274" s="94" t="s">
        <v>5140</v>
      </c>
      <c r="D274" s="572" t="str">
        <f>IF(CNGE_2024_M4_Secc1!D97="","",CNGE_2024_M4_Secc1!D97)</f>
        <v/>
      </c>
      <c r="E274" s="573"/>
      <c r="F274" s="573"/>
      <c r="G274" s="573"/>
      <c r="H274" s="573"/>
      <c r="I274" s="573"/>
      <c r="J274" s="574"/>
      <c r="K274" s="483"/>
      <c r="L274" s="483"/>
      <c r="M274" s="483"/>
      <c r="N274" s="483"/>
      <c r="O274" s="483"/>
      <c r="P274" s="483"/>
      <c r="Q274" s="483"/>
      <c r="R274" s="483"/>
      <c r="S274" s="483"/>
      <c r="T274" s="483"/>
      <c r="U274" s="483"/>
      <c r="V274" s="483"/>
      <c r="W274" s="483"/>
      <c r="X274" s="483"/>
      <c r="Y274" s="483"/>
      <c r="Z274" s="483"/>
      <c r="AA274" s="483"/>
      <c r="AB274" s="483"/>
      <c r="AC274" s="483"/>
      <c r="AD274" s="483"/>
      <c r="AE274" s="42"/>
      <c r="AG274" s="1">
        <f>IF(AND(AK286=1,COUNTA(K274:AD274,O342:AD342,O410:AD410)=0),0,IF(AND(CNGE_2024_M4_Secc1!$O97&lt;&gt;"",CNGE_2024_M4_Secc1!$O97=1,COUNTBLANK(D274)=0,COUNTA(K274:AD274,O342:AD342,O410:AD410)=0),0,IF(AND(CNGE_2024_M4_Secc1!$O97&lt;&gt;"",CNGE_2024_M4_Secc1!$O97&lt;&gt;1,COUNTBLANK(D274)=0,DD274=0,DE274=0,DF274=0,DG274=0,DH274=0,DI274=0,DJ274=0,DK274=0,DL274=0,DM274=0,DN274=0,DO274=0,DP274=0),0,IF(AND(COUNTBLANK(D274)=1,COUNTA(K274:AD274,O342:AD342,O410:AD410)=0),0,1))))</f>
        <v>0</v>
      </c>
      <c r="AH274" s="89">
        <f t="shared" si="14"/>
        <v>0</v>
      </c>
      <c r="AI274" s="1">
        <f t="shared" si="94"/>
        <v>0</v>
      </c>
      <c r="AJ274"/>
      <c r="AK274"/>
      <c r="AL274"/>
      <c r="AM274"/>
      <c r="AN274"/>
      <c r="AO274"/>
      <c r="AP274"/>
      <c r="AQ274"/>
      <c r="AR274"/>
      <c r="AS274"/>
      <c r="AT274"/>
      <c r="AU274"/>
      <c r="AY274" s="48">
        <f t="shared" si="16"/>
        <v>0</v>
      </c>
      <c r="AZ274" s="48">
        <f t="shared" si="79"/>
        <v>0</v>
      </c>
      <c r="BA274" s="48">
        <f t="shared" si="17"/>
        <v>0</v>
      </c>
      <c r="BB274" s="48">
        <f t="shared" si="18"/>
        <v>0</v>
      </c>
      <c r="BC274" s="48">
        <f t="shared" si="19"/>
        <v>0</v>
      </c>
      <c r="BD274" s="48">
        <f t="shared" si="20"/>
        <v>0</v>
      </c>
      <c r="BE274" s="48">
        <f t="shared" si="21"/>
        <v>0</v>
      </c>
      <c r="BF274" s="48">
        <f t="shared" si="22"/>
        <v>0</v>
      </c>
      <c r="BG274" s="48">
        <f t="shared" si="92"/>
        <v>0</v>
      </c>
      <c r="BH274" s="48">
        <f t="shared" si="23"/>
        <v>0</v>
      </c>
      <c r="BI274" s="48">
        <f t="shared" si="24"/>
        <v>0</v>
      </c>
      <c r="BJ274" s="48">
        <f t="shared" si="25"/>
        <v>0</v>
      </c>
      <c r="BK274" s="48">
        <f t="shared" si="26"/>
        <v>0</v>
      </c>
      <c r="BL274" s="48">
        <f t="shared" si="27"/>
        <v>0</v>
      </c>
      <c r="BM274" s="48">
        <f t="shared" si="28"/>
        <v>0</v>
      </c>
      <c r="BN274" s="48">
        <f t="shared" si="29"/>
        <v>0</v>
      </c>
      <c r="BO274" s="48">
        <f t="shared" si="30"/>
        <v>0</v>
      </c>
      <c r="BP274" s="48">
        <f t="shared" si="31"/>
        <v>0</v>
      </c>
      <c r="BQ274" s="48">
        <f t="shared" si="32"/>
        <v>0</v>
      </c>
      <c r="BR274" s="48">
        <f t="shared" si="33"/>
        <v>0</v>
      </c>
      <c r="BS274" s="48">
        <f t="shared" si="34"/>
        <v>0</v>
      </c>
      <c r="BT274" s="48">
        <f t="shared" si="93"/>
        <v>0</v>
      </c>
      <c r="BU274" s="48">
        <f t="shared" si="35"/>
        <v>0</v>
      </c>
      <c r="BV274" s="48">
        <f t="shared" si="36"/>
        <v>0</v>
      </c>
      <c r="BW274" s="48">
        <f t="shared" si="37"/>
        <v>0</v>
      </c>
      <c r="BX274" s="48">
        <f t="shared" si="38"/>
        <v>0</v>
      </c>
      <c r="BY274" s="48">
        <f t="shared" si="39"/>
        <v>0</v>
      </c>
      <c r="BZ274" s="48">
        <f t="shared" si="40"/>
        <v>0</v>
      </c>
      <c r="CA274" s="48">
        <f t="shared" si="41"/>
        <v>0</v>
      </c>
      <c r="CB274" s="48">
        <f t="shared" si="42"/>
        <v>0</v>
      </c>
      <c r="CC274" s="48">
        <f t="shared" si="43"/>
        <v>0</v>
      </c>
      <c r="CD274" s="48">
        <f t="shared" si="44"/>
        <v>0</v>
      </c>
      <c r="CE274" s="48">
        <f t="shared" si="45"/>
        <v>0</v>
      </c>
      <c r="CF274" s="48">
        <f t="shared" si="46"/>
        <v>0</v>
      </c>
      <c r="CG274" s="48">
        <f t="shared" si="47"/>
        <v>0</v>
      </c>
      <c r="CH274" s="48">
        <f t="shared" si="48"/>
        <v>0</v>
      </c>
      <c r="CI274" s="48">
        <f t="shared" si="49"/>
        <v>0</v>
      </c>
      <c r="CJ274" s="48">
        <f t="shared" si="50"/>
        <v>0</v>
      </c>
      <c r="CK274" s="48">
        <f t="shared" si="51"/>
        <v>0</v>
      </c>
      <c r="CL274" s="48">
        <f t="shared" si="52"/>
        <v>0</v>
      </c>
      <c r="CM274" s="48">
        <f t="shared" si="53"/>
        <v>0</v>
      </c>
      <c r="CN274" s="48">
        <f t="shared" si="54"/>
        <v>0</v>
      </c>
      <c r="CO274" s="48">
        <f t="shared" si="55"/>
        <v>0</v>
      </c>
      <c r="CP274" s="48">
        <f t="shared" si="56"/>
        <v>0</v>
      </c>
      <c r="CQ274" s="48">
        <f t="shared" si="57"/>
        <v>0</v>
      </c>
      <c r="CR274" s="48">
        <f t="shared" si="58"/>
        <v>0</v>
      </c>
      <c r="CS274" s="48">
        <f t="shared" si="59"/>
        <v>0</v>
      </c>
      <c r="CT274" s="48">
        <f t="shared" si="60"/>
        <v>0</v>
      </c>
      <c r="CU274" s="48">
        <f t="shared" si="61"/>
        <v>0</v>
      </c>
      <c r="CV274" s="48">
        <f t="shared" si="62"/>
        <v>0</v>
      </c>
      <c r="CW274" s="48">
        <f t="shared" si="63"/>
        <v>0</v>
      </c>
      <c r="CX274" s="48">
        <f t="shared" si="64"/>
        <v>0</v>
      </c>
      <c r="CZ274" s="1">
        <f t="shared" si="65"/>
        <v>0</v>
      </c>
      <c r="DD274" s="1">
        <f t="shared" si="66"/>
        <v>0</v>
      </c>
      <c r="DE274" s="1">
        <f t="shared" si="67"/>
        <v>0</v>
      </c>
      <c r="DF274" s="1">
        <f t="shared" si="68"/>
        <v>0</v>
      </c>
      <c r="DG274" s="1">
        <f t="shared" si="69"/>
        <v>0</v>
      </c>
      <c r="DH274" s="1">
        <f t="shared" si="70"/>
        <v>0</v>
      </c>
      <c r="DI274" s="1">
        <f t="shared" si="71"/>
        <v>0</v>
      </c>
      <c r="DJ274" s="1">
        <f t="shared" si="72"/>
        <v>0</v>
      </c>
      <c r="DK274" s="1">
        <f t="shared" si="73"/>
        <v>0</v>
      </c>
      <c r="DL274" s="1">
        <f t="shared" si="74"/>
        <v>0</v>
      </c>
      <c r="DM274" s="1">
        <f t="shared" si="75"/>
        <v>0</v>
      </c>
      <c r="DN274" s="1">
        <f t="shared" si="76"/>
        <v>0</v>
      </c>
      <c r="DO274" s="1">
        <f t="shared" si="77"/>
        <v>0</v>
      </c>
      <c r="DP274" s="1">
        <f t="shared" si="78"/>
        <v>0</v>
      </c>
      <c r="DR274" s="1">
        <f>IF(AND(CNGE_2024_M4_Secc1!$O98&lt;&gt;"",CNGE_2024_M4_Secc1!$O98=1,COUNTA(K275:AD275,O343:AD343,O411:AD411)&gt;0),1,0)</f>
        <v>0</v>
      </c>
      <c r="DS274"/>
      <c r="DT274"/>
      <c r="DU274"/>
      <c r="DV274"/>
      <c r="DW274"/>
      <c r="DX274"/>
      <c r="DY274"/>
      <c r="DZ274"/>
      <c r="EA274"/>
      <c r="EB274"/>
      <c r="EC274"/>
    </row>
    <row r="275" spans="1:133" ht="15" customHeight="1">
      <c r="A275" s="40"/>
      <c r="B275" s="91"/>
      <c r="C275" s="94" t="s">
        <v>5141</v>
      </c>
      <c r="D275" s="572" t="str">
        <f>IF(CNGE_2024_M4_Secc1!D98="","",CNGE_2024_M4_Secc1!D98)</f>
        <v/>
      </c>
      <c r="E275" s="573"/>
      <c r="F275" s="573"/>
      <c r="G275" s="573"/>
      <c r="H275" s="573"/>
      <c r="I275" s="573"/>
      <c r="J275" s="574"/>
      <c r="K275" s="483"/>
      <c r="L275" s="483"/>
      <c r="M275" s="483"/>
      <c r="N275" s="483"/>
      <c r="O275" s="483"/>
      <c r="P275" s="483"/>
      <c r="Q275" s="483"/>
      <c r="R275" s="483"/>
      <c r="S275" s="483"/>
      <c r="T275" s="483"/>
      <c r="U275" s="483"/>
      <c r="V275" s="483"/>
      <c r="W275" s="483"/>
      <c r="X275" s="483"/>
      <c r="Y275" s="483"/>
      <c r="Z275" s="483"/>
      <c r="AA275" s="483"/>
      <c r="AB275" s="483"/>
      <c r="AC275" s="483"/>
      <c r="AD275" s="483"/>
      <c r="AE275" s="42"/>
      <c r="AG275" s="1">
        <f>IF(AND(AK287=1,COUNTA(K275:AD275,O343:AD343,O411:AD411)=0),0,IF(AND(CNGE_2024_M4_Secc1!$O98&lt;&gt;"",CNGE_2024_M4_Secc1!$O98=1,COUNTBLANK(D275)=0,COUNTA(K275:AD275,O343:AD343,O411:AD411)=0),0,IF(AND(CNGE_2024_M4_Secc1!$O98&lt;&gt;"",CNGE_2024_M4_Secc1!$O98&lt;&gt;1,COUNTBLANK(D275)=0,DD275=0,DE275=0,DF275=0,DG275=0,DH275=0,DI275=0,DJ275=0,DK275=0,DL275=0,DM275=0,DN275=0,DO275=0,DP275=0),0,IF(AND(COUNTBLANK(D275)=1,COUNTA(K275:AD275,O343:AD343,O411:AD411)=0),0,1))))</f>
        <v>0</v>
      </c>
      <c r="AH275" s="89">
        <f t="shared" si="14"/>
        <v>0</v>
      </c>
      <c r="AI275" s="1">
        <f t="shared" si="94"/>
        <v>0</v>
      </c>
      <c r="AJ275"/>
      <c r="AK275"/>
      <c r="AL275"/>
      <c r="AM275"/>
      <c r="AN275"/>
      <c r="AO275"/>
      <c r="AP275"/>
      <c r="AQ275"/>
      <c r="AR275"/>
      <c r="AS275"/>
      <c r="AT275"/>
      <c r="AU275"/>
      <c r="AY275" s="48">
        <f t="shared" si="16"/>
        <v>0</v>
      </c>
      <c r="AZ275" s="48">
        <f t="shared" si="79"/>
        <v>0</v>
      </c>
      <c r="BA275" s="48">
        <f t="shared" si="17"/>
        <v>0</v>
      </c>
      <c r="BB275" s="48">
        <f t="shared" si="18"/>
        <v>0</v>
      </c>
      <c r="BC275" s="48">
        <f t="shared" si="19"/>
        <v>0</v>
      </c>
      <c r="BD275" s="48">
        <f t="shared" si="20"/>
        <v>0</v>
      </c>
      <c r="BE275" s="48">
        <f t="shared" si="21"/>
        <v>0</v>
      </c>
      <c r="BF275" s="48">
        <f t="shared" si="22"/>
        <v>0</v>
      </c>
      <c r="BG275" s="48">
        <f t="shared" si="92"/>
        <v>0</v>
      </c>
      <c r="BH275" s="48">
        <f t="shared" si="23"/>
        <v>0</v>
      </c>
      <c r="BI275" s="48">
        <f t="shared" si="24"/>
        <v>0</v>
      </c>
      <c r="BJ275" s="48">
        <f t="shared" si="25"/>
        <v>0</v>
      </c>
      <c r="BK275" s="48">
        <f t="shared" si="26"/>
        <v>0</v>
      </c>
      <c r="BL275" s="48">
        <f t="shared" si="27"/>
        <v>0</v>
      </c>
      <c r="BM275" s="48">
        <f t="shared" si="28"/>
        <v>0</v>
      </c>
      <c r="BN275" s="48">
        <f t="shared" si="29"/>
        <v>0</v>
      </c>
      <c r="BO275" s="48">
        <f t="shared" si="30"/>
        <v>0</v>
      </c>
      <c r="BP275" s="48">
        <f t="shared" si="31"/>
        <v>0</v>
      </c>
      <c r="BQ275" s="48">
        <f t="shared" si="32"/>
        <v>0</v>
      </c>
      <c r="BR275" s="48">
        <f t="shared" si="33"/>
        <v>0</v>
      </c>
      <c r="BS275" s="48">
        <f t="shared" si="34"/>
        <v>0</v>
      </c>
      <c r="BT275" s="48">
        <f t="shared" si="93"/>
        <v>0</v>
      </c>
      <c r="BU275" s="48">
        <f t="shared" si="35"/>
        <v>0</v>
      </c>
      <c r="BV275" s="48">
        <f t="shared" si="36"/>
        <v>0</v>
      </c>
      <c r="BW275" s="48">
        <f t="shared" si="37"/>
        <v>0</v>
      </c>
      <c r="BX275" s="48">
        <f t="shared" si="38"/>
        <v>0</v>
      </c>
      <c r="BY275" s="48">
        <f t="shared" si="39"/>
        <v>0</v>
      </c>
      <c r="BZ275" s="48">
        <f t="shared" si="40"/>
        <v>0</v>
      </c>
      <c r="CA275" s="48">
        <f t="shared" si="41"/>
        <v>0</v>
      </c>
      <c r="CB275" s="48">
        <f t="shared" si="42"/>
        <v>0</v>
      </c>
      <c r="CC275" s="48">
        <f t="shared" si="43"/>
        <v>0</v>
      </c>
      <c r="CD275" s="48">
        <f t="shared" si="44"/>
        <v>0</v>
      </c>
      <c r="CE275" s="48">
        <f t="shared" si="45"/>
        <v>0</v>
      </c>
      <c r="CF275" s="48">
        <f t="shared" si="46"/>
        <v>0</v>
      </c>
      <c r="CG275" s="48">
        <f t="shared" si="47"/>
        <v>0</v>
      </c>
      <c r="CH275" s="48">
        <f t="shared" si="48"/>
        <v>0</v>
      </c>
      <c r="CI275" s="48">
        <f t="shared" si="49"/>
        <v>0</v>
      </c>
      <c r="CJ275" s="48">
        <f t="shared" si="50"/>
        <v>0</v>
      </c>
      <c r="CK275" s="48">
        <f t="shared" si="51"/>
        <v>0</v>
      </c>
      <c r="CL275" s="48">
        <f t="shared" si="52"/>
        <v>0</v>
      </c>
      <c r="CM275" s="48">
        <f t="shared" si="53"/>
        <v>0</v>
      </c>
      <c r="CN275" s="48">
        <f t="shared" si="54"/>
        <v>0</v>
      </c>
      <c r="CO275" s="48">
        <f t="shared" si="55"/>
        <v>0</v>
      </c>
      <c r="CP275" s="48">
        <f t="shared" si="56"/>
        <v>0</v>
      </c>
      <c r="CQ275" s="48">
        <f t="shared" si="57"/>
        <v>0</v>
      </c>
      <c r="CR275" s="48">
        <f t="shared" si="58"/>
        <v>0</v>
      </c>
      <c r="CS275" s="48">
        <f t="shared" si="59"/>
        <v>0</v>
      </c>
      <c r="CT275" s="48">
        <f t="shared" si="60"/>
        <v>0</v>
      </c>
      <c r="CU275" s="48">
        <f t="shared" si="61"/>
        <v>0</v>
      </c>
      <c r="CV275" s="48">
        <f t="shared" si="62"/>
        <v>0</v>
      </c>
      <c r="CW275" s="48">
        <f t="shared" si="63"/>
        <v>0</v>
      </c>
      <c r="CX275" s="48">
        <f t="shared" si="64"/>
        <v>0</v>
      </c>
      <c r="CZ275" s="1">
        <f t="shared" si="65"/>
        <v>0</v>
      </c>
      <c r="DD275" s="1">
        <f t="shared" si="66"/>
        <v>0</v>
      </c>
      <c r="DE275" s="1">
        <f t="shared" si="67"/>
        <v>0</v>
      </c>
      <c r="DF275" s="1">
        <f t="shared" si="68"/>
        <v>0</v>
      </c>
      <c r="DG275" s="1">
        <f t="shared" si="69"/>
        <v>0</v>
      </c>
      <c r="DH275" s="1">
        <f t="shared" si="70"/>
        <v>0</v>
      </c>
      <c r="DI275" s="1">
        <f t="shared" si="71"/>
        <v>0</v>
      </c>
      <c r="DJ275" s="1">
        <f t="shared" si="72"/>
        <v>0</v>
      </c>
      <c r="DK275" s="1">
        <f t="shared" si="73"/>
        <v>0</v>
      </c>
      <c r="DL275" s="1">
        <f t="shared" si="74"/>
        <v>0</v>
      </c>
      <c r="DM275" s="1">
        <f t="shared" si="75"/>
        <v>0</v>
      </c>
      <c r="DN275" s="1">
        <f t="shared" si="76"/>
        <v>0</v>
      </c>
      <c r="DO275" s="1">
        <f t="shared" si="77"/>
        <v>0</v>
      </c>
      <c r="DP275" s="1">
        <f t="shared" si="78"/>
        <v>0</v>
      </c>
      <c r="DR275" s="1">
        <f>IF(AND(CNGE_2024_M4_Secc1!$O99&lt;&gt;"",CNGE_2024_M4_Secc1!$O99=1,COUNTA(K276:AD276,O344:AD344,O412:AD412)&gt;0),1,0)</f>
        <v>0</v>
      </c>
      <c r="DS275"/>
      <c r="DT275"/>
      <c r="DU275"/>
      <c r="DV275"/>
      <c r="DW275"/>
      <c r="DX275"/>
      <c r="DY275"/>
      <c r="DZ275"/>
      <c r="EA275"/>
      <c r="EB275"/>
      <c r="EC275"/>
    </row>
    <row r="276" spans="1:133" ht="15" customHeight="1">
      <c r="A276" s="40"/>
      <c r="B276" s="91"/>
      <c r="C276" s="94" t="s">
        <v>5142</v>
      </c>
      <c r="D276" s="572" t="str">
        <f>IF(CNGE_2024_M4_Secc1!D99="","",CNGE_2024_M4_Secc1!D99)</f>
        <v/>
      </c>
      <c r="E276" s="573"/>
      <c r="F276" s="573"/>
      <c r="G276" s="573"/>
      <c r="H276" s="573"/>
      <c r="I276" s="573"/>
      <c r="J276" s="574"/>
      <c r="K276" s="483"/>
      <c r="L276" s="483"/>
      <c r="M276" s="483"/>
      <c r="N276" s="483"/>
      <c r="O276" s="483"/>
      <c r="P276" s="483"/>
      <c r="Q276" s="483"/>
      <c r="R276" s="483"/>
      <c r="S276" s="483"/>
      <c r="T276" s="483"/>
      <c r="U276" s="483"/>
      <c r="V276" s="483"/>
      <c r="W276" s="483"/>
      <c r="X276" s="483"/>
      <c r="Y276" s="483"/>
      <c r="Z276" s="483"/>
      <c r="AA276" s="483"/>
      <c r="AB276" s="483"/>
      <c r="AC276" s="483"/>
      <c r="AD276" s="483"/>
      <c r="AE276" s="42"/>
      <c r="AG276" s="1">
        <f>IF(AND(AK288=1,COUNTA(K276:AD276,O344:AD344,O412:AD412)=0),0,IF(AND(CNGE_2024_M4_Secc1!$O99&lt;&gt;"",CNGE_2024_M4_Secc1!$O99=1,COUNTBLANK(D276)=0,COUNTA(K276:AD276,O344:AD344,O412:AD412)=0),0,IF(AND(CNGE_2024_M4_Secc1!$O99&lt;&gt;"",CNGE_2024_M4_Secc1!$O99&lt;&gt;1,COUNTBLANK(D276)=0,DD276=0,DE276=0,DF276=0,DG276=0,DH276=0,DI276=0,DJ276=0,DK276=0,DL276=0,DM276=0,DN276=0,DO276=0,DP276=0),0,IF(AND(COUNTBLANK(D276)=1,COUNTA(K276:AD276,O344:AD344,O412:AD412)=0),0,1))))</f>
        <v>0</v>
      </c>
      <c r="AH276" s="89">
        <f t="shared" si="14"/>
        <v>0</v>
      </c>
      <c r="AI276" s="1">
        <f t="shared" si="94"/>
        <v>0</v>
      </c>
      <c r="AJ276"/>
      <c r="AK276"/>
      <c r="AL276"/>
      <c r="AM276"/>
      <c r="AN276"/>
      <c r="AO276"/>
      <c r="AP276"/>
      <c r="AQ276"/>
      <c r="AR276"/>
      <c r="AS276"/>
      <c r="AT276"/>
      <c r="AU276"/>
      <c r="AY276" s="48">
        <f t="shared" si="16"/>
        <v>0</v>
      </c>
      <c r="AZ276" s="48">
        <f t="shared" si="79"/>
        <v>0</v>
      </c>
      <c r="BA276" s="48">
        <f t="shared" si="17"/>
        <v>0</v>
      </c>
      <c r="BB276" s="48">
        <f t="shared" si="18"/>
        <v>0</v>
      </c>
      <c r="BC276" s="48">
        <f t="shared" si="19"/>
        <v>0</v>
      </c>
      <c r="BD276" s="48">
        <f t="shared" si="20"/>
        <v>0</v>
      </c>
      <c r="BE276" s="48">
        <f t="shared" si="21"/>
        <v>0</v>
      </c>
      <c r="BF276" s="48">
        <f t="shared" si="22"/>
        <v>0</v>
      </c>
      <c r="BG276" s="48">
        <f t="shared" si="92"/>
        <v>0</v>
      </c>
      <c r="BH276" s="48">
        <f t="shared" si="23"/>
        <v>0</v>
      </c>
      <c r="BI276" s="48">
        <f t="shared" si="24"/>
        <v>0</v>
      </c>
      <c r="BJ276" s="48">
        <f t="shared" si="25"/>
        <v>0</v>
      </c>
      <c r="BK276" s="48">
        <f t="shared" si="26"/>
        <v>0</v>
      </c>
      <c r="BL276" s="48">
        <f t="shared" si="27"/>
        <v>0</v>
      </c>
      <c r="BM276" s="48">
        <f t="shared" si="28"/>
        <v>0</v>
      </c>
      <c r="BN276" s="48">
        <f t="shared" si="29"/>
        <v>0</v>
      </c>
      <c r="BO276" s="48">
        <f t="shared" si="30"/>
        <v>0</v>
      </c>
      <c r="BP276" s="48">
        <f t="shared" si="31"/>
        <v>0</v>
      </c>
      <c r="BQ276" s="48">
        <f t="shared" si="32"/>
        <v>0</v>
      </c>
      <c r="BR276" s="48">
        <f t="shared" si="33"/>
        <v>0</v>
      </c>
      <c r="BS276" s="48">
        <f t="shared" si="34"/>
        <v>0</v>
      </c>
      <c r="BT276" s="48">
        <f t="shared" si="93"/>
        <v>0</v>
      </c>
      <c r="BU276" s="48">
        <f t="shared" si="35"/>
        <v>0</v>
      </c>
      <c r="BV276" s="48">
        <f t="shared" si="36"/>
        <v>0</v>
      </c>
      <c r="BW276" s="48">
        <f t="shared" si="37"/>
        <v>0</v>
      </c>
      <c r="BX276" s="48">
        <f t="shared" si="38"/>
        <v>0</v>
      </c>
      <c r="BY276" s="48">
        <f t="shared" si="39"/>
        <v>0</v>
      </c>
      <c r="BZ276" s="48">
        <f t="shared" si="40"/>
        <v>0</v>
      </c>
      <c r="CA276" s="48">
        <f t="shared" si="41"/>
        <v>0</v>
      </c>
      <c r="CB276" s="48">
        <f t="shared" si="42"/>
        <v>0</v>
      </c>
      <c r="CC276" s="48">
        <f t="shared" si="43"/>
        <v>0</v>
      </c>
      <c r="CD276" s="48">
        <f t="shared" si="44"/>
        <v>0</v>
      </c>
      <c r="CE276" s="48">
        <f t="shared" si="45"/>
        <v>0</v>
      </c>
      <c r="CF276" s="48">
        <f t="shared" si="46"/>
        <v>0</v>
      </c>
      <c r="CG276" s="48">
        <f t="shared" si="47"/>
        <v>0</v>
      </c>
      <c r="CH276" s="48">
        <f t="shared" si="48"/>
        <v>0</v>
      </c>
      <c r="CI276" s="48">
        <f t="shared" si="49"/>
        <v>0</v>
      </c>
      <c r="CJ276" s="48">
        <f t="shared" si="50"/>
        <v>0</v>
      </c>
      <c r="CK276" s="48">
        <f t="shared" si="51"/>
        <v>0</v>
      </c>
      <c r="CL276" s="48">
        <f t="shared" si="52"/>
        <v>0</v>
      </c>
      <c r="CM276" s="48">
        <f t="shared" si="53"/>
        <v>0</v>
      </c>
      <c r="CN276" s="48">
        <f t="shared" si="54"/>
        <v>0</v>
      </c>
      <c r="CO276" s="48">
        <f t="shared" si="55"/>
        <v>0</v>
      </c>
      <c r="CP276" s="48">
        <f t="shared" si="56"/>
        <v>0</v>
      </c>
      <c r="CQ276" s="48">
        <f t="shared" si="57"/>
        <v>0</v>
      </c>
      <c r="CR276" s="48">
        <f t="shared" si="58"/>
        <v>0</v>
      </c>
      <c r="CS276" s="48">
        <f t="shared" si="59"/>
        <v>0</v>
      </c>
      <c r="CT276" s="48">
        <f t="shared" si="60"/>
        <v>0</v>
      </c>
      <c r="CU276" s="48">
        <f t="shared" si="61"/>
        <v>0</v>
      </c>
      <c r="CV276" s="48">
        <f t="shared" si="62"/>
        <v>0</v>
      </c>
      <c r="CW276" s="48">
        <f t="shared" si="63"/>
        <v>0</v>
      </c>
      <c r="CX276" s="48">
        <f t="shared" si="64"/>
        <v>0</v>
      </c>
      <c r="CZ276" s="1">
        <f t="shared" si="65"/>
        <v>0</v>
      </c>
      <c r="DD276" s="1">
        <f t="shared" si="66"/>
        <v>0</v>
      </c>
      <c r="DE276" s="1">
        <f t="shared" si="67"/>
        <v>0</v>
      </c>
      <c r="DF276" s="1">
        <f t="shared" si="68"/>
        <v>0</v>
      </c>
      <c r="DG276" s="1">
        <f t="shared" si="69"/>
        <v>0</v>
      </c>
      <c r="DH276" s="1">
        <f t="shared" si="70"/>
        <v>0</v>
      </c>
      <c r="DI276" s="1">
        <f t="shared" si="71"/>
        <v>0</v>
      </c>
      <c r="DJ276" s="1">
        <f t="shared" si="72"/>
        <v>0</v>
      </c>
      <c r="DK276" s="1">
        <f t="shared" si="73"/>
        <v>0</v>
      </c>
      <c r="DL276" s="1">
        <f t="shared" si="74"/>
        <v>0</v>
      </c>
      <c r="DM276" s="1">
        <f t="shared" si="75"/>
        <v>0</v>
      </c>
      <c r="DN276" s="1">
        <f t="shared" si="76"/>
        <v>0</v>
      </c>
      <c r="DO276" s="1">
        <f t="shared" si="77"/>
        <v>0</v>
      </c>
      <c r="DP276" s="1">
        <f t="shared" si="78"/>
        <v>0</v>
      </c>
      <c r="DR276" s="1">
        <f>IF(AND(CNGE_2024_M4_Secc1!$O100&lt;&gt;"",CNGE_2024_M4_Secc1!$O100=1,COUNTA(K277:AD277,O345:AD345,O413:AD413)&gt;0),1,0)</f>
        <v>0</v>
      </c>
      <c r="DS276"/>
      <c r="DT276"/>
      <c r="DU276"/>
      <c r="DV276"/>
      <c r="DW276"/>
      <c r="DX276"/>
      <c r="DY276"/>
      <c r="DZ276"/>
      <c r="EA276"/>
      <c r="EB276"/>
      <c r="EC276"/>
    </row>
    <row r="277" spans="1:133" ht="15" customHeight="1">
      <c r="A277" s="40"/>
      <c r="B277" s="91"/>
      <c r="C277" s="94" t="s">
        <v>5143</v>
      </c>
      <c r="D277" s="572" t="str">
        <f>IF(CNGE_2024_M4_Secc1!D100="","",CNGE_2024_M4_Secc1!D100)</f>
        <v/>
      </c>
      <c r="E277" s="573"/>
      <c r="F277" s="573"/>
      <c r="G277" s="573"/>
      <c r="H277" s="573"/>
      <c r="I277" s="573"/>
      <c r="J277" s="574"/>
      <c r="K277" s="483"/>
      <c r="L277" s="483"/>
      <c r="M277" s="483"/>
      <c r="N277" s="483"/>
      <c r="O277" s="483"/>
      <c r="P277" s="483"/>
      <c r="Q277" s="483"/>
      <c r="R277" s="483"/>
      <c r="S277" s="483"/>
      <c r="T277" s="483"/>
      <c r="U277" s="483"/>
      <c r="V277" s="483"/>
      <c r="W277" s="483"/>
      <c r="X277" s="483"/>
      <c r="Y277" s="483"/>
      <c r="Z277" s="483"/>
      <c r="AA277" s="483"/>
      <c r="AB277" s="483"/>
      <c r="AC277" s="483"/>
      <c r="AD277" s="483"/>
      <c r="AE277" s="42"/>
      <c r="AG277" s="1">
        <f>IF(AND(AK289=1,COUNTA(K277:AD277,O345:AD345,O413:AD413)=0),0,IF(AND(CNGE_2024_M4_Secc1!$O100&lt;&gt;"",CNGE_2024_M4_Secc1!$O100=1,COUNTBLANK(D277)=0,COUNTA(K277:AD277,O345:AD345,O413:AD413)=0),0,IF(AND(CNGE_2024_M4_Secc1!$O100&lt;&gt;"",CNGE_2024_M4_Secc1!$O100&lt;&gt;1,COUNTBLANK(D277)=0,DD277=0,DE277=0,DF277=0,DG277=0,DH277=0,DI277=0,DJ277=0,DK277=0,DL277=0,DM277=0,DN277=0,DO277=0,DP277=0),0,IF(AND(COUNTBLANK(D277)=1,COUNTA(K277:AD277,O345:AD345,O413:AD413)=0),0,1))))</f>
        <v>0</v>
      </c>
      <c r="AH277" s="89">
        <f t="shared" si="14"/>
        <v>0</v>
      </c>
      <c r="AI277" s="1">
        <f t="shared" si="94"/>
        <v>0</v>
      </c>
      <c r="AJ277"/>
      <c r="AK277"/>
      <c r="AL277"/>
      <c r="AM277"/>
      <c r="AN277"/>
      <c r="AO277"/>
      <c r="AP277"/>
      <c r="AQ277"/>
      <c r="AR277"/>
      <c r="AS277"/>
      <c r="AT277"/>
      <c r="AU277"/>
      <c r="AY277" s="48">
        <f t="shared" si="16"/>
        <v>0</v>
      </c>
      <c r="AZ277" s="48">
        <f t="shared" si="79"/>
        <v>0</v>
      </c>
      <c r="BA277" s="48">
        <f t="shared" si="17"/>
        <v>0</v>
      </c>
      <c r="BB277" s="48">
        <f t="shared" si="18"/>
        <v>0</v>
      </c>
      <c r="BC277" s="48">
        <f t="shared" si="19"/>
        <v>0</v>
      </c>
      <c r="BD277" s="48">
        <f t="shared" si="20"/>
        <v>0</v>
      </c>
      <c r="BE277" s="48">
        <f t="shared" si="21"/>
        <v>0</v>
      </c>
      <c r="BF277" s="48">
        <f t="shared" si="22"/>
        <v>0</v>
      </c>
      <c r="BG277" s="48">
        <f t="shared" si="92"/>
        <v>0</v>
      </c>
      <c r="BH277" s="48">
        <f t="shared" si="23"/>
        <v>0</v>
      </c>
      <c r="BI277" s="48">
        <f t="shared" si="24"/>
        <v>0</v>
      </c>
      <c r="BJ277" s="48">
        <f t="shared" si="25"/>
        <v>0</v>
      </c>
      <c r="BK277" s="48">
        <f t="shared" si="26"/>
        <v>0</v>
      </c>
      <c r="BL277" s="48">
        <f t="shared" si="27"/>
        <v>0</v>
      </c>
      <c r="BM277" s="48">
        <f t="shared" si="28"/>
        <v>0</v>
      </c>
      <c r="BN277" s="48">
        <f t="shared" si="29"/>
        <v>0</v>
      </c>
      <c r="BO277" s="48">
        <f t="shared" si="30"/>
        <v>0</v>
      </c>
      <c r="BP277" s="48">
        <f t="shared" si="31"/>
        <v>0</v>
      </c>
      <c r="BQ277" s="48">
        <f t="shared" si="32"/>
        <v>0</v>
      </c>
      <c r="BR277" s="48">
        <f t="shared" si="33"/>
        <v>0</v>
      </c>
      <c r="BS277" s="48">
        <f t="shared" si="34"/>
        <v>0</v>
      </c>
      <c r="BT277" s="48">
        <f t="shared" si="93"/>
        <v>0</v>
      </c>
      <c r="BU277" s="48">
        <f t="shared" si="35"/>
        <v>0</v>
      </c>
      <c r="BV277" s="48">
        <f t="shared" si="36"/>
        <v>0</v>
      </c>
      <c r="BW277" s="48">
        <f t="shared" si="37"/>
        <v>0</v>
      </c>
      <c r="BX277" s="48">
        <f t="shared" si="38"/>
        <v>0</v>
      </c>
      <c r="BY277" s="48">
        <f t="shared" si="39"/>
        <v>0</v>
      </c>
      <c r="BZ277" s="48">
        <f t="shared" si="40"/>
        <v>0</v>
      </c>
      <c r="CA277" s="48">
        <f t="shared" si="41"/>
        <v>0</v>
      </c>
      <c r="CB277" s="48">
        <f t="shared" si="42"/>
        <v>0</v>
      </c>
      <c r="CC277" s="48">
        <f t="shared" si="43"/>
        <v>0</v>
      </c>
      <c r="CD277" s="48">
        <f t="shared" si="44"/>
        <v>0</v>
      </c>
      <c r="CE277" s="48">
        <f t="shared" si="45"/>
        <v>0</v>
      </c>
      <c r="CF277" s="48">
        <f t="shared" si="46"/>
        <v>0</v>
      </c>
      <c r="CG277" s="48">
        <f t="shared" si="47"/>
        <v>0</v>
      </c>
      <c r="CH277" s="48">
        <f t="shared" si="48"/>
        <v>0</v>
      </c>
      <c r="CI277" s="48">
        <f t="shared" si="49"/>
        <v>0</v>
      </c>
      <c r="CJ277" s="48">
        <f t="shared" si="50"/>
        <v>0</v>
      </c>
      <c r="CK277" s="48">
        <f t="shared" si="51"/>
        <v>0</v>
      </c>
      <c r="CL277" s="48">
        <f t="shared" si="52"/>
        <v>0</v>
      </c>
      <c r="CM277" s="48">
        <f t="shared" si="53"/>
        <v>0</v>
      </c>
      <c r="CN277" s="48">
        <f t="shared" si="54"/>
        <v>0</v>
      </c>
      <c r="CO277" s="48">
        <f t="shared" si="55"/>
        <v>0</v>
      </c>
      <c r="CP277" s="48">
        <f t="shared" si="56"/>
        <v>0</v>
      </c>
      <c r="CQ277" s="48">
        <f t="shared" si="57"/>
        <v>0</v>
      </c>
      <c r="CR277" s="48">
        <f t="shared" si="58"/>
        <v>0</v>
      </c>
      <c r="CS277" s="48">
        <f t="shared" si="59"/>
        <v>0</v>
      </c>
      <c r="CT277" s="48">
        <f t="shared" si="60"/>
        <v>0</v>
      </c>
      <c r="CU277" s="48">
        <f t="shared" si="61"/>
        <v>0</v>
      </c>
      <c r="CV277" s="48">
        <f t="shared" si="62"/>
        <v>0</v>
      </c>
      <c r="CW277" s="48">
        <f t="shared" si="63"/>
        <v>0</v>
      </c>
      <c r="CX277" s="48">
        <f t="shared" si="64"/>
        <v>0</v>
      </c>
      <c r="CZ277" s="1">
        <f t="shared" si="65"/>
        <v>0</v>
      </c>
      <c r="DD277" s="1">
        <f t="shared" si="66"/>
        <v>0</v>
      </c>
      <c r="DE277" s="1">
        <f t="shared" si="67"/>
        <v>0</v>
      </c>
      <c r="DF277" s="1">
        <f t="shared" si="68"/>
        <v>0</v>
      </c>
      <c r="DG277" s="1">
        <f t="shared" si="69"/>
        <v>0</v>
      </c>
      <c r="DH277" s="1">
        <f t="shared" si="70"/>
        <v>0</v>
      </c>
      <c r="DI277" s="1">
        <f t="shared" si="71"/>
        <v>0</v>
      </c>
      <c r="DJ277" s="1">
        <f t="shared" si="72"/>
        <v>0</v>
      </c>
      <c r="DK277" s="1">
        <f t="shared" si="73"/>
        <v>0</v>
      </c>
      <c r="DL277" s="1">
        <f t="shared" si="74"/>
        <v>0</v>
      </c>
      <c r="DM277" s="1">
        <f t="shared" si="75"/>
        <v>0</v>
      </c>
      <c r="DN277" s="1">
        <f t="shared" si="76"/>
        <v>0</v>
      </c>
      <c r="DO277" s="1">
        <f t="shared" si="77"/>
        <v>0</v>
      </c>
      <c r="DP277" s="1">
        <f t="shared" si="78"/>
        <v>0</v>
      </c>
      <c r="DR277" s="1">
        <f>IF(AND(CNGE_2024_M4_Secc1!$O101&lt;&gt;"",CNGE_2024_M4_Secc1!$O101=1,COUNTA(K278:AD278,O346:AD346,O414:AD414)&gt;0),1,0)</f>
        <v>0</v>
      </c>
      <c r="DS277"/>
      <c r="DT277"/>
      <c r="DU277"/>
      <c r="DV277"/>
      <c r="DW277"/>
      <c r="DX277"/>
      <c r="DY277"/>
      <c r="DZ277"/>
      <c r="EA277"/>
      <c r="EB277"/>
      <c r="EC277"/>
    </row>
    <row r="278" spans="1:133" ht="15" customHeight="1">
      <c r="A278" s="40"/>
      <c r="B278" s="91"/>
      <c r="C278" s="94" t="s">
        <v>5144</v>
      </c>
      <c r="D278" s="572" t="str">
        <f>IF(CNGE_2024_M4_Secc1!D101="","",CNGE_2024_M4_Secc1!D101)</f>
        <v/>
      </c>
      <c r="E278" s="573"/>
      <c r="F278" s="573"/>
      <c r="G278" s="573"/>
      <c r="H278" s="573"/>
      <c r="I278" s="573"/>
      <c r="J278" s="574"/>
      <c r="K278" s="483"/>
      <c r="L278" s="483"/>
      <c r="M278" s="483"/>
      <c r="N278" s="483"/>
      <c r="O278" s="483"/>
      <c r="P278" s="483"/>
      <c r="Q278" s="483"/>
      <c r="R278" s="483"/>
      <c r="S278" s="483"/>
      <c r="T278" s="483"/>
      <c r="U278" s="483"/>
      <c r="V278" s="483"/>
      <c r="W278" s="483"/>
      <c r="X278" s="483"/>
      <c r="Y278" s="483"/>
      <c r="Z278" s="483"/>
      <c r="AA278" s="483"/>
      <c r="AB278" s="483"/>
      <c r="AC278" s="483"/>
      <c r="AD278" s="483"/>
      <c r="AE278" s="42"/>
      <c r="AG278" s="1">
        <f>IF(AND(AK290=1,COUNTA(K278:AD278,O346:AD346,O414:AD414)=0),0,IF(AND(CNGE_2024_M4_Secc1!$O101&lt;&gt;"",CNGE_2024_M4_Secc1!$O101=1,COUNTBLANK(D278)=0,COUNTA(K278:AD278,O346:AD346,O414:AD414)=0),0,IF(AND(CNGE_2024_M4_Secc1!$O101&lt;&gt;"",CNGE_2024_M4_Secc1!$O101&lt;&gt;1,COUNTBLANK(D278)=0,DD278=0,DE278=0,DF278=0,DG278=0,DH278=0,DI278=0,DJ278=0,DK278=0,DL278=0,DM278=0,DN278=0,DO278=0,DP278=0),0,IF(AND(COUNTBLANK(D278)=1,COUNTA(K278:AD278,O346:AD346,O414:AD414)=0),0,1))))</f>
        <v>0</v>
      </c>
      <c r="AH278" s="89">
        <f>COUNTIF(K278:AD278,"NS")+COUNTIF(O346:AD346,"NS")+COUNTIF(O414:AD414,"NS")</f>
        <v>0</v>
      </c>
      <c r="AI278" s="1">
        <f t="shared" si="94"/>
        <v>0</v>
      </c>
      <c r="AJ278"/>
      <c r="AK278"/>
      <c r="AL278"/>
      <c r="AM278"/>
      <c r="AN278"/>
      <c r="AO278"/>
      <c r="AP278"/>
      <c r="AQ278"/>
      <c r="AR278"/>
      <c r="AS278"/>
      <c r="AT278"/>
      <c r="AU278"/>
      <c r="AY278" s="48">
        <f t="shared" si="16"/>
        <v>0</v>
      </c>
      <c r="AZ278" s="48">
        <f t="shared" si="79"/>
        <v>0</v>
      </c>
      <c r="BA278" s="48">
        <f t="shared" si="17"/>
        <v>0</v>
      </c>
      <c r="BB278" s="48">
        <f t="shared" si="18"/>
        <v>0</v>
      </c>
      <c r="BC278" s="48">
        <f t="shared" si="19"/>
        <v>0</v>
      </c>
      <c r="BD278" s="48">
        <f t="shared" si="20"/>
        <v>0</v>
      </c>
      <c r="BE278" s="48">
        <f t="shared" si="21"/>
        <v>0</v>
      </c>
      <c r="BF278" s="48">
        <f t="shared" si="22"/>
        <v>0</v>
      </c>
      <c r="BG278" s="48">
        <f t="shared" si="92"/>
        <v>0</v>
      </c>
      <c r="BH278" s="48">
        <f t="shared" si="23"/>
        <v>0</v>
      </c>
      <c r="BI278" s="48">
        <f t="shared" si="24"/>
        <v>0</v>
      </c>
      <c r="BJ278" s="48">
        <f t="shared" si="25"/>
        <v>0</v>
      </c>
      <c r="BK278" s="48">
        <f t="shared" si="26"/>
        <v>0</v>
      </c>
      <c r="BL278" s="48">
        <f t="shared" si="27"/>
        <v>0</v>
      </c>
      <c r="BM278" s="48">
        <f t="shared" si="28"/>
        <v>0</v>
      </c>
      <c r="BN278" s="48">
        <f t="shared" si="29"/>
        <v>0</v>
      </c>
      <c r="BO278" s="48">
        <f t="shared" si="30"/>
        <v>0</v>
      </c>
      <c r="BP278" s="48">
        <f t="shared" si="31"/>
        <v>0</v>
      </c>
      <c r="BQ278" s="48">
        <f t="shared" si="32"/>
        <v>0</v>
      </c>
      <c r="BR278" s="48">
        <f t="shared" si="33"/>
        <v>0</v>
      </c>
      <c r="BS278" s="48">
        <f t="shared" si="34"/>
        <v>0</v>
      </c>
      <c r="BT278" s="48">
        <f t="shared" si="93"/>
        <v>0</v>
      </c>
      <c r="BU278" s="48">
        <f t="shared" si="35"/>
        <v>0</v>
      </c>
      <c r="BV278" s="48">
        <f t="shared" si="36"/>
        <v>0</v>
      </c>
      <c r="BW278" s="48">
        <f t="shared" si="37"/>
        <v>0</v>
      </c>
      <c r="BX278" s="48">
        <f t="shared" si="38"/>
        <v>0</v>
      </c>
      <c r="BY278" s="48">
        <f t="shared" si="39"/>
        <v>0</v>
      </c>
      <c r="BZ278" s="48">
        <f t="shared" si="40"/>
        <v>0</v>
      </c>
      <c r="CA278" s="48">
        <f t="shared" si="41"/>
        <v>0</v>
      </c>
      <c r="CB278" s="48">
        <f t="shared" si="42"/>
        <v>0</v>
      </c>
      <c r="CC278" s="48">
        <f t="shared" si="43"/>
        <v>0</v>
      </c>
      <c r="CD278" s="48">
        <f t="shared" si="44"/>
        <v>0</v>
      </c>
      <c r="CE278" s="48">
        <f t="shared" si="45"/>
        <v>0</v>
      </c>
      <c r="CF278" s="48">
        <f t="shared" si="46"/>
        <v>0</v>
      </c>
      <c r="CG278" s="48">
        <f t="shared" si="47"/>
        <v>0</v>
      </c>
      <c r="CH278" s="48">
        <f t="shared" si="48"/>
        <v>0</v>
      </c>
      <c r="CI278" s="48">
        <f t="shared" si="49"/>
        <v>0</v>
      </c>
      <c r="CJ278" s="48">
        <f t="shared" si="50"/>
        <v>0</v>
      </c>
      <c r="CK278" s="48">
        <f t="shared" si="51"/>
        <v>0</v>
      </c>
      <c r="CL278" s="48">
        <f t="shared" si="52"/>
        <v>0</v>
      </c>
      <c r="CM278" s="48">
        <f t="shared" si="53"/>
        <v>0</v>
      </c>
      <c r="CN278" s="48">
        <f t="shared" si="54"/>
        <v>0</v>
      </c>
      <c r="CO278" s="48">
        <f t="shared" si="55"/>
        <v>0</v>
      </c>
      <c r="CP278" s="48">
        <f t="shared" si="56"/>
        <v>0</v>
      </c>
      <c r="CQ278" s="48">
        <f t="shared" si="57"/>
        <v>0</v>
      </c>
      <c r="CR278" s="48">
        <f t="shared" si="58"/>
        <v>0</v>
      </c>
      <c r="CS278" s="48">
        <f t="shared" si="59"/>
        <v>0</v>
      </c>
      <c r="CT278" s="48">
        <f t="shared" si="60"/>
        <v>0</v>
      </c>
      <c r="CU278" s="48">
        <f t="shared" si="61"/>
        <v>0</v>
      </c>
      <c r="CV278" s="48">
        <f t="shared" si="62"/>
        <v>0</v>
      </c>
      <c r="CW278" s="48">
        <f t="shared" si="63"/>
        <v>0</v>
      </c>
      <c r="CX278" s="48">
        <f>IF(COUNTIF(AD414,"NS")=0,IF($N278&lt;AD414,1,0),0)</f>
        <v>0</v>
      </c>
      <c r="CZ278" s="1">
        <f t="shared" si="65"/>
        <v>0</v>
      </c>
      <c r="DD278" s="1">
        <f t="shared" si="66"/>
        <v>0</v>
      </c>
      <c r="DE278" s="1">
        <f t="shared" si="67"/>
        <v>0</v>
      </c>
      <c r="DF278" s="1">
        <f t="shared" si="68"/>
        <v>0</v>
      </c>
      <c r="DG278" s="1">
        <f t="shared" si="69"/>
        <v>0</v>
      </c>
      <c r="DH278" s="1">
        <f t="shared" si="70"/>
        <v>0</v>
      </c>
      <c r="DI278" s="1">
        <f t="shared" si="71"/>
        <v>0</v>
      </c>
      <c r="DJ278" s="1">
        <f t="shared" si="72"/>
        <v>0</v>
      </c>
      <c r="DK278" s="1">
        <f t="shared" si="73"/>
        <v>0</v>
      </c>
      <c r="DL278" s="1">
        <f t="shared" si="74"/>
        <v>0</v>
      </c>
      <c r="DM278" s="1">
        <f t="shared" si="75"/>
        <v>0</v>
      </c>
      <c r="DN278" s="1">
        <f t="shared" si="76"/>
        <v>0</v>
      </c>
      <c r="DO278" s="1">
        <f t="shared" si="77"/>
        <v>0</v>
      </c>
      <c r="DP278" s="1">
        <f t="shared" si="78"/>
        <v>0</v>
      </c>
      <c r="DR278" s="390">
        <f>SUM(DR218:DR277)</f>
        <v>0</v>
      </c>
      <c r="DS278"/>
      <c r="DT278"/>
      <c r="DU278"/>
      <c r="DV278"/>
      <c r="DW278"/>
      <c r="DX278"/>
      <c r="DY278"/>
      <c r="DZ278"/>
      <c r="EA278"/>
      <c r="EB278"/>
      <c r="EC278"/>
    </row>
    <row r="279" spans="1:133" ht="15" customHeight="1">
      <c r="A279" s="40"/>
      <c r="B279" s="91"/>
      <c r="C279" s="78"/>
      <c r="D279" s="78"/>
      <c r="E279" s="78"/>
      <c r="F279" s="73"/>
      <c r="G279" s="73"/>
      <c r="H279" s="73"/>
      <c r="I279" s="73"/>
      <c r="J279" s="108" t="s">
        <v>5189</v>
      </c>
      <c r="K279" s="112">
        <f>IF(AND(SUM(K218:K278)=0,COUNTIF(K218:K278,"NS")&gt;0),"NS",
IF(AND(SUM(K218:K278)=0,COUNTIF(K218:K278,0)&gt;0),0,
IF(AND(SUM(K218:K278)=0,COUNTIF(K218:K278,"NA")&gt;0),"NA",
SUM(K218:K278))))</f>
        <v>0</v>
      </c>
      <c r="L279" s="112">
        <f t="shared" ref="L279:AD279" si="95">IF(AND(SUM(L218:L278)=0,COUNTIF(L218:L278,"NS")&gt;0),"NS",
IF(AND(SUM(L218:L278)=0,COUNTIF(L218:L278,0)&gt;0),0,
IF(AND(SUM(L218:L278)=0,COUNTIF(L218:L278,"NA")&gt;0),"NA",
SUM(L218:L278))))</f>
        <v>0</v>
      </c>
      <c r="M279" s="112">
        <f t="shared" si="95"/>
        <v>0</v>
      </c>
      <c r="N279" s="112">
        <f t="shared" si="95"/>
        <v>0</v>
      </c>
      <c r="O279" s="112">
        <f t="shared" si="95"/>
        <v>0</v>
      </c>
      <c r="P279" s="112">
        <f t="shared" si="95"/>
        <v>0</v>
      </c>
      <c r="Q279" s="112">
        <f t="shared" si="95"/>
        <v>0</v>
      </c>
      <c r="R279" s="112">
        <f t="shared" si="95"/>
        <v>0</v>
      </c>
      <c r="S279" s="112">
        <f t="shared" si="95"/>
        <v>0</v>
      </c>
      <c r="T279" s="112">
        <f t="shared" si="95"/>
        <v>0</v>
      </c>
      <c r="U279" s="112">
        <f t="shared" si="95"/>
        <v>0</v>
      </c>
      <c r="V279" s="112">
        <f t="shared" si="95"/>
        <v>0</v>
      </c>
      <c r="W279" s="112">
        <f t="shared" si="95"/>
        <v>0</v>
      </c>
      <c r="X279" s="112">
        <f t="shared" si="95"/>
        <v>0</v>
      </c>
      <c r="Y279" s="112">
        <f t="shared" si="95"/>
        <v>0</v>
      </c>
      <c r="Z279" s="112">
        <f t="shared" si="95"/>
        <v>0</v>
      </c>
      <c r="AA279" s="112">
        <f t="shared" si="95"/>
        <v>0</v>
      </c>
      <c r="AB279" s="112">
        <f t="shared" si="95"/>
        <v>0</v>
      </c>
      <c r="AC279" s="112">
        <f t="shared" si="95"/>
        <v>0</v>
      </c>
      <c r="AD279" s="112">
        <f t="shared" si="95"/>
        <v>0</v>
      </c>
      <c r="AE279" s="42"/>
      <c r="AG279" s="386">
        <f>SUM(AG218:AG278)</f>
        <v>0</v>
      </c>
      <c r="AH279" s="317">
        <f>SUM(AH218:AH278)</f>
        <v>0</v>
      </c>
      <c r="AI279" s="365">
        <f>SUM(AI218:AI278)</f>
        <v>0</v>
      </c>
      <c r="AY279" s="368">
        <f>SUM(AY218:AY278)</f>
        <v>0</v>
      </c>
      <c r="BK279" s="369">
        <f>SUM(AZ218:BK278)</f>
        <v>0</v>
      </c>
      <c r="BL279" s="371">
        <f>SUM(BL218:BL278)</f>
        <v>0</v>
      </c>
      <c r="BX279" s="372">
        <f>SUM(BM218:BX278)</f>
        <v>0</v>
      </c>
      <c r="BY279" s="374">
        <f>SUM(BY218:BY278)</f>
        <v>0</v>
      </c>
      <c r="CK279" s="375">
        <f>SUM(BZ218:CK278)</f>
        <v>0</v>
      </c>
      <c r="CL279" s="377">
        <f>SUM(CL218:CL278)</f>
        <v>0</v>
      </c>
      <c r="CX279" s="366">
        <f>SUM(CM218:CX278)</f>
        <v>0</v>
      </c>
      <c r="CZ279" s="379">
        <f>SUM(CZ218:CZ278)</f>
        <v>0</v>
      </c>
    </row>
    <row r="280" spans="1:133" ht="15" customHeight="1">
      <c r="A280" s="40"/>
      <c r="B280" s="91"/>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row>
    <row r="281" spans="1:133" ht="15" customHeight="1">
      <c r="A281" s="40"/>
      <c r="B281" s="91"/>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783" t="s">
        <v>5966</v>
      </c>
      <c r="AB281" s="783"/>
      <c r="AC281" s="783"/>
      <c r="AD281" s="783"/>
      <c r="AE281" s="42"/>
    </row>
    <row r="282" spans="1:133" ht="15" customHeight="1">
      <c r="A282" s="40"/>
      <c r="B282" s="91"/>
      <c r="C282" s="684" t="s">
        <v>5086</v>
      </c>
      <c r="D282" s="685"/>
      <c r="E282" s="685"/>
      <c r="F282" s="685"/>
      <c r="G282" s="685"/>
      <c r="H282" s="685"/>
      <c r="I282" s="685"/>
      <c r="J282" s="685"/>
      <c r="K282" s="685"/>
      <c r="L282" s="685"/>
      <c r="M282" s="685"/>
      <c r="N282" s="686"/>
      <c r="O282" s="511" t="s">
        <v>6258</v>
      </c>
      <c r="P282" s="512"/>
      <c r="Q282" s="512"/>
      <c r="R282" s="512"/>
      <c r="S282" s="512"/>
      <c r="T282" s="512"/>
      <c r="U282" s="512"/>
      <c r="V282" s="512"/>
      <c r="W282" s="512"/>
      <c r="X282" s="512"/>
      <c r="Y282" s="512"/>
      <c r="Z282" s="512"/>
      <c r="AA282" s="512"/>
      <c r="AB282" s="512"/>
      <c r="AC282" s="512"/>
      <c r="AD282" s="513"/>
      <c r="AE282" s="42"/>
    </row>
    <row r="283" spans="1:133" ht="15" customHeight="1">
      <c r="A283" s="40"/>
      <c r="B283" s="91"/>
      <c r="C283" s="725"/>
      <c r="D283" s="726"/>
      <c r="E283" s="726"/>
      <c r="F283" s="726"/>
      <c r="G283" s="726"/>
      <c r="H283" s="726"/>
      <c r="I283" s="726"/>
      <c r="J283" s="726"/>
      <c r="K283" s="726"/>
      <c r="L283" s="726"/>
      <c r="M283" s="726"/>
      <c r="N283" s="727"/>
      <c r="O283" s="515" t="s">
        <v>5474</v>
      </c>
      <c r="P283" s="516"/>
      <c r="Q283" s="516"/>
      <c r="R283" s="516"/>
      <c r="S283" s="516"/>
      <c r="T283" s="516"/>
      <c r="U283" s="516"/>
      <c r="V283" s="516"/>
      <c r="W283" s="516"/>
      <c r="X283" s="516"/>
      <c r="Y283" s="516"/>
      <c r="Z283" s="516"/>
      <c r="AA283" s="516"/>
      <c r="AB283" s="516"/>
      <c r="AC283" s="516"/>
      <c r="AD283" s="517"/>
      <c r="AE283" s="42"/>
    </row>
    <row r="284" spans="1:133" ht="36" customHeight="1">
      <c r="A284" s="40"/>
      <c r="B284" s="91"/>
      <c r="C284" s="725"/>
      <c r="D284" s="726"/>
      <c r="E284" s="726"/>
      <c r="F284" s="726"/>
      <c r="G284" s="726"/>
      <c r="H284" s="726"/>
      <c r="I284" s="726"/>
      <c r="J284" s="726"/>
      <c r="K284" s="726"/>
      <c r="L284" s="726"/>
      <c r="M284" s="726"/>
      <c r="N284" s="727"/>
      <c r="O284" s="784" t="s">
        <v>5095</v>
      </c>
      <c r="P284" s="785"/>
      <c r="Q284" s="785"/>
      <c r="R284" s="786"/>
      <c r="S284" s="784" t="s">
        <v>5096</v>
      </c>
      <c r="T284" s="785"/>
      <c r="U284" s="785"/>
      <c r="V284" s="786"/>
      <c r="W284" s="784" t="s">
        <v>5097</v>
      </c>
      <c r="X284" s="785"/>
      <c r="Y284" s="785"/>
      <c r="Z284" s="786"/>
      <c r="AA284" s="784" t="s">
        <v>5098</v>
      </c>
      <c r="AB284" s="785"/>
      <c r="AC284" s="785"/>
      <c r="AD284" s="786"/>
      <c r="AE284" s="42"/>
    </row>
    <row r="285" spans="1:133" ht="84" customHeight="1">
      <c r="A285" s="40"/>
      <c r="B285" s="91"/>
      <c r="C285" s="687"/>
      <c r="D285" s="688"/>
      <c r="E285" s="688"/>
      <c r="F285" s="688"/>
      <c r="G285" s="688"/>
      <c r="H285" s="688"/>
      <c r="I285" s="688"/>
      <c r="J285" s="688"/>
      <c r="K285" s="688"/>
      <c r="L285" s="688"/>
      <c r="M285" s="688"/>
      <c r="N285" s="689"/>
      <c r="O285" s="111" t="s">
        <v>5930</v>
      </c>
      <c r="P285" s="97" t="s">
        <v>5931</v>
      </c>
      <c r="Q285" s="97" t="s">
        <v>5932</v>
      </c>
      <c r="R285" s="111" t="s">
        <v>5940</v>
      </c>
      <c r="S285" s="111" t="s">
        <v>5930</v>
      </c>
      <c r="T285" s="97" t="s">
        <v>5931</v>
      </c>
      <c r="U285" s="97" t="s">
        <v>5932</v>
      </c>
      <c r="V285" s="111" t="s">
        <v>5940</v>
      </c>
      <c r="W285" s="111" t="s">
        <v>5930</v>
      </c>
      <c r="X285" s="97" t="s">
        <v>5931</v>
      </c>
      <c r="Y285" s="97" t="s">
        <v>5932</v>
      </c>
      <c r="Z285" s="111" t="s">
        <v>5940</v>
      </c>
      <c r="AA285" s="111" t="s">
        <v>5930</v>
      </c>
      <c r="AB285" s="97" t="s">
        <v>5931</v>
      </c>
      <c r="AC285" s="97" t="s">
        <v>5932</v>
      </c>
      <c r="AD285" s="111" t="s">
        <v>5940</v>
      </c>
      <c r="AE285" s="42"/>
    </row>
    <row r="286" spans="1:133" ht="15" customHeight="1">
      <c r="A286" s="40"/>
      <c r="B286" s="91"/>
      <c r="C286" s="94" t="s">
        <v>5464</v>
      </c>
      <c r="D286" s="572" t="s">
        <v>403</v>
      </c>
      <c r="E286" s="573"/>
      <c r="F286" s="573"/>
      <c r="G286" s="573"/>
      <c r="H286" s="573"/>
      <c r="I286" s="573"/>
      <c r="J286" s="573"/>
      <c r="K286" s="573"/>
      <c r="L286" s="573"/>
      <c r="M286" s="573"/>
      <c r="N286" s="574"/>
      <c r="O286" s="483"/>
      <c r="P286" s="483"/>
      <c r="Q286" s="483"/>
      <c r="R286" s="483"/>
      <c r="S286" s="483"/>
      <c r="T286" s="483"/>
      <c r="U286" s="483"/>
      <c r="V286" s="483"/>
      <c r="W286" s="483"/>
      <c r="X286" s="483"/>
      <c r="Y286" s="483"/>
      <c r="Z286" s="483"/>
      <c r="AA286" s="483"/>
      <c r="AB286" s="483"/>
      <c r="AC286" s="483"/>
      <c r="AD286" s="483"/>
      <c r="AE286" s="42"/>
    </row>
    <row r="287" spans="1:133" ht="15" customHeight="1">
      <c r="A287" s="40"/>
      <c r="B287" s="91"/>
      <c r="C287" s="94" t="s">
        <v>5014</v>
      </c>
      <c r="D287" s="572" t="str">
        <f>IF(CNGE_2024_M4_Secc1!D42="","",CNGE_2024_M4_Secc1!D42)</f>
        <v/>
      </c>
      <c r="E287" s="573"/>
      <c r="F287" s="573"/>
      <c r="G287" s="573"/>
      <c r="H287" s="573"/>
      <c r="I287" s="573"/>
      <c r="J287" s="573"/>
      <c r="K287" s="573"/>
      <c r="L287" s="573"/>
      <c r="M287" s="573"/>
      <c r="N287" s="574"/>
      <c r="O287" s="483"/>
      <c r="P287" s="483"/>
      <c r="Q287" s="483"/>
      <c r="R287" s="483"/>
      <c r="S287" s="483"/>
      <c r="T287" s="483"/>
      <c r="U287" s="483"/>
      <c r="V287" s="483"/>
      <c r="W287" s="483"/>
      <c r="X287" s="483"/>
      <c r="Y287" s="483"/>
      <c r="Z287" s="483"/>
      <c r="AA287" s="483"/>
      <c r="AB287" s="483"/>
      <c r="AC287" s="483"/>
      <c r="AD287" s="483"/>
      <c r="AE287" s="42"/>
    </row>
    <row r="288" spans="1:133" ht="15" customHeight="1">
      <c r="A288" s="40"/>
      <c r="B288" s="91"/>
      <c r="C288" s="94" t="s">
        <v>5016</v>
      </c>
      <c r="D288" s="572" t="str">
        <f>IF(CNGE_2024_M4_Secc1!D43="","",CNGE_2024_M4_Secc1!D43)</f>
        <v/>
      </c>
      <c r="E288" s="573"/>
      <c r="F288" s="573"/>
      <c r="G288" s="573"/>
      <c r="H288" s="573"/>
      <c r="I288" s="573"/>
      <c r="J288" s="573"/>
      <c r="K288" s="573"/>
      <c r="L288" s="573"/>
      <c r="M288" s="573"/>
      <c r="N288" s="574"/>
      <c r="O288" s="483"/>
      <c r="P288" s="483"/>
      <c r="Q288" s="483"/>
      <c r="R288" s="483"/>
      <c r="S288" s="483"/>
      <c r="T288" s="483"/>
      <c r="U288" s="483"/>
      <c r="V288" s="483"/>
      <c r="W288" s="483"/>
      <c r="X288" s="483"/>
      <c r="Y288" s="483"/>
      <c r="Z288" s="483"/>
      <c r="AA288" s="483"/>
      <c r="AB288" s="483"/>
      <c r="AC288" s="483"/>
      <c r="AD288" s="483"/>
      <c r="AE288" s="42"/>
    </row>
    <row r="289" spans="1:31" ht="15" customHeight="1">
      <c r="A289" s="40"/>
      <c r="B289" s="91"/>
      <c r="C289" s="94" t="s">
        <v>5018</v>
      </c>
      <c r="D289" s="572" t="str">
        <f>IF(CNGE_2024_M4_Secc1!D44="","",CNGE_2024_M4_Secc1!D44)</f>
        <v/>
      </c>
      <c r="E289" s="573"/>
      <c r="F289" s="573"/>
      <c r="G289" s="573"/>
      <c r="H289" s="573"/>
      <c r="I289" s="573"/>
      <c r="J289" s="573"/>
      <c r="K289" s="573"/>
      <c r="L289" s="573"/>
      <c r="M289" s="573"/>
      <c r="N289" s="574"/>
      <c r="O289" s="483"/>
      <c r="P289" s="483"/>
      <c r="Q289" s="483"/>
      <c r="R289" s="483"/>
      <c r="S289" s="483"/>
      <c r="T289" s="483"/>
      <c r="U289" s="483"/>
      <c r="V289" s="483"/>
      <c r="W289" s="483"/>
      <c r="X289" s="483"/>
      <c r="Y289" s="483"/>
      <c r="Z289" s="483"/>
      <c r="AA289" s="483"/>
      <c r="AB289" s="483"/>
      <c r="AC289" s="483"/>
      <c r="AD289" s="483"/>
      <c r="AE289" s="42"/>
    </row>
    <row r="290" spans="1:31" ht="15" customHeight="1">
      <c r="A290" s="40"/>
      <c r="B290" s="91"/>
      <c r="C290" s="94" t="s">
        <v>5020</v>
      </c>
      <c r="D290" s="572" t="str">
        <f>IF(CNGE_2024_M4_Secc1!D45="","",CNGE_2024_M4_Secc1!D45)</f>
        <v/>
      </c>
      <c r="E290" s="573"/>
      <c r="F290" s="573"/>
      <c r="G290" s="573"/>
      <c r="H290" s="573"/>
      <c r="I290" s="573"/>
      <c r="J290" s="573"/>
      <c r="K290" s="573"/>
      <c r="L290" s="573"/>
      <c r="M290" s="573"/>
      <c r="N290" s="574"/>
      <c r="O290" s="483"/>
      <c r="P290" s="483"/>
      <c r="Q290" s="483"/>
      <c r="R290" s="483"/>
      <c r="S290" s="483"/>
      <c r="T290" s="483"/>
      <c r="U290" s="483"/>
      <c r="V290" s="483"/>
      <c r="W290" s="483"/>
      <c r="X290" s="483"/>
      <c r="Y290" s="483"/>
      <c r="Z290" s="483"/>
      <c r="AA290" s="483"/>
      <c r="AB290" s="483"/>
      <c r="AC290" s="483"/>
      <c r="AD290" s="483"/>
      <c r="AE290" s="42"/>
    </row>
    <row r="291" spans="1:31" ht="15" customHeight="1">
      <c r="A291" s="40"/>
      <c r="B291" s="91"/>
      <c r="C291" s="94" t="s">
        <v>5022</v>
      </c>
      <c r="D291" s="572" t="str">
        <f>IF(CNGE_2024_M4_Secc1!D46="","",CNGE_2024_M4_Secc1!D46)</f>
        <v/>
      </c>
      <c r="E291" s="573"/>
      <c r="F291" s="573"/>
      <c r="G291" s="573"/>
      <c r="H291" s="573"/>
      <c r="I291" s="573"/>
      <c r="J291" s="573"/>
      <c r="K291" s="573"/>
      <c r="L291" s="573"/>
      <c r="M291" s="573"/>
      <c r="N291" s="574"/>
      <c r="O291" s="483"/>
      <c r="P291" s="483"/>
      <c r="Q291" s="483"/>
      <c r="R291" s="483"/>
      <c r="S291" s="483"/>
      <c r="T291" s="483"/>
      <c r="U291" s="483"/>
      <c r="V291" s="483"/>
      <c r="W291" s="483"/>
      <c r="X291" s="483"/>
      <c r="Y291" s="483"/>
      <c r="Z291" s="483"/>
      <c r="AA291" s="483"/>
      <c r="AB291" s="483"/>
      <c r="AC291" s="483"/>
      <c r="AD291" s="483"/>
      <c r="AE291" s="42"/>
    </row>
    <row r="292" spans="1:31" ht="15" customHeight="1">
      <c r="A292" s="40"/>
      <c r="B292" s="91"/>
      <c r="C292" s="94" t="s">
        <v>5024</v>
      </c>
      <c r="D292" s="572" t="str">
        <f>IF(CNGE_2024_M4_Secc1!D47="","",CNGE_2024_M4_Secc1!D47)</f>
        <v/>
      </c>
      <c r="E292" s="573"/>
      <c r="F292" s="573"/>
      <c r="G292" s="573"/>
      <c r="H292" s="573"/>
      <c r="I292" s="573"/>
      <c r="J292" s="573"/>
      <c r="K292" s="573"/>
      <c r="L292" s="573"/>
      <c r="M292" s="573"/>
      <c r="N292" s="574"/>
      <c r="O292" s="483"/>
      <c r="P292" s="483"/>
      <c r="Q292" s="483"/>
      <c r="R292" s="483"/>
      <c r="S292" s="483"/>
      <c r="T292" s="483"/>
      <c r="U292" s="483"/>
      <c r="V292" s="483"/>
      <c r="W292" s="483"/>
      <c r="X292" s="483"/>
      <c r="Y292" s="483"/>
      <c r="Z292" s="483"/>
      <c r="AA292" s="483"/>
      <c r="AB292" s="483"/>
      <c r="AC292" s="483"/>
      <c r="AD292" s="483"/>
      <c r="AE292" s="42"/>
    </row>
    <row r="293" spans="1:31" ht="15" customHeight="1">
      <c r="A293" s="40"/>
      <c r="B293" s="91"/>
      <c r="C293" s="94" t="s">
        <v>5026</v>
      </c>
      <c r="D293" s="572" t="str">
        <f>IF(CNGE_2024_M4_Secc1!D48="","",CNGE_2024_M4_Secc1!D48)</f>
        <v/>
      </c>
      <c r="E293" s="573"/>
      <c r="F293" s="573"/>
      <c r="G293" s="573"/>
      <c r="H293" s="573"/>
      <c r="I293" s="573"/>
      <c r="J293" s="573"/>
      <c r="K293" s="573"/>
      <c r="L293" s="573"/>
      <c r="M293" s="573"/>
      <c r="N293" s="574"/>
      <c r="O293" s="483"/>
      <c r="P293" s="483"/>
      <c r="Q293" s="483"/>
      <c r="R293" s="483"/>
      <c r="S293" s="483"/>
      <c r="T293" s="483"/>
      <c r="U293" s="483"/>
      <c r="V293" s="483"/>
      <c r="W293" s="483"/>
      <c r="X293" s="483"/>
      <c r="Y293" s="483"/>
      <c r="Z293" s="483"/>
      <c r="AA293" s="483"/>
      <c r="AB293" s="483"/>
      <c r="AC293" s="483"/>
      <c r="AD293" s="483"/>
      <c r="AE293" s="42"/>
    </row>
    <row r="294" spans="1:31" ht="15" customHeight="1">
      <c r="A294" s="40"/>
      <c r="B294" s="91"/>
      <c r="C294" s="94" t="s">
        <v>5028</v>
      </c>
      <c r="D294" s="572" t="str">
        <f>IF(CNGE_2024_M4_Secc1!D49="","",CNGE_2024_M4_Secc1!D49)</f>
        <v/>
      </c>
      <c r="E294" s="573"/>
      <c r="F294" s="573"/>
      <c r="G294" s="573"/>
      <c r="H294" s="573"/>
      <c r="I294" s="573"/>
      <c r="J294" s="573"/>
      <c r="K294" s="573"/>
      <c r="L294" s="573"/>
      <c r="M294" s="573"/>
      <c r="N294" s="574"/>
      <c r="O294" s="483"/>
      <c r="P294" s="483"/>
      <c r="Q294" s="483"/>
      <c r="R294" s="483"/>
      <c r="S294" s="483"/>
      <c r="T294" s="483"/>
      <c r="U294" s="483"/>
      <c r="V294" s="483"/>
      <c r="W294" s="483"/>
      <c r="X294" s="483"/>
      <c r="Y294" s="483"/>
      <c r="Z294" s="483"/>
      <c r="AA294" s="483"/>
      <c r="AB294" s="483"/>
      <c r="AC294" s="483"/>
      <c r="AD294" s="483"/>
      <c r="AE294" s="42"/>
    </row>
    <row r="295" spans="1:31" ht="15" customHeight="1">
      <c r="A295" s="40"/>
      <c r="B295" s="91"/>
      <c r="C295" s="94" t="s">
        <v>5030</v>
      </c>
      <c r="D295" s="572" t="str">
        <f>IF(CNGE_2024_M4_Secc1!D50="","",CNGE_2024_M4_Secc1!D50)</f>
        <v/>
      </c>
      <c r="E295" s="573"/>
      <c r="F295" s="573"/>
      <c r="G295" s="573"/>
      <c r="H295" s="573"/>
      <c r="I295" s="573"/>
      <c r="J295" s="573"/>
      <c r="K295" s="573"/>
      <c r="L295" s="573"/>
      <c r="M295" s="573"/>
      <c r="N295" s="574"/>
      <c r="O295" s="483"/>
      <c r="P295" s="483"/>
      <c r="Q295" s="483"/>
      <c r="R295" s="483"/>
      <c r="S295" s="483"/>
      <c r="T295" s="483"/>
      <c r="U295" s="483"/>
      <c r="V295" s="483"/>
      <c r="W295" s="483"/>
      <c r="X295" s="483"/>
      <c r="Y295" s="483"/>
      <c r="Z295" s="483"/>
      <c r="AA295" s="483"/>
      <c r="AB295" s="483"/>
      <c r="AC295" s="483"/>
      <c r="AD295" s="483"/>
      <c r="AE295" s="42"/>
    </row>
    <row r="296" spans="1:31" ht="15" customHeight="1">
      <c r="A296" s="40"/>
      <c r="B296" s="91"/>
      <c r="C296" s="94" t="s">
        <v>5031</v>
      </c>
      <c r="D296" s="572" t="str">
        <f>IF(CNGE_2024_M4_Secc1!D51="","",CNGE_2024_M4_Secc1!D51)</f>
        <v/>
      </c>
      <c r="E296" s="573"/>
      <c r="F296" s="573"/>
      <c r="G296" s="573"/>
      <c r="H296" s="573"/>
      <c r="I296" s="573"/>
      <c r="J296" s="573"/>
      <c r="K296" s="573"/>
      <c r="L296" s="573"/>
      <c r="M296" s="573"/>
      <c r="N296" s="574"/>
      <c r="O296" s="483"/>
      <c r="P296" s="483"/>
      <c r="Q296" s="483"/>
      <c r="R296" s="483"/>
      <c r="S296" s="483"/>
      <c r="T296" s="483"/>
      <c r="U296" s="483"/>
      <c r="V296" s="483"/>
      <c r="W296" s="483"/>
      <c r="X296" s="483"/>
      <c r="Y296" s="483"/>
      <c r="Z296" s="483"/>
      <c r="AA296" s="483"/>
      <c r="AB296" s="483"/>
      <c r="AC296" s="483"/>
      <c r="AD296" s="483"/>
      <c r="AE296" s="42"/>
    </row>
    <row r="297" spans="1:31" ht="15" customHeight="1">
      <c r="A297" s="40"/>
      <c r="B297" s="91"/>
      <c r="C297" s="94" t="s">
        <v>5033</v>
      </c>
      <c r="D297" s="572" t="str">
        <f>IF(CNGE_2024_M4_Secc1!D52="","",CNGE_2024_M4_Secc1!D52)</f>
        <v/>
      </c>
      <c r="E297" s="573"/>
      <c r="F297" s="573"/>
      <c r="G297" s="573"/>
      <c r="H297" s="573"/>
      <c r="I297" s="573"/>
      <c r="J297" s="573"/>
      <c r="K297" s="573"/>
      <c r="L297" s="573"/>
      <c r="M297" s="573"/>
      <c r="N297" s="574"/>
      <c r="O297" s="483"/>
      <c r="P297" s="483"/>
      <c r="Q297" s="483"/>
      <c r="R297" s="483"/>
      <c r="S297" s="483"/>
      <c r="T297" s="483"/>
      <c r="U297" s="483"/>
      <c r="V297" s="483"/>
      <c r="W297" s="483"/>
      <c r="X297" s="483"/>
      <c r="Y297" s="483"/>
      <c r="Z297" s="483"/>
      <c r="AA297" s="483"/>
      <c r="AB297" s="483"/>
      <c r="AC297" s="483"/>
      <c r="AD297" s="483"/>
      <c r="AE297" s="42"/>
    </row>
    <row r="298" spans="1:31" ht="15" customHeight="1">
      <c r="A298" s="40"/>
      <c r="B298" s="91"/>
      <c r="C298" s="94" t="s">
        <v>5034</v>
      </c>
      <c r="D298" s="572" t="str">
        <f>IF(CNGE_2024_M4_Secc1!D53="","",CNGE_2024_M4_Secc1!D53)</f>
        <v/>
      </c>
      <c r="E298" s="573"/>
      <c r="F298" s="573"/>
      <c r="G298" s="573"/>
      <c r="H298" s="573"/>
      <c r="I298" s="573"/>
      <c r="J298" s="573"/>
      <c r="K298" s="573"/>
      <c r="L298" s="573"/>
      <c r="M298" s="573"/>
      <c r="N298" s="574"/>
      <c r="O298" s="483"/>
      <c r="P298" s="483"/>
      <c r="Q298" s="483"/>
      <c r="R298" s="483"/>
      <c r="S298" s="483"/>
      <c r="T298" s="483"/>
      <c r="U298" s="483"/>
      <c r="V298" s="483"/>
      <c r="W298" s="483"/>
      <c r="X298" s="483"/>
      <c r="Y298" s="483"/>
      <c r="Z298" s="483"/>
      <c r="AA298" s="483"/>
      <c r="AB298" s="483"/>
      <c r="AC298" s="483"/>
      <c r="AD298" s="483"/>
      <c r="AE298" s="42"/>
    </row>
    <row r="299" spans="1:31" ht="15" customHeight="1">
      <c r="A299" s="40"/>
      <c r="B299" s="91"/>
      <c r="C299" s="94" t="s">
        <v>5035</v>
      </c>
      <c r="D299" s="572" t="str">
        <f>IF(CNGE_2024_M4_Secc1!D54="","",CNGE_2024_M4_Secc1!D54)</f>
        <v/>
      </c>
      <c r="E299" s="573"/>
      <c r="F299" s="573"/>
      <c r="G299" s="573"/>
      <c r="H299" s="573"/>
      <c r="I299" s="573"/>
      <c r="J299" s="573"/>
      <c r="K299" s="573"/>
      <c r="L299" s="573"/>
      <c r="M299" s="573"/>
      <c r="N299" s="574"/>
      <c r="O299" s="483"/>
      <c r="P299" s="483"/>
      <c r="Q299" s="483"/>
      <c r="R299" s="483"/>
      <c r="S299" s="483"/>
      <c r="T299" s="483"/>
      <c r="U299" s="483"/>
      <c r="V299" s="483"/>
      <c r="W299" s="483"/>
      <c r="X299" s="483"/>
      <c r="Y299" s="483"/>
      <c r="Z299" s="483"/>
      <c r="AA299" s="483"/>
      <c r="AB299" s="483"/>
      <c r="AC299" s="483"/>
      <c r="AD299" s="483"/>
      <c r="AE299" s="42"/>
    </row>
    <row r="300" spans="1:31" ht="15" customHeight="1">
      <c r="A300" s="40"/>
      <c r="B300" s="91"/>
      <c r="C300" s="94" t="s">
        <v>5036</v>
      </c>
      <c r="D300" s="572" t="str">
        <f>IF(CNGE_2024_M4_Secc1!D55="","",CNGE_2024_M4_Secc1!D55)</f>
        <v/>
      </c>
      <c r="E300" s="573"/>
      <c r="F300" s="573"/>
      <c r="G300" s="573"/>
      <c r="H300" s="573"/>
      <c r="I300" s="573"/>
      <c r="J300" s="573"/>
      <c r="K300" s="573"/>
      <c r="L300" s="573"/>
      <c r="M300" s="573"/>
      <c r="N300" s="574"/>
      <c r="O300" s="483"/>
      <c r="P300" s="483"/>
      <c r="Q300" s="483"/>
      <c r="R300" s="483"/>
      <c r="S300" s="483"/>
      <c r="T300" s="483"/>
      <c r="U300" s="483"/>
      <c r="V300" s="483"/>
      <c r="W300" s="483"/>
      <c r="X300" s="483"/>
      <c r="Y300" s="483"/>
      <c r="Z300" s="483"/>
      <c r="AA300" s="483"/>
      <c r="AB300" s="483"/>
      <c r="AC300" s="483"/>
      <c r="AD300" s="483"/>
      <c r="AE300" s="42"/>
    </row>
    <row r="301" spans="1:31" ht="15" customHeight="1">
      <c r="A301" s="40"/>
      <c r="B301" s="91"/>
      <c r="C301" s="94" t="s">
        <v>5037</v>
      </c>
      <c r="D301" s="572" t="str">
        <f>IF(CNGE_2024_M4_Secc1!D56="","",CNGE_2024_M4_Secc1!D56)</f>
        <v/>
      </c>
      <c r="E301" s="573"/>
      <c r="F301" s="573"/>
      <c r="G301" s="573"/>
      <c r="H301" s="573"/>
      <c r="I301" s="573"/>
      <c r="J301" s="573"/>
      <c r="K301" s="573"/>
      <c r="L301" s="573"/>
      <c r="M301" s="573"/>
      <c r="N301" s="574"/>
      <c r="O301" s="483"/>
      <c r="P301" s="483"/>
      <c r="Q301" s="483"/>
      <c r="R301" s="483"/>
      <c r="S301" s="483"/>
      <c r="T301" s="483"/>
      <c r="U301" s="483"/>
      <c r="V301" s="483"/>
      <c r="W301" s="483"/>
      <c r="X301" s="483"/>
      <c r="Y301" s="483"/>
      <c r="Z301" s="483"/>
      <c r="AA301" s="483"/>
      <c r="AB301" s="483"/>
      <c r="AC301" s="483"/>
      <c r="AD301" s="483"/>
      <c r="AE301" s="42"/>
    </row>
    <row r="302" spans="1:31" ht="15" customHeight="1">
      <c r="A302" s="40"/>
      <c r="B302" s="91"/>
      <c r="C302" s="94" t="s">
        <v>5038</v>
      </c>
      <c r="D302" s="572" t="str">
        <f>IF(CNGE_2024_M4_Secc1!D57="","",CNGE_2024_M4_Secc1!D57)</f>
        <v/>
      </c>
      <c r="E302" s="573"/>
      <c r="F302" s="573"/>
      <c r="G302" s="573"/>
      <c r="H302" s="573"/>
      <c r="I302" s="573"/>
      <c r="J302" s="573"/>
      <c r="K302" s="573"/>
      <c r="L302" s="573"/>
      <c r="M302" s="573"/>
      <c r="N302" s="574"/>
      <c r="O302" s="483"/>
      <c r="P302" s="483"/>
      <c r="Q302" s="483"/>
      <c r="R302" s="483"/>
      <c r="S302" s="483"/>
      <c r="T302" s="483"/>
      <c r="U302" s="483"/>
      <c r="V302" s="483"/>
      <c r="W302" s="483"/>
      <c r="X302" s="483"/>
      <c r="Y302" s="483"/>
      <c r="Z302" s="483"/>
      <c r="AA302" s="483"/>
      <c r="AB302" s="483"/>
      <c r="AC302" s="483"/>
      <c r="AD302" s="483"/>
      <c r="AE302" s="42"/>
    </row>
    <row r="303" spans="1:31" ht="15" customHeight="1">
      <c r="A303" s="40"/>
      <c r="B303" s="91"/>
      <c r="C303" s="94" t="s">
        <v>5039</v>
      </c>
      <c r="D303" s="572" t="str">
        <f>IF(CNGE_2024_M4_Secc1!D58="","",CNGE_2024_M4_Secc1!D58)</f>
        <v/>
      </c>
      <c r="E303" s="573"/>
      <c r="F303" s="573"/>
      <c r="G303" s="573"/>
      <c r="H303" s="573"/>
      <c r="I303" s="573"/>
      <c r="J303" s="573"/>
      <c r="K303" s="573"/>
      <c r="L303" s="573"/>
      <c r="M303" s="573"/>
      <c r="N303" s="574"/>
      <c r="O303" s="483"/>
      <c r="P303" s="483"/>
      <c r="Q303" s="483"/>
      <c r="R303" s="483"/>
      <c r="S303" s="483"/>
      <c r="T303" s="483"/>
      <c r="U303" s="483"/>
      <c r="V303" s="483"/>
      <c r="W303" s="483"/>
      <c r="X303" s="483"/>
      <c r="Y303" s="483"/>
      <c r="Z303" s="483"/>
      <c r="AA303" s="483"/>
      <c r="AB303" s="483"/>
      <c r="AC303" s="483"/>
      <c r="AD303" s="483"/>
      <c r="AE303" s="42"/>
    </row>
    <row r="304" spans="1:31" ht="15" customHeight="1">
      <c r="A304" s="40"/>
      <c r="B304" s="91"/>
      <c r="C304" s="94" t="s">
        <v>5040</v>
      </c>
      <c r="D304" s="572" t="str">
        <f>IF(CNGE_2024_M4_Secc1!D59="","",CNGE_2024_M4_Secc1!D59)</f>
        <v/>
      </c>
      <c r="E304" s="573"/>
      <c r="F304" s="573"/>
      <c r="G304" s="573"/>
      <c r="H304" s="573"/>
      <c r="I304" s="573"/>
      <c r="J304" s="573"/>
      <c r="K304" s="573"/>
      <c r="L304" s="573"/>
      <c r="M304" s="573"/>
      <c r="N304" s="574"/>
      <c r="O304" s="483"/>
      <c r="P304" s="483"/>
      <c r="Q304" s="483"/>
      <c r="R304" s="483"/>
      <c r="S304" s="483"/>
      <c r="T304" s="483"/>
      <c r="U304" s="483"/>
      <c r="V304" s="483"/>
      <c r="W304" s="483"/>
      <c r="X304" s="483"/>
      <c r="Y304" s="483"/>
      <c r="Z304" s="483"/>
      <c r="AA304" s="483"/>
      <c r="AB304" s="483"/>
      <c r="AC304" s="483"/>
      <c r="AD304" s="483"/>
      <c r="AE304" s="42"/>
    </row>
    <row r="305" spans="1:31" ht="15" customHeight="1">
      <c r="A305" s="40"/>
      <c r="B305" s="91"/>
      <c r="C305" s="94" t="s">
        <v>5041</v>
      </c>
      <c r="D305" s="572" t="str">
        <f>IF(CNGE_2024_M4_Secc1!D60="","",CNGE_2024_M4_Secc1!D60)</f>
        <v/>
      </c>
      <c r="E305" s="573"/>
      <c r="F305" s="573"/>
      <c r="G305" s="573"/>
      <c r="H305" s="573"/>
      <c r="I305" s="573"/>
      <c r="J305" s="573"/>
      <c r="K305" s="573"/>
      <c r="L305" s="573"/>
      <c r="M305" s="573"/>
      <c r="N305" s="574"/>
      <c r="O305" s="483"/>
      <c r="P305" s="483"/>
      <c r="Q305" s="483"/>
      <c r="R305" s="483"/>
      <c r="S305" s="483"/>
      <c r="T305" s="483"/>
      <c r="U305" s="483"/>
      <c r="V305" s="483"/>
      <c r="W305" s="483"/>
      <c r="X305" s="483"/>
      <c r="Y305" s="483"/>
      <c r="Z305" s="483"/>
      <c r="AA305" s="483"/>
      <c r="AB305" s="483"/>
      <c r="AC305" s="483"/>
      <c r="AD305" s="483"/>
      <c r="AE305" s="42"/>
    </row>
    <row r="306" spans="1:31" ht="15" customHeight="1">
      <c r="A306" s="40"/>
      <c r="B306" s="91"/>
      <c r="C306" s="94" t="s">
        <v>5042</v>
      </c>
      <c r="D306" s="572" t="str">
        <f>IF(CNGE_2024_M4_Secc1!D61="","",CNGE_2024_M4_Secc1!D61)</f>
        <v/>
      </c>
      <c r="E306" s="573"/>
      <c r="F306" s="573"/>
      <c r="G306" s="573"/>
      <c r="H306" s="573"/>
      <c r="I306" s="573"/>
      <c r="J306" s="573"/>
      <c r="K306" s="573"/>
      <c r="L306" s="573"/>
      <c r="M306" s="573"/>
      <c r="N306" s="574"/>
      <c r="O306" s="483"/>
      <c r="P306" s="483"/>
      <c r="Q306" s="483"/>
      <c r="R306" s="483"/>
      <c r="S306" s="483"/>
      <c r="T306" s="483"/>
      <c r="U306" s="483"/>
      <c r="V306" s="483"/>
      <c r="W306" s="483"/>
      <c r="X306" s="483"/>
      <c r="Y306" s="483"/>
      <c r="Z306" s="483"/>
      <c r="AA306" s="483"/>
      <c r="AB306" s="483"/>
      <c r="AC306" s="483"/>
      <c r="AD306" s="483"/>
      <c r="AE306" s="42"/>
    </row>
    <row r="307" spans="1:31" ht="15" customHeight="1">
      <c r="A307" s="40"/>
      <c r="B307" s="91"/>
      <c r="C307" s="94" t="s">
        <v>5043</v>
      </c>
      <c r="D307" s="572" t="str">
        <f>IF(CNGE_2024_M4_Secc1!D62="","",CNGE_2024_M4_Secc1!D62)</f>
        <v/>
      </c>
      <c r="E307" s="573"/>
      <c r="F307" s="573"/>
      <c r="G307" s="573"/>
      <c r="H307" s="573"/>
      <c r="I307" s="573"/>
      <c r="J307" s="573"/>
      <c r="K307" s="573"/>
      <c r="L307" s="573"/>
      <c r="M307" s="573"/>
      <c r="N307" s="574"/>
      <c r="O307" s="483"/>
      <c r="P307" s="483"/>
      <c r="Q307" s="483"/>
      <c r="R307" s="483"/>
      <c r="S307" s="483"/>
      <c r="T307" s="483"/>
      <c r="U307" s="483"/>
      <c r="V307" s="483"/>
      <c r="W307" s="483"/>
      <c r="X307" s="483"/>
      <c r="Y307" s="483"/>
      <c r="Z307" s="483"/>
      <c r="AA307" s="483"/>
      <c r="AB307" s="483"/>
      <c r="AC307" s="483"/>
      <c r="AD307" s="483"/>
      <c r="AE307" s="42"/>
    </row>
    <row r="308" spans="1:31" ht="15" customHeight="1">
      <c r="A308" s="40"/>
      <c r="B308" s="91"/>
      <c r="C308" s="94" t="s">
        <v>5044</v>
      </c>
      <c r="D308" s="572" t="str">
        <f>IF(CNGE_2024_M4_Secc1!D63="","",CNGE_2024_M4_Secc1!D63)</f>
        <v/>
      </c>
      <c r="E308" s="573"/>
      <c r="F308" s="573"/>
      <c r="G308" s="573"/>
      <c r="H308" s="573"/>
      <c r="I308" s="573"/>
      <c r="J308" s="573"/>
      <c r="K308" s="573"/>
      <c r="L308" s="573"/>
      <c r="M308" s="573"/>
      <c r="N308" s="574"/>
      <c r="O308" s="483"/>
      <c r="P308" s="483"/>
      <c r="Q308" s="483"/>
      <c r="R308" s="483"/>
      <c r="S308" s="483"/>
      <c r="T308" s="483"/>
      <c r="U308" s="483"/>
      <c r="V308" s="483"/>
      <c r="W308" s="483"/>
      <c r="X308" s="483"/>
      <c r="Y308" s="483"/>
      <c r="Z308" s="483"/>
      <c r="AA308" s="483"/>
      <c r="AB308" s="483"/>
      <c r="AC308" s="483"/>
      <c r="AD308" s="483"/>
      <c r="AE308" s="42"/>
    </row>
    <row r="309" spans="1:31" ht="15" customHeight="1">
      <c r="A309" s="40"/>
      <c r="B309" s="91"/>
      <c r="C309" s="94" t="s">
        <v>5045</v>
      </c>
      <c r="D309" s="572" t="str">
        <f>IF(CNGE_2024_M4_Secc1!D64="","",CNGE_2024_M4_Secc1!D64)</f>
        <v/>
      </c>
      <c r="E309" s="573"/>
      <c r="F309" s="573"/>
      <c r="G309" s="573"/>
      <c r="H309" s="573"/>
      <c r="I309" s="573"/>
      <c r="J309" s="573"/>
      <c r="K309" s="573"/>
      <c r="L309" s="573"/>
      <c r="M309" s="573"/>
      <c r="N309" s="574"/>
      <c r="O309" s="483"/>
      <c r="P309" s="483"/>
      <c r="Q309" s="483"/>
      <c r="R309" s="483"/>
      <c r="S309" s="483"/>
      <c r="T309" s="483"/>
      <c r="U309" s="483"/>
      <c r="V309" s="483"/>
      <c r="W309" s="483"/>
      <c r="X309" s="483"/>
      <c r="Y309" s="483"/>
      <c r="Z309" s="483"/>
      <c r="AA309" s="483"/>
      <c r="AB309" s="483"/>
      <c r="AC309" s="483"/>
      <c r="AD309" s="483"/>
      <c r="AE309" s="42"/>
    </row>
    <row r="310" spans="1:31" ht="15" customHeight="1">
      <c r="A310" s="40"/>
      <c r="B310" s="91"/>
      <c r="C310" s="94" t="s">
        <v>5046</v>
      </c>
      <c r="D310" s="572" t="str">
        <f>IF(CNGE_2024_M4_Secc1!D65="","",CNGE_2024_M4_Secc1!D65)</f>
        <v/>
      </c>
      <c r="E310" s="573"/>
      <c r="F310" s="573"/>
      <c r="G310" s="573"/>
      <c r="H310" s="573"/>
      <c r="I310" s="573"/>
      <c r="J310" s="573"/>
      <c r="K310" s="573"/>
      <c r="L310" s="573"/>
      <c r="M310" s="573"/>
      <c r="N310" s="574"/>
      <c r="O310" s="483"/>
      <c r="P310" s="483"/>
      <c r="Q310" s="483"/>
      <c r="R310" s="483"/>
      <c r="S310" s="483"/>
      <c r="T310" s="483"/>
      <c r="U310" s="483"/>
      <c r="V310" s="483"/>
      <c r="W310" s="483"/>
      <c r="X310" s="483"/>
      <c r="Y310" s="483"/>
      <c r="Z310" s="483"/>
      <c r="AA310" s="483"/>
      <c r="AB310" s="483"/>
      <c r="AC310" s="483"/>
      <c r="AD310" s="483"/>
      <c r="AE310" s="42"/>
    </row>
    <row r="311" spans="1:31" ht="15" customHeight="1">
      <c r="A311" s="40"/>
      <c r="B311" s="91"/>
      <c r="C311" s="94" t="s">
        <v>5047</v>
      </c>
      <c r="D311" s="572" t="str">
        <f>IF(CNGE_2024_M4_Secc1!D66="","",CNGE_2024_M4_Secc1!D66)</f>
        <v/>
      </c>
      <c r="E311" s="573"/>
      <c r="F311" s="573"/>
      <c r="G311" s="573"/>
      <c r="H311" s="573"/>
      <c r="I311" s="573"/>
      <c r="J311" s="573"/>
      <c r="K311" s="573"/>
      <c r="L311" s="573"/>
      <c r="M311" s="573"/>
      <c r="N311" s="574"/>
      <c r="O311" s="483"/>
      <c r="P311" s="483"/>
      <c r="Q311" s="483"/>
      <c r="R311" s="483"/>
      <c r="S311" s="483"/>
      <c r="T311" s="483"/>
      <c r="U311" s="483"/>
      <c r="V311" s="483"/>
      <c r="W311" s="483"/>
      <c r="X311" s="483"/>
      <c r="Y311" s="483"/>
      <c r="Z311" s="483"/>
      <c r="AA311" s="483"/>
      <c r="AB311" s="483"/>
      <c r="AC311" s="483"/>
      <c r="AD311" s="483"/>
      <c r="AE311" s="42"/>
    </row>
    <row r="312" spans="1:31" ht="15" customHeight="1">
      <c r="A312" s="40"/>
      <c r="B312" s="91"/>
      <c r="C312" s="94" t="s">
        <v>5048</v>
      </c>
      <c r="D312" s="572" t="str">
        <f>IF(CNGE_2024_M4_Secc1!D67="","",CNGE_2024_M4_Secc1!D67)</f>
        <v/>
      </c>
      <c r="E312" s="573"/>
      <c r="F312" s="573"/>
      <c r="G312" s="573"/>
      <c r="H312" s="573"/>
      <c r="I312" s="573"/>
      <c r="J312" s="573"/>
      <c r="K312" s="573"/>
      <c r="L312" s="573"/>
      <c r="M312" s="573"/>
      <c r="N312" s="574"/>
      <c r="O312" s="483"/>
      <c r="P312" s="483"/>
      <c r="Q312" s="483"/>
      <c r="R312" s="483"/>
      <c r="S312" s="483"/>
      <c r="T312" s="483"/>
      <c r="U312" s="483"/>
      <c r="V312" s="483"/>
      <c r="W312" s="483"/>
      <c r="X312" s="483"/>
      <c r="Y312" s="483"/>
      <c r="Z312" s="483"/>
      <c r="AA312" s="483"/>
      <c r="AB312" s="483"/>
      <c r="AC312" s="483"/>
      <c r="AD312" s="483"/>
      <c r="AE312" s="42"/>
    </row>
    <row r="313" spans="1:31" ht="15" customHeight="1">
      <c r="A313" s="40"/>
      <c r="B313" s="91"/>
      <c r="C313" s="94" t="s">
        <v>5049</v>
      </c>
      <c r="D313" s="572" t="str">
        <f>IF(CNGE_2024_M4_Secc1!D68="","",CNGE_2024_M4_Secc1!D68)</f>
        <v/>
      </c>
      <c r="E313" s="573"/>
      <c r="F313" s="573"/>
      <c r="G313" s="573"/>
      <c r="H313" s="573"/>
      <c r="I313" s="573"/>
      <c r="J313" s="573"/>
      <c r="K313" s="573"/>
      <c r="L313" s="573"/>
      <c r="M313" s="573"/>
      <c r="N313" s="574"/>
      <c r="O313" s="483"/>
      <c r="P313" s="483"/>
      <c r="Q313" s="483"/>
      <c r="R313" s="483"/>
      <c r="S313" s="483"/>
      <c r="T313" s="483"/>
      <c r="U313" s="483"/>
      <c r="V313" s="483"/>
      <c r="W313" s="483"/>
      <c r="X313" s="483"/>
      <c r="Y313" s="483"/>
      <c r="Z313" s="483"/>
      <c r="AA313" s="483"/>
      <c r="AB313" s="483"/>
      <c r="AC313" s="483"/>
      <c r="AD313" s="483"/>
      <c r="AE313" s="42"/>
    </row>
    <row r="314" spans="1:31" ht="15" customHeight="1">
      <c r="A314" s="40"/>
      <c r="B314" s="91"/>
      <c r="C314" s="94" t="s">
        <v>5050</v>
      </c>
      <c r="D314" s="572" t="str">
        <f>IF(CNGE_2024_M4_Secc1!D69="","",CNGE_2024_M4_Secc1!D69)</f>
        <v/>
      </c>
      <c r="E314" s="573"/>
      <c r="F314" s="573"/>
      <c r="G314" s="573"/>
      <c r="H314" s="573"/>
      <c r="I314" s="573"/>
      <c r="J314" s="573"/>
      <c r="K314" s="573"/>
      <c r="L314" s="573"/>
      <c r="M314" s="573"/>
      <c r="N314" s="574"/>
      <c r="O314" s="483"/>
      <c r="P314" s="483"/>
      <c r="Q314" s="483"/>
      <c r="R314" s="483"/>
      <c r="S314" s="483"/>
      <c r="T314" s="483"/>
      <c r="U314" s="483"/>
      <c r="V314" s="483"/>
      <c r="W314" s="483"/>
      <c r="X314" s="483"/>
      <c r="Y314" s="483"/>
      <c r="Z314" s="483"/>
      <c r="AA314" s="483"/>
      <c r="AB314" s="483"/>
      <c r="AC314" s="483"/>
      <c r="AD314" s="483"/>
      <c r="AE314" s="42"/>
    </row>
    <row r="315" spans="1:31" ht="15" customHeight="1">
      <c r="A315" s="40"/>
      <c r="B315" s="91"/>
      <c r="C315" s="94" t="s">
        <v>5051</v>
      </c>
      <c r="D315" s="572" t="str">
        <f>IF(CNGE_2024_M4_Secc1!D70="","",CNGE_2024_M4_Secc1!D70)</f>
        <v/>
      </c>
      <c r="E315" s="573"/>
      <c r="F315" s="573"/>
      <c r="G315" s="573"/>
      <c r="H315" s="573"/>
      <c r="I315" s="573"/>
      <c r="J315" s="573"/>
      <c r="K315" s="573"/>
      <c r="L315" s="573"/>
      <c r="M315" s="573"/>
      <c r="N315" s="574"/>
      <c r="O315" s="483"/>
      <c r="P315" s="483"/>
      <c r="Q315" s="483"/>
      <c r="R315" s="483"/>
      <c r="S315" s="483"/>
      <c r="T315" s="483"/>
      <c r="U315" s="483"/>
      <c r="V315" s="483"/>
      <c r="W315" s="483"/>
      <c r="X315" s="483"/>
      <c r="Y315" s="483"/>
      <c r="Z315" s="483"/>
      <c r="AA315" s="483"/>
      <c r="AB315" s="483"/>
      <c r="AC315" s="483"/>
      <c r="AD315" s="483"/>
      <c r="AE315" s="42"/>
    </row>
    <row r="316" spans="1:31" ht="15" customHeight="1">
      <c r="A316" s="40"/>
      <c r="B316" s="91"/>
      <c r="C316" s="94" t="s">
        <v>5052</v>
      </c>
      <c r="D316" s="572" t="str">
        <f>IF(CNGE_2024_M4_Secc1!D71="","",CNGE_2024_M4_Secc1!D71)</f>
        <v/>
      </c>
      <c r="E316" s="573"/>
      <c r="F316" s="573"/>
      <c r="G316" s="573"/>
      <c r="H316" s="573"/>
      <c r="I316" s="573"/>
      <c r="J316" s="573"/>
      <c r="K316" s="573"/>
      <c r="L316" s="573"/>
      <c r="M316" s="573"/>
      <c r="N316" s="574"/>
      <c r="O316" s="483"/>
      <c r="P316" s="483"/>
      <c r="Q316" s="483"/>
      <c r="R316" s="483"/>
      <c r="S316" s="483"/>
      <c r="T316" s="483"/>
      <c r="U316" s="483"/>
      <c r="V316" s="483"/>
      <c r="W316" s="483"/>
      <c r="X316" s="483"/>
      <c r="Y316" s="483"/>
      <c r="Z316" s="483"/>
      <c r="AA316" s="483"/>
      <c r="AB316" s="483"/>
      <c r="AC316" s="483"/>
      <c r="AD316" s="483"/>
      <c r="AE316" s="42"/>
    </row>
    <row r="317" spans="1:31" ht="15" customHeight="1">
      <c r="A317" s="40"/>
      <c r="B317" s="91"/>
      <c r="C317" s="94" t="s">
        <v>5053</v>
      </c>
      <c r="D317" s="572" t="str">
        <f>IF(CNGE_2024_M4_Secc1!D72="","",CNGE_2024_M4_Secc1!D72)</f>
        <v/>
      </c>
      <c r="E317" s="573"/>
      <c r="F317" s="573"/>
      <c r="G317" s="573"/>
      <c r="H317" s="573"/>
      <c r="I317" s="573"/>
      <c r="J317" s="573"/>
      <c r="K317" s="573"/>
      <c r="L317" s="573"/>
      <c r="M317" s="573"/>
      <c r="N317" s="574"/>
      <c r="O317" s="483"/>
      <c r="P317" s="483"/>
      <c r="Q317" s="483"/>
      <c r="R317" s="483"/>
      <c r="S317" s="483"/>
      <c r="T317" s="483"/>
      <c r="U317" s="483"/>
      <c r="V317" s="483"/>
      <c r="W317" s="483"/>
      <c r="X317" s="483"/>
      <c r="Y317" s="483"/>
      <c r="Z317" s="483"/>
      <c r="AA317" s="483"/>
      <c r="AB317" s="483"/>
      <c r="AC317" s="483"/>
      <c r="AD317" s="483"/>
      <c r="AE317" s="42"/>
    </row>
    <row r="318" spans="1:31" ht="15" customHeight="1">
      <c r="A318" s="40"/>
      <c r="B318" s="91"/>
      <c r="C318" s="94" t="s">
        <v>5054</v>
      </c>
      <c r="D318" s="572" t="str">
        <f>IF(CNGE_2024_M4_Secc1!D73="","",CNGE_2024_M4_Secc1!D73)</f>
        <v/>
      </c>
      <c r="E318" s="573"/>
      <c r="F318" s="573"/>
      <c r="G318" s="573"/>
      <c r="H318" s="573"/>
      <c r="I318" s="573"/>
      <c r="J318" s="573"/>
      <c r="K318" s="573"/>
      <c r="L318" s="573"/>
      <c r="M318" s="573"/>
      <c r="N318" s="574"/>
      <c r="O318" s="483"/>
      <c r="P318" s="483"/>
      <c r="Q318" s="483"/>
      <c r="R318" s="483"/>
      <c r="S318" s="483"/>
      <c r="T318" s="483"/>
      <c r="U318" s="483"/>
      <c r="V318" s="483"/>
      <c r="W318" s="483"/>
      <c r="X318" s="483"/>
      <c r="Y318" s="483"/>
      <c r="Z318" s="483"/>
      <c r="AA318" s="483"/>
      <c r="AB318" s="483"/>
      <c r="AC318" s="483"/>
      <c r="AD318" s="483"/>
      <c r="AE318" s="42"/>
    </row>
    <row r="319" spans="1:31" ht="15" customHeight="1">
      <c r="A319" s="40"/>
      <c r="B319" s="91"/>
      <c r="C319" s="94" t="s">
        <v>5055</v>
      </c>
      <c r="D319" s="572" t="str">
        <f>IF(CNGE_2024_M4_Secc1!D74="","",CNGE_2024_M4_Secc1!D74)</f>
        <v/>
      </c>
      <c r="E319" s="573"/>
      <c r="F319" s="573"/>
      <c r="G319" s="573"/>
      <c r="H319" s="573"/>
      <c r="I319" s="573"/>
      <c r="J319" s="573"/>
      <c r="K319" s="573"/>
      <c r="L319" s="573"/>
      <c r="M319" s="573"/>
      <c r="N319" s="574"/>
      <c r="O319" s="483"/>
      <c r="P319" s="483"/>
      <c r="Q319" s="483"/>
      <c r="R319" s="483"/>
      <c r="S319" s="483"/>
      <c r="T319" s="483"/>
      <c r="U319" s="483"/>
      <c r="V319" s="483"/>
      <c r="W319" s="483"/>
      <c r="X319" s="483"/>
      <c r="Y319" s="483"/>
      <c r="Z319" s="483"/>
      <c r="AA319" s="483"/>
      <c r="AB319" s="483"/>
      <c r="AC319" s="483"/>
      <c r="AD319" s="483"/>
      <c r="AE319" s="42"/>
    </row>
    <row r="320" spans="1:31" ht="15" customHeight="1">
      <c r="A320" s="40"/>
      <c r="B320" s="91"/>
      <c r="C320" s="94" t="s">
        <v>5056</v>
      </c>
      <c r="D320" s="572" t="str">
        <f>IF(CNGE_2024_M4_Secc1!D75="","",CNGE_2024_M4_Secc1!D75)</f>
        <v/>
      </c>
      <c r="E320" s="573"/>
      <c r="F320" s="573"/>
      <c r="G320" s="573"/>
      <c r="H320" s="573"/>
      <c r="I320" s="573"/>
      <c r="J320" s="573"/>
      <c r="K320" s="573"/>
      <c r="L320" s="573"/>
      <c r="M320" s="573"/>
      <c r="N320" s="574"/>
      <c r="O320" s="483"/>
      <c r="P320" s="483"/>
      <c r="Q320" s="483"/>
      <c r="R320" s="483"/>
      <c r="S320" s="483"/>
      <c r="T320" s="483"/>
      <c r="U320" s="483"/>
      <c r="V320" s="483"/>
      <c r="W320" s="483"/>
      <c r="X320" s="483"/>
      <c r="Y320" s="483"/>
      <c r="Z320" s="483"/>
      <c r="AA320" s="483"/>
      <c r="AB320" s="483"/>
      <c r="AC320" s="483"/>
      <c r="AD320" s="483"/>
      <c r="AE320" s="42"/>
    </row>
    <row r="321" spans="1:31" ht="15" customHeight="1">
      <c r="A321" s="40"/>
      <c r="B321" s="91"/>
      <c r="C321" s="94" t="s">
        <v>5057</v>
      </c>
      <c r="D321" s="572" t="str">
        <f>IF(CNGE_2024_M4_Secc1!D76="","",CNGE_2024_M4_Secc1!D76)</f>
        <v/>
      </c>
      <c r="E321" s="573"/>
      <c r="F321" s="573"/>
      <c r="G321" s="573"/>
      <c r="H321" s="573"/>
      <c r="I321" s="573"/>
      <c r="J321" s="573"/>
      <c r="K321" s="573"/>
      <c r="L321" s="573"/>
      <c r="M321" s="573"/>
      <c r="N321" s="574"/>
      <c r="O321" s="483"/>
      <c r="P321" s="483"/>
      <c r="Q321" s="483"/>
      <c r="R321" s="483"/>
      <c r="S321" s="483"/>
      <c r="T321" s="483"/>
      <c r="U321" s="483"/>
      <c r="V321" s="483"/>
      <c r="W321" s="483"/>
      <c r="X321" s="483"/>
      <c r="Y321" s="483"/>
      <c r="Z321" s="483"/>
      <c r="AA321" s="483"/>
      <c r="AB321" s="483"/>
      <c r="AC321" s="483"/>
      <c r="AD321" s="483"/>
      <c r="AE321" s="42"/>
    </row>
    <row r="322" spans="1:31" ht="15" customHeight="1">
      <c r="A322" s="40"/>
      <c r="B322" s="91"/>
      <c r="C322" s="94" t="s">
        <v>5120</v>
      </c>
      <c r="D322" s="572" t="str">
        <f>IF(CNGE_2024_M4_Secc1!D77="","",CNGE_2024_M4_Secc1!D77)</f>
        <v/>
      </c>
      <c r="E322" s="573"/>
      <c r="F322" s="573"/>
      <c r="G322" s="573"/>
      <c r="H322" s="573"/>
      <c r="I322" s="573"/>
      <c r="J322" s="573"/>
      <c r="K322" s="573"/>
      <c r="L322" s="573"/>
      <c r="M322" s="573"/>
      <c r="N322" s="574"/>
      <c r="O322" s="483"/>
      <c r="P322" s="483"/>
      <c r="Q322" s="483"/>
      <c r="R322" s="483"/>
      <c r="S322" s="483"/>
      <c r="T322" s="483"/>
      <c r="U322" s="483"/>
      <c r="V322" s="483"/>
      <c r="W322" s="483"/>
      <c r="X322" s="483"/>
      <c r="Y322" s="483"/>
      <c r="Z322" s="483"/>
      <c r="AA322" s="483"/>
      <c r="AB322" s="483"/>
      <c r="AC322" s="483"/>
      <c r="AD322" s="483"/>
      <c r="AE322" s="42"/>
    </row>
    <row r="323" spans="1:31" ht="15" customHeight="1">
      <c r="A323" s="40"/>
      <c r="B323" s="91"/>
      <c r="C323" s="94" t="s">
        <v>5121</v>
      </c>
      <c r="D323" s="572" t="str">
        <f>IF(CNGE_2024_M4_Secc1!D78="","",CNGE_2024_M4_Secc1!D78)</f>
        <v/>
      </c>
      <c r="E323" s="573"/>
      <c r="F323" s="573"/>
      <c r="G323" s="573"/>
      <c r="H323" s="573"/>
      <c r="I323" s="573"/>
      <c r="J323" s="573"/>
      <c r="K323" s="573"/>
      <c r="L323" s="573"/>
      <c r="M323" s="573"/>
      <c r="N323" s="574"/>
      <c r="O323" s="483"/>
      <c r="P323" s="483"/>
      <c r="Q323" s="483"/>
      <c r="R323" s="483"/>
      <c r="S323" s="483"/>
      <c r="T323" s="483"/>
      <c r="U323" s="483"/>
      <c r="V323" s="483"/>
      <c r="W323" s="483"/>
      <c r="X323" s="483"/>
      <c r="Y323" s="483"/>
      <c r="Z323" s="483"/>
      <c r="AA323" s="483"/>
      <c r="AB323" s="483"/>
      <c r="AC323" s="483"/>
      <c r="AD323" s="483"/>
      <c r="AE323" s="42"/>
    </row>
    <row r="324" spans="1:31" ht="15" customHeight="1">
      <c r="A324" s="40"/>
      <c r="B324" s="91"/>
      <c r="C324" s="94" t="s">
        <v>5122</v>
      </c>
      <c r="D324" s="572" t="str">
        <f>IF(CNGE_2024_M4_Secc1!D79="","",CNGE_2024_M4_Secc1!D79)</f>
        <v/>
      </c>
      <c r="E324" s="573"/>
      <c r="F324" s="573"/>
      <c r="G324" s="573"/>
      <c r="H324" s="573"/>
      <c r="I324" s="573"/>
      <c r="J324" s="573"/>
      <c r="K324" s="573"/>
      <c r="L324" s="573"/>
      <c r="M324" s="573"/>
      <c r="N324" s="574"/>
      <c r="O324" s="483"/>
      <c r="P324" s="483"/>
      <c r="Q324" s="483"/>
      <c r="R324" s="483"/>
      <c r="S324" s="483"/>
      <c r="T324" s="483"/>
      <c r="U324" s="483"/>
      <c r="V324" s="483"/>
      <c r="W324" s="483"/>
      <c r="X324" s="483"/>
      <c r="Y324" s="483"/>
      <c r="Z324" s="483"/>
      <c r="AA324" s="483"/>
      <c r="AB324" s="483"/>
      <c r="AC324" s="483"/>
      <c r="AD324" s="483"/>
      <c r="AE324" s="42"/>
    </row>
    <row r="325" spans="1:31" ht="15" customHeight="1">
      <c r="A325" s="40"/>
      <c r="B325" s="91"/>
      <c r="C325" s="94" t="s">
        <v>5123</v>
      </c>
      <c r="D325" s="572" t="str">
        <f>IF(CNGE_2024_M4_Secc1!D80="","",CNGE_2024_M4_Secc1!D80)</f>
        <v/>
      </c>
      <c r="E325" s="573"/>
      <c r="F325" s="573"/>
      <c r="G325" s="573"/>
      <c r="H325" s="573"/>
      <c r="I325" s="573"/>
      <c r="J325" s="573"/>
      <c r="K325" s="573"/>
      <c r="L325" s="573"/>
      <c r="M325" s="573"/>
      <c r="N325" s="574"/>
      <c r="O325" s="483"/>
      <c r="P325" s="483"/>
      <c r="Q325" s="483"/>
      <c r="R325" s="483"/>
      <c r="S325" s="483"/>
      <c r="T325" s="483"/>
      <c r="U325" s="483"/>
      <c r="V325" s="483"/>
      <c r="W325" s="483"/>
      <c r="X325" s="483"/>
      <c r="Y325" s="483"/>
      <c r="Z325" s="483"/>
      <c r="AA325" s="483"/>
      <c r="AB325" s="483"/>
      <c r="AC325" s="483"/>
      <c r="AD325" s="483"/>
      <c r="AE325" s="42"/>
    </row>
    <row r="326" spans="1:31" ht="15" customHeight="1">
      <c r="A326" s="40"/>
      <c r="B326" s="91"/>
      <c r="C326" s="94" t="s">
        <v>5124</v>
      </c>
      <c r="D326" s="572" t="str">
        <f>IF(CNGE_2024_M4_Secc1!D81="","",CNGE_2024_M4_Secc1!D81)</f>
        <v/>
      </c>
      <c r="E326" s="573"/>
      <c r="F326" s="573"/>
      <c r="G326" s="573"/>
      <c r="H326" s="573"/>
      <c r="I326" s="573"/>
      <c r="J326" s="573"/>
      <c r="K326" s="573"/>
      <c r="L326" s="573"/>
      <c r="M326" s="573"/>
      <c r="N326" s="574"/>
      <c r="O326" s="483"/>
      <c r="P326" s="483"/>
      <c r="Q326" s="483"/>
      <c r="R326" s="483"/>
      <c r="S326" s="483"/>
      <c r="T326" s="483"/>
      <c r="U326" s="483"/>
      <c r="V326" s="483"/>
      <c r="W326" s="483"/>
      <c r="X326" s="483"/>
      <c r="Y326" s="483"/>
      <c r="Z326" s="483"/>
      <c r="AA326" s="483"/>
      <c r="AB326" s="483"/>
      <c r="AC326" s="483"/>
      <c r="AD326" s="483"/>
      <c r="AE326" s="42"/>
    </row>
    <row r="327" spans="1:31" ht="15" customHeight="1">
      <c r="A327" s="40"/>
      <c r="B327" s="91"/>
      <c r="C327" s="94" t="s">
        <v>5125</v>
      </c>
      <c r="D327" s="572" t="str">
        <f>IF(CNGE_2024_M4_Secc1!D82="","",CNGE_2024_M4_Secc1!D82)</f>
        <v/>
      </c>
      <c r="E327" s="573"/>
      <c r="F327" s="573"/>
      <c r="G327" s="573"/>
      <c r="H327" s="573"/>
      <c r="I327" s="573"/>
      <c r="J327" s="573"/>
      <c r="K327" s="573"/>
      <c r="L327" s="573"/>
      <c r="M327" s="573"/>
      <c r="N327" s="574"/>
      <c r="O327" s="483"/>
      <c r="P327" s="483"/>
      <c r="Q327" s="483"/>
      <c r="R327" s="483"/>
      <c r="S327" s="483"/>
      <c r="T327" s="483"/>
      <c r="U327" s="483"/>
      <c r="V327" s="483"/>
      <c r="W327" s="483"/>
      <c r="X327" s="483"/>
      <c r="Y327" s="483"/>
      <c r="Z327" s="483"/>
      <c r="AA327" s="483"/>
      <c r="AB327" s="483"/>
      <c r="AC327" s="483"/>
      <c r="AD327" s="483"/>
      <c r="AE327" s="42"/>
    </row>
    <row r="328" spans="1:31" ht="15" customHeight="1">
      <c r="A328" s="40"/>
      <c r="B328" s="91"/>
      <c r="C328" s="94" t="s">
        <v>5126</v>
      </c>
      <c r="D328" s="572" t="str">
        <f>IF(CNGE_2024_M4_Secc1!D83="","",CNGE_2024_M4_Secc1!D83)</f>
        <v/>
      </c>
      <c r="E328" s="573"/>
      <c r="F328" s="573"/>
      <c r="G328" s="573"/>
      <c r="H328" s="573"/>
      <c r="I328" s="573"/>
      <c r="J328" s="573"/>
      <c r="K328" s="573"/>
      <c r="L328" s="573"/>
      <c r="M328" s="573"/>
      <c r="N328" s="574"/>
      <c r="O328" s="483"/>
      <c r="P328" s="483"/>
      <c r="Q328" s="483"/>
      <c r="R328" s="483"/>
      <c r="S328" s="483"/>
      <c r="T328" s="483"/>
      <c r="U328" s="483"/>
      <c r="V328" s="483"/>
      <c r="W328" s="483"/>
      <c r="X328" s="483"/>
      <c r="Y328" s="483"/>
      <c r="Z328" s="483"/>
      <c r="AA328" s="483"/>
      <c r="AB328" s="483"/>
      <c r="AC328" s="483"/>
      <c r="AD328" s="483"/>
      <c r="AE328" s="42"/>
    </row>
    <row r="329" spans="1:31" ht="15" customHeight="1">
      <c r="A329" s="40"/>
      <c r="B329" s="91"/>
      <c r="C329" s="94" t="s">
        <v>5127</v>
      </c>
      <c r="D329" s="572" t="str">
        <f>IF(CNGE_2024_M4_Secc1!D84="","",CNGE_2024_M4_Secc1!D84)</f>
        <v/>
      </c>
      <c r="E329" s="573"/>
      <c r="F329" s="573"/>
      <c r="G329" s="573"/>
      <c r="H329" s="573"/>
      <c r="I329" s="573"/>
      <c r="J329" s="573"/>
      <c r="K329" s="573"/>
      <c r="L329" s="573"/>
      <c r="M329" s="573"/>
      <c r="N329" s="574"/>
      <c r="O329" s="483"/>
      <c r="P329" s="483"/>
      <c r="Q329" s="483"/>
      <c r="R329" s="483"/>
      <c r="S329" s="483"/>
      <c r="T329" s="483"/>
      <c r="U329" s="483"/>
      <c r="V329" s="483"/>
      <c r="W329" s="483"/>
      <c r="X329" s="483"/>
      <c r="Y329" s="483"/>
      <c r="Z329" s="483"/>
      <c r="AA329" s="483"/>
      <c r="AB329" s="483"/>
      <c r="AC329" s="483"/>
      <c r="AD329" s="483"/>
      <c r="AE329" s="42"/>
    </row>
    <row r="330" spans="1:31" ht="15" customHeight="1">
      <c r="A330" s="40"/>
      <c r="B330" s="91"/>
      <c r="C330" s="94" t="s">
        <v>5128</v>
      </c>
      <c r="D330" s="572" t="str">
        <f>IF(CNGE_2024_M4_Secc1!D85="","",CNGE_2024_M4_Secc1!D85)</f>
        <v/>
      </c>
      <c r="E330" s="573"/>
      <c r="F330" s="573"/>
      <c r="G330" s="573"/>
      <c r="H330" s="573"/>
      <c r="I330" s="573"/>
      <c r="J330" s="573"/>
      <c r="K330" s="573"/>
      <c r="L330" s="573"/>
      <c r="M330" s="573"/>
      <c r="N330" s="574"/>
      <c r="O330" s="483"/>
      <c r="P330" s="483"/>
      <c r="Q330" s="483"/>
      <c r="R330" s="483"/>
      <c r="S330" s="483"/>
      <c r="T330" s="483"/>
      <c r="U330" s="483"/>
      <c r="V330" s="483"/>
      <c r="W330" s="483"/>
      <c r="X330" s="483"/>
      <c r="Y330" s="483"/>
      <c r="Z330" s="483"/>
      <c r="AA330" s="483"/>
      <c r="AB330" s="483"/>
      <c r="AC330" s="483"/>
      <c r="AD330" s="483"/>
      <c r="AE330" s="42"/>
    </row>
    <row r="331" spans="1:31" ht="15" customHeight="1">
      <c r="A331" s="40"/>
      <c r="B331" s="91"/>
      <c r="C331" s="94" t="s">
        <v>5129</v>
      </c>
      <c r="D331" s="572" t="str">
        <f>IF(CNGE_2024_M4_Secc1!D86="","",CNGE_2024_M4_Secc1!D86)</f>
        <v/>
      </c>
      <c r="E331" s="573"/>
      <c r="F331" s="573"/>
      <c r="G331" s="573"/>
      <c r="H331" s="573"/>
      <c r="I331" s="573"/>
      <c r="J331" s="573"/>
      <c r="K331" s="573"/>
      <c r="L331" s="573"/>
      <c r="M331" s="573"/>
      <c r="N331" s="574"/>
      <c r="O331" s="483"/>
      <c r="P331" s="483"/>
      <c r="Q331" s="483"/>
      <c r="R331" s="483"/>
      <c r="S331" s="483"/>
      <c r="T331" s="483"/>
      <c r="U331" s="483"/>
      <c r="V331" s="483"/>
      <c r="W331" s="483"/>
      <c r="X331" s="483"/>
      <c r="Y331" s="483"/>
      <c r="Z331" s="483"/>
      <c r="AA331" s="483"/>
      <c r="AB331" s="483"/>
      <c r="AC331" s="483"/>
      <c r="AD331" s="483"/>
      <c r="AE331" s="42"/>
    </row>
    <row r="332" spans="1:31" ht="15" customHeight="1">
      <c r="A332" s="40"/>
      <c r="B332" s="91"/>
      <c r="C332" s="94" t="s">
        <v>5130</v>
      </c>
      <c r="D332" s="572" t="str">
        <f>IF(CNGE_2024_M4_Secc1!D87="","",CNGE_2024_M4_Secc1!D87)</f>
        <v/>
      </c>
      <c r="E332" s="573"/>
      <c r="F332" s="573"/>
      <c r="G332" s="573"/>
      <c r="H332" s="573"/>
      <c r="I332" s="573"/>
      <c r="J332" s="573"/>
      <c r="K332" s="573"/>
      <c r="L332" s="573"/>
      <c r="M332" s="573"/>
      <c r="N332" s="574"/>
      <c r="O332" s="483"/>
      <c r="P332" s="483"/>
      <c r="Q332" s="483"/>
      <c r="R332" s="483"/>
      <c r="S332" s="483"/>
      <c r="T332" s="483"/>
      <c r="U332" s="483"/>
      <c r="V332" s="483"/>
      <c r="W332" s="483"/>
      <c r="X332" s="483"/>
      <c r="Y332" s="483"/>
      <c r="Z332" s="483"/>
      <c r="AA332" s="483"/>
      <c r="AB332" s="483"/>
      <c r="AC332" s="483"/>
      <c r="AD332" s="483"/>
      <c r="AE332" s="42"/>
    </row>
    <row r="333" spans="1:31" ht="15" customHeight="1">
      <c r="A333" s="40"/>
      <c r="B333" s="91"/>
      <c r="C333" s="94" t="s">
        <v>5131</v>
      </c>
      <c r="D333" s="572" t="str">
        <f>IF(CNGE_2024_M4_Secc1!D88="","",CNGE_2024_M4_Secc1!D88)</f>
        <v/>
      </c>
      <c r="E333" s="573"/>
      <c r="F333" s="573"/>
      <c r="G333" s="573"/>
      <c r="H333" s="573"/>
      <c r="I333" s="573"/>
      <c r="J333" s="573"/>
      <c r="K333" s="573"/>
      <c r="L333" s="573"/>
      <c r="M333" s="573"/>
      <c r="N333" s="574"/>
      <c r="O333" s="483"/>
      <c r="P333" s="483"/>
      <c r="Q333" s="483"/>
      <c r="R333" s="483"/>
      <c r="S333" s="483"/>
      <c r="T333" s="483"/>
      <c r="U333" s="483"/>
      <c r="V333" s="483"/>
      <c r="W333" s="483"/>
      <c r="X333" s="483"/>
      <c r="Y333" s="483"/>
      <c r="Z333" s="483"/>
      <c r="AA333" s="483"/>
      <c r="AB333" s="483"/>
      <c r="AC333" s="483"/>
      <c r="AD333" s="483"/>
      <c r="AE333" s="42"/>
    </row>
    <row r="334" spans="1:31" ht="15" customHeight="1">
      <c r="A334" s="40"/>
      <c r="B334" s="91"/>
      <c r="C334" s="94" t="s">
        <v>5132</v>
      </c>
      <c r="D334" s="572" t="str">
        <f>IF(CNGE_2024_M4_Secc1!D89="","",CNGE_2024_M4_Secc1!D89)</f>
        <v/>
      </c>
      <c r="E334" s="573"/>
      <c r="F334" s="573"/>
      <c r="G334" s="573"/>
      <c r="H334" s="573"/>
      <c r="I334" s="573"/>
      <c r="J334" s="573"/>
      <c r="K334" s="573"/>
      <c r="L334" s="573"/>
      <c r="M334" s="573"/>
      <c r="N334" s="574"/>
      <c r="O334" s="483"/>
      <c r="P334" s="483"/>
      <c r="Q334" s="483"/>
      <c r="R334" s="483"/>
      <c r="S334" s="483"/>
      <c r="T334" s="483"/>
      <c r="U334" s="483"/>
      <c r="V334" s="483"/>
      <c r="W334" s="483"/>
      <c r="X334" s="483"/>
      <c r="Y334" s="483"/>
      <c r="Z334" s="483"/>
      <c r="AA334" s="483"/>
      <c r="AB334" s="483"/>
      <c r="AC334" s="483"/>
      <c r="AD334" s="483"/>
      <c r="AE334" s="42"/>
    </row>
    <row r="335" spans="1:31" ht="15" customHeight="1">
      <c r="A335" s="40"/>
      <c r="B335" s="91"/>
      <c r="C335" s="94" t="s">
        <v>5133</v>
      </c>
      <c r="D335" s="572" t="str">
        <f>IF(CNGE_2024_M4_Secc1!D90="","",CNGE_2024_M4_Secc1!D90)</f>
        <v/>
      </c>
      <c r="E335" s="573"/>
      <c r="F335" s="573"/>
      <c r="G335" s="573"/>
      <c r="H335" s="573"/>
      <c r="I335" s="573"/>
      <c r="J335" s="573"/>
      <c r="K335" s="573"/>
      <c r="L335" s="573"/>
      <c r="M335" s="573"/>
      <c r="N335" s="574"/>
      <c r="O335" s="483"/>
      <c r="P335" s="483"/>
      <c r="Q335" s="483"/>
      <c r="R335" s="483"/>
      <c r="S335" s="483"/>
      <c r="T335" s="483"/>
      <c r="U335" s="483"/>
      <c r="V335" s="483"/>
      <c r="W335" s="483"/>
      <c r="X335" s="483"/>
      <c r="Y335" s="483"/>
      <c r="Z335" s="483"/>
      <c r="AA335" s="483"/>
      <c r="AB335" s="483"/>
      <c r="AC335" s="483"/>
      <c r="AD335" s="483"/>
      <c r="AE335" s="42"/>
    </row>
    <row r="336" spans="1:31" ht="15" customHeight="1">
      <c r="A336" s="40"/>
      <c r="B336" s="91"/>
      <c r="C336" s="94" t="s">
        <v>5134</v>
      </c>
      <c r="D336" s="572" t="str">
        <f>IF(CNGE_2024_M4_Secc1!D91="","",CNGE_2024_M4_Secc1!D91)</f>
        <v/>
      </c>
      <c r="E336" s="573"/>
      <c r="F336" s="573"/>
      <c r="G336" s="573"/>
      <c r="H336" s="573"/>
      <c r="I336" s="573"/>
      <c r="J336" s="573"/>
      <c r="K336" s="573"/>
      <c r="L336" s="573"/>
      <c r="M336" s="573"/>
      <c r="N336" s="574"/>
      <c r="O336" s="483"/>
      <c r="P336" s="483"/>
      <c r="Q336" s="483"/>
      <c r="R336" s="483"/>
      <c r="S336" s="483"/>
      <c r="T336" s="483"/>
      <c r="U336" s="483"/>
      <c r="V336" s="483"/>
      <c r="W336" s="483"/>
      <c r="X336" s="483"/>
      <c r="Y336" s="483"/>
      <c r="Z336" s="483"/>
      <c r="AA336" s="483"/>
      <c r="AB336" s="483"/>
      <c r="AC336" s="483"/>
      <c r="AD336" s="483"/>
      <c r="AE336" s="42"/>
    </row>
    <row r="337" spans="1:31" ht="15" customHeight="1">
      <c r="A337" s="40"/>
      <c r="B337" s="91"/>
      <c r="C337" s="94" t="s">
        <v>5135</v>
      </c>
      <c r="D337" s="572" t="str">
        <f>IF(CNGE_2024_M4_Secc1!D92="","",CNGE_2024_M4_Secc1!D92)</f>
        <v/>
      </c>
      <c r="E337" s="573"/>
      <c r="F337" s="573"/>
      <c r="G337" s="573"/>
      <c r="H337" s="573"/>
      <c r="I337" s="573"/>
      <c r="J337" s="573"/>
      <c r="K337" s="573"/>
      <c r="L337" s="573"/>
      <c r="M337" s="573"/>
      <c r="N337" s="574"/>
      <c r="O337" s="483"/>
      <c r="P337" s="483"/>
      <c r="Q337" s="483"/>
      <c r="R337" s="483"/>
      <c r="S337" s="483"/>
      <c r="T337" s="483"/>
      <c r="U337" s="483"/>
      <c r="V337" s="483"/>
      <c r="W337" s="483"/>
      <c r="X337" s="483"/>
      <c r="Y337" s="483"/>
      <c r="Z337" s="483"/>
      <c r="AA337" s="483"/>
      <c r="AB337" s="483"/>
      <c r="AC337" s="483"/>
      <c r="AD337" s="483"/>
      <c r="AE337" s="42"/>
    </row>
    <row r="338" spans="1:31" ht="15" customHeight="1">
      <c r="A338" s="40"/>
      <c r="B338" s="91"/>
      <c r="C338" s="94" t="s">
        <v>5136</v>
      </c>
      <c r="D338" s="572" t="str">
        <f>IF(CNGE_2024_M4_Secc1!D93="","",CNGE_2024_M4_Secc1!D93)</f>
        <v/>
      </c>
      <c r="E338" s="573"/>
      <c r="F338" s="573"/>
      <c r="G338" s="573"/>
      <c r="H338" s="573"/>
      <c r="I338" s="573"/>
      <c r="J338" s="573"/>
      <c r="K338" s="573"/>
      <c r="L338" s="573"/>
      <c r="M338" s="573"/>
      <c r="N338" s="574"/>
      <c r="O338" s="483"/>
      <c r="P338" s="483"/>
      <c r="Q338" s="483"/>
      <c r="R338" s="483"/>
      <c r="S338" s="483"/>
      <c r="T338" s="483"/>
      <c r="U338" s="483"/>
      <c r="V338" s="483"/>
      <c r="W338" s="483"/>
      <c r="X338" s="483"/>
      <c r="Y338" s="483"/>
      <c r="Z338" s="483"/>
      <c r="AA338" s="483"/>
      <c r="AB338" s="483"/>
      <c r="AC338" s="483"/>
      <c r="AD338" s="483"/>
      <c r="AE338" s="42"/>
    </row>
    <row r="339" spans="1:31" ht="15" customHeight="1">
      <c r="A339" s="40"/>
      <c r="B339" s="91"/>
      <c r="C339" s="94" t="s">
        <v>5137</v>
      </c>
      <c r="D339" s="572" t="str">
        <f>IF(CNGE_2024_M4_Secc1!D94="","",CNGE_2024_M4_Secc1!D94)</f>
        <v/>
      </c>
      <c r="E339" s="573"/>
      <c r="F339" s="573"/>
      <c r="G339" s="573"/>
      <c r="H339" s="573"/>
      <c r="I339" s="573"/>
      <c r="J339" s="573"/>
      <c r="K339" s="573"/>
      <c r="L339" s="573"/>
      <c r="M339" s="573"/>
      <c r="N339" s="574"/>
      <c r="O339" s="483"/>
      <c r="P339" s="483"/>
      <c r="Q339" s="483"/>
      <c r="R339" s="483"/>
      <c r="S339" s="483"/>
      <c r="T339" s="483"/>
      <c r="U339" s="483"/>
      <c r="V339" s="483"/>
      <c r="W339" s="483"/>
      <c r="X339" s="483"/>
      <c r="Y339" s="483"/>
      <c r="Z339" s="483"/>
      <c r="AA339" s="483"/>
      <c r="AB339" s="483"/>
      <c r="AC339" s="483"/>
      <c r="AD339" s="483"/>
      <c r="AE339" s="42"/>
    </row>
    <row r="340" spans="1:31" ht="15" customHeight="1">
      <c r="A340" s="40"/>
      <c r="B340" s="91"/>
      <c r="C340" s="94" t="s">
        <v>5138</v>
      </c>
      <c r="D340" s="572" t="str">
        <f>IF(CNGE_2024_M4_Secc1!D95="","",CNGE_2024_M4_Secc1!D95)</f>
        <v/>
      </c>
      <c r="E340" s="573"/>
      <c r="F340" s="573"/>
      <c r="G340" s="573"/>
      <c r="H340" s="573"/>
      <c r="I340" s="573"/>
      <c r="J340" s="573"/>
      <c r="K340" s="573"/>
      <c r="L340" s="573"/>
      <c r="M340" s="573"/>
      <c r="N340" s="574"/>
      <c r="O340" s="483"/>
      <c r="P340" s="483"/>
      <c r="Q340" s="483"/>
      <c r="R340" s="483"/>
      <c r="S340" s="483"/>
      <c r="T340" s="483"/>
      <c r="U340" s="483"/>
      <c r="V340" s="483"/>
      <c r="W340" s="483"/>
      <c r="X340" s="483"/>
      <c r="Y340" s="483"/>
      <c r="Z340" s="483"/>
      <c r="AA340" s="483"/>
      <c r="AB340" s="483"/>
      <c r="AC340" s="483"/>
      <c r="AD340" s="483"/>
      <c r="AE340" s="42"/>
    </row>
    <row r="341" spans="1:31" ht="15" customHeight="1">
      <c r="A341" s="40"/>
      <c r="B341" s="91"/>
      <c r="C341" s="94" t="s">
        <v>5139</v>
      </c>
      <c r="D341" s="572" t="str">
        <f>IF(CNGE_2024_M4_Secc1!D96="","",CNGE_2024_M4_Secc1!D96)</f>
        <v/>
      </c>
      <c r="E341" s="573"/>
      <c r="F341" s="573"/>
      <c r="G341" s="573"/>
      <c r="H341" s="573"/>
      <c r="I341" s="573"/>
      <c r="J341" s="573"/>
      <c r="K341" s="573"/>
      <c r="L341" s="573"/>
      <c r="M341" s="573"/>
      <c r="N341" s="574"/>
      <c r="O341" s="483"/>
      <c r="P341" s="483"/>
      <c r="Q341" s="483"/>
      <c r="R341" s="483"/>
      <c r="S341" s="483"/>
      <c r="T341" s="483"/>
      <c r="U341" s="483"/>
      <c r="V341" s="483"/>
      <c r="W341" s="483"/>
      <c r="X341" s="483"/>
      <c r="Y341" s="483"/>
      <c r="Z341" s="483"/>
      <c r="AA341" s="483"/>
      <c r="AB341" s="483"/>
      <c r="AC341" s="483"/>
      <c r="AD341" s="483"/>
      <c r="AE341" s="42"/>
    </row>
    <row r="342" spans="1:31" ht="15" customHeight="1">
      <c r="A342" s="40"/>
      <c r="B342" s="91"/>
      <c r="C342" s="94" t="s">
        <v>5140</v>
      </c>
      <c r="D342" s="572" t="str">
        <f>IF(CNGE_2024_M4_Secc1!D97="","",CNGE_2024_M4_Secc1!D97)</f>
        <v/>
      </c>
      <c r="E342" s="573"/>
      <c r="F342" s="573"/>
      <c r="G342" s="573"/>
      <c r="H342" s="573"/>
      <c r="I342" s="573"/>
      <c r="J342" s="573"/>
      <c r="K342" s="573"/>
      <c r="L342" s="573"/>
      <c r="M342" s="573"/>
      <c r="N342" s="574"/>
      <c r="O342" s="483"/>
      <c r="P342" s="483"/>
      <c r="Q342" s="483"/>
      <c r="R342" s="483"/>
      <c r="S342" s="483"/>
      <c r="T342" s="483"/>
      <c r="U342" s="483"/>
      <c r="V342" s="483"/>
      <c r="W342" s="483"/>
      <c r="X342" s="483"/>
      <c r="Y342" s="483"/>
      <c r="Z342" s="483"/>
      <c r="AA342" s="483"/>
      <c r="AB342" s="483"/>
      <c r="AC342" s="483"/>
      <c r="AD342" s="483"/>
      <c r="AE342" s="42"/>
    </row>
    <row r="343" spans="1:31" ht="15" customHeight="1">
      <c r="A343" s="40"/>
      <c r="B343" s="91"/>
      <c r="C343" s="94" t="s">
        <v>5141</v>
      </c>
      <c r="D343" s="572" t="str">
        <f>IF(CNGE_2024_M4_Secc1!D98="","",CNGE_2024_M4_Secc1!D98)</f>
        <v/>
      </c>
      <c r="E343" s="573"/>
      <c r="F343" s="573"/>
      <c r="G343" s="573"/>
      <c r="H343" s="573"/>
      <c r="I343" s="573"/>
      <c r="J343" s="573"/>
      <c r="K343" s="573"/>
      <c r="L343" s="573"/>
      <c r="M343" s="573"/>
      <c r="N343" s="574"/>
      <c r="O343" s="483"/>
      <c r="P343" s="483"/>
      <c r="Q343" s="483"/>
      <c r="R343" s="483"/>
      <c r="S343" s="483"/>
      <c r="T343" s="483"/>
      <c r="U343" s="483"/>
      <c r="V343" s="483"/>
      <c r="W343" s="483"/>
      <c r="X343" s="483"/>
      <c r="Y343" s="483"/>
      <c r="Z343" s="483"/>
      <c r="AA343" s="483"/>
      <c r="AB343" s="483"/>
      <c r="AC343" s="483"/>
      <c r="AD343" s="483"/>
      <c r="AE343" s="42"/>
    </row>
    <row r="344" spans="1:31" ht="15" customHeight="1">
      <c r="A344" s="40"/>
      <c r="B344" s="91"/>
      <c r="C344" s="94" t="s">
        <v>5142</v>
      </c>
      <c r="D344" s="572" t="str">
        <f>IF(CNGE_2024_M4_Secc1!D99="","",CNGE_2024_M4_Secc1!D99)</f>
        <v/>
      </c>
      <c r="E344" s="573"/>
      <c r="F344" s="573"/>
      <c r="G344" s="573"/>
      <c r="H344" s="573"/>
      <c r="I344" s="573"/>
      <c r="J344" s="573"/>
      <c r="K344" s="573"/>
      <c r="L344" s="573"/>
      <c r="M344" s="573"/>
      <c r="N344" s="574"/>
      <c r="O344" s="483"/>
      <c r="P344" s="483"/>
      <c r="Q344" s="483"/>
      <c r="R344" s="483"/>
      <c r="S344" s="483"/>
      <c r="T344" s="483"/>
      <c r="U344" s="483"/>
      <c r="V344" s="483"/>
      <c r="W344" s="483"/>
      <c r="X344" s="483"/>
      <c r="Y344" s="483"/>
      <c r="Z344" s="483"/>
      <c r="AA344" s="483"/>
      <c r="AB344" s="483"/>
      <c r="AC344" s="483"/>
      <c r="AD344" s="483"/>
      <c r="AE344" s="42"/>
    </row>
    <row r="345" spans="1:31" ht="15" customHeight="1">
      <c r="A345" s="40"/>
      <c r="B345" s="91"/>
      <c r="C345" s="94" t="s">
        <v>5143</v>
      </c>
      <c r="D345" s="572" t="str">
        <f>IF(CNGE_2024_M4_Secc1!D100="","",CNGE_2024_M4_Secc1!D100)</f>
        <v/>
      </c>
      <c r="E345" s="573"/>
      <c r="F345" s="573"/>
      <c r="G345" s="573"/>
      <c r="H345" s="573"/>
      <c r="I345" s="573"/>
      <c r="J345" s="573"/>
      <c r="K345" s="573"/>
      <c r="L345" s="573"/>
      <c r="M345" s="573"/>
      <c r="N345" s="574"/>
      <c r="O345" s="483"/>
      <c r="P345" s="483"/>
      <c r="Q345" s="483"/>
      <c r="R345" s="483"/>
      <c r="S345" s="483"/>
      <c r="T345" s="483"/>
      <c r="U345" s="483"/>
      <c r="V345" s="483"/>
      <c r="W345" s="483"/>
      <c r="X345" s="483"/>
      <c r="Y345" s="483"/>
      <c r="Z345" s="483"/>
      <c r="AA345" s="483"/>
      <c r="AB345" s="483"/>
      <c r="AC345" s="483"/>
      <c r="AD345" s="483"/>
      <c r="AE345" s="42"/>
    </row>
    <row r="346" spans="1:31" ht="15" customHeight="1">
      <c r="A346" s="40"/>
      <c r="B346" s="91"/>
      <c r="C346" s="94" t="s">
        <v>5144</v>
      </c>
      <c r="D346" s="572" t="str">
        <f>IF(CNGE_2024_M4_Secc1!D101="","",CNGE_2024_M4_Secc1!D101)</f>
        <v/>
      </c>
      <c r="E346" s="573"/>
      <c r="F346" s="573"/>
      <c r="G346" s="573"/>
      <c r="H346" s="573"/>
      <c r="I346" s="573"/>
      <c r="J346" s="573"/>
      <c r="K346" s="573"/>
      <c r="L346" s="573"/>
      <c r="M346" s="573"/>
      <c r="N346" s="574"/>
      <c r="O346" s="483"/>
      <c r="P346" s="483"/>
      <c r="Q346" s="483"/>
      <c r="R346" s="483"/>
      <c r="S346" s="483"/>
      <c r="T346" s="483"/>
      <c r="U346" s="483"/>
      <c r="V346" s="483"/>
      <c r="W346" s="483"/>
      <c r="X346" s="483"/>
      <c r="Y346" s="483"/>
      <c r="Z346" s="483"/>
      <c r="AA346" s="483"/>
      <c r="AB346" s="483"/>
      <c r="AC346" s="483"/>
      <c r="AD346" s="483"/>
      <c r="AE346" s="42"/>
    </row>
    <row r="347" spans="1:31" ht="15" customHeight="1">
      <c r="A347" s="40"/>
      <c r="B347" s="91"/>
      <c r="C347" s="101"/>
      <c r="D347" s="22"/>
      <c r="E347" s="22"/>
      <c r="F347" s="22"/>
      <c r="G347" s="22"/>
      <c r="H347" s="22"/>
      <c r="I347" s="22"/>
      <c r="J347" s="22"/>
      <c r="K347" s="22"/>
      <c r="L347" s="22"/>
      <c r="M347" s="22"/>
      <c r="N347" s="22"/>
      <c r="O347" s="112">
        <f>IF(AND(SUM(O286:O346)=0,COUNTIF(O286:O346,"NS")&gt;0),"NS",
IF(AND(SUM(O286:O346)=0,COUNTIF(O286:O346,0)&gt;0),0,
IF(AND(SUM(O286:O346)=0,COUNTIF(O286:O346,"NA")&gt;0),"NA",
SUM(O286:O346))))</f>
        <v>0</v>
      </c>
      <c r="P347" s="112">
        <f t="shared" ref="P347:AC347" si="96">IF(AND(SUM(P286:P346)=0,COUNTIF(P286:P346,"NS")&gt;0),"NS",
IF(AND(SUM(P286:P346)=0,COUNTIF(P286:P346,0)&gt;0),0,
IF(AND(SUM(P286:P346)=0,COUNTIF(P286:P346,"NA")&gt;0),"NA",
SUM(P286:P346))))</f>
        <v>0</v>
      </c>
      <c r="Q347" s="112">
        <f t="shared" si="96"/>
        <v>0</v>
      </c>
      <c r="R347" s="112">
        <f t="shared" si="96"/>
        <v>0</v>
      </c>
      <c r="S347" s="112">
        <f t="shared" si="96"/>
        <v>0</v>
      </c>
      <c r="T347" s="112">
        <f t="shared" si="96"/>
        <v>0</v>
      </c>
      <c r="U347" s="112">
        <f t="shared" si="96"/>
        <v>0</v>
      </c>
      <c r="V347" s="112">
        <f t="shared" si="96"/>
        <v>0</v>
      </c>
      <c r="W347" s="112">
        <f t="shared" si="96"/>
        <v>0</v>
      </c>
      <c r="X347" s="112">
        <f t="shared" si="96"/>
        <v>0</v>
      </c>
      <c r="Y347" s="112">
        <f t="shared" si="96"/>
        <v>0</v>
      </c>
      <c r="Z347" s="112">
        <f t="shared" si="96"/>
        <v>0</v>
      </c>
      <c r="AA347" s="112">
        <f>IF(AND(SUM(AA286:AA346)=0,COUNTIF(AA286:AA346,"NS")&gt;0),"NS",
IF(AND(SUM(AA286:AA346)=0,COUNTIF(AA286:AA346,0)&gt;0),0,
IF(AND(SUM(AA286:AA346)=0,COUNTIF(AA286:AA346,"NA")&gt;0),"NA",
SUM(AA286:AA346))))</f>
        <v>0</v>
      </c>
      <c r="AB347" s="112">
        <f>IF(AND(SUM(AB286:AB346)=0,COUNTIF(AB286:AB346,"NS")&gt;0),"NS",
IF(AND(SUM(AB286:AB346)=0,COUNTIF(AB286:AB346,0)&gt;0),0,
IF(AND(SUM(AB286:AB346)=0,COUNTIF(AB286:AB346,"NA")&gt;0),"NA",
SUM(AB286:AB346))))</f>
        <v>0</v>
      </c>
      <c r="AC347" s="112">
        <f t="shared" si="96"/>
        <v>0</v>
      </c>
      <c r="AD347" s="112">
        <f>IF(AND(SUM(AD286:AD346)=0,COUNTIF(AD286:AD346,"NS")&gt;0),"NS",
IF(AND(SUM(AD286:AD346)=0,COUNTIF(AD286:AD346,0)&gt;0),0,
IF(AND(SUM(AD286:AD346)=0,COUNTIF(AD286:AD346,"NA")&gt;0),"NA",
SUM(AD286:AD346))))</f>
        <v>0</v>
      </c>
      <c r="AE347" s="42"/>
    </row>
    <row r="348" spans="1:31" ht="15" customHeight="1">
      <c r="A348" s="40"/>
      <c r="B348" s="91"/>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row>
    <row r="349" spans="1:31" ht="15" customHeight="1">
      <c r="A349" s="40"/>
      <c r="B349" s="91"/>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783" t="s">
        <v>5967</v>
      </c>
      <c r="AB349" s="783"/>
      <c r="AC349" s="783"/>
      <c r="AD349" s="783"/>
      <c r="AE349" s="42"/>
    </row>
    <row r="350" spans="1:31" ht="15" customHeight="1">
      <c r="A350" s="40"/>
      <c r="B350" s="91"/>
      <c r="C350" s="684" t="s">
        <v>5086</v>
      </c>
      <c r="D350" s="685"/>
      <c r="E350" s="685"/>
      <c r="F350" s="685"/>
      <c r="G350" s="685"/>
      <c r="H350" s="685"/>
      <c r="I350" s="685"/>
      <c r="J350" s="685"/>
      <c r="K350" s="685"/>
      <c r="L350" s="685"/>
      <c r="M350" s="685"/>
      <c r="N350" s="686"/>
      <c r="O350" s="511" t="s">
        <v>6258</v>
      </c>
      <c r="P350" s="512"/>
      <c r="Q350" s="512"/>
      <c r="R350" s="512"/>
      <c r="S350" s="512"/>
      <c r="T350" s="512"/>
      <c r="U350" s="512"/>
      <c r="V350" s="512"/>
      <c r="W350" s="512"/>
      <c r="X350" s="512"/>
      <c r="Y350" s="512"/>
      <c r="Z350" s="512"/>
      <c r="AA350" s="512"/>
      <c r="AB350" s="512"/>
      <c r="AC350" s="512"/>
      <c r="AD350" s="513"/>
      <c r="AE350" s="42"/>
    </row>
    <row r="351" spans="1:31" ht="15" customHeight="1">
      <c r="A351" s="40"/>
      <c r="B351" s="91"/>
      <c r="C351" s="725"/>
      <c r="D351" s="726"/>
      <c r="E351" s="726"/>
      <c r="F351" s="726"/>
      <c r="G351" s="726"/>
      <c r="H351" s="726"/>
      <c r="I351" s="726"/>
      <c r="J351" s="726"/>
      <c r="K351" s="726"/>
      <c r="L351" s="726"/>
      <c r="M351" s="726"/>
      <c r="N351" s="727"/>
      <c r="O351" s="515" t="s">
        <v>5474</v>
      </c>
      <c r="P351" s="516"/>
      <c r="Q351" s="516"/>
      <c r="R351" s="516"/>
      <c r="S351" s="516"/>
      <c r="T351" s="516"/>
      <c r="U351" s="516"/>
      <c r="V351" s="516"/>
      <c r="W351" s="516"/>
      <c r="X351" s="516"/>
      <c r="Y351" s="516"/>
      <c r="Z351" s="516"/>
      <c r="AA351" s="516"/>
      <c r="AB351" s="516"/>
      <c r="AC351" s="516"/>
      <c r="AD351" s="517"/>
      <c r="AE351" s="42"/>
    </row>
    <row r="352" spans="1:31" ht="26.1" customHeight="1">
      <c r="A352" s="40"/>
      <c r="B352" s="91"/>
      <c r="C352" s="725"/>
      <c r="D352" s="726"/>
      <c r="E352" s="726"/>
      <c r="F352" s="726"/>
      <c r="G352" s="726"/>
      <c r="H352" s="726"/>
      <c r="I352" s="726"/>
      <c r="J352" s="726"/>
      <c r="K352" s="726"/>
      <c r="L352" s="726"/>
      <c r="M352" s="726"/>
      <c r="N352" s="727"/>
      <c r="O352" s="784" t="s">
        <v>5099</v>
      </c>
      <c r="P352" s="785"/>
      <c r="Q352" s="785"/>
      <c r="R352" s="786"/>
      <c r="S352" s="784" t="s">
        <v>5100</v>
      </c>
      <c r="T352" s="785"/>
      <c r="U352" s="785"/>
      <c r="V352" s="786"/>
      <c r="W352" s="784" t="s">
        <v>5486</v>
      </c>
      <c r="X352" s="785"/>
      <c r="Y352" s="785"/>
      <c r="Z352" s="786"/>
      <c r="AA352" s="784" t="s">
        <v>403</v>
      </c>
      <c r="AB352" s="785"/>
      <c r="AC352" s="785"/>
      <c r="AD352" s="786"/>
      <c r="AE352" s="42"/>
    </row>
    <row r="353" spans="1:31" ht="84" customHeight="1">
      <c r="A353" s="40"/>
      <c r="B353" s="91"/>
      <c r="C353" s="687"/>
      <c r="D353" s="688"/>
      <c r="E353" s="688"/>
      <c r="F353" s="688"/>
      <c r="G353" s="688"/>
      <c r="H353" s="688"/>
      <c r="I353" s="688"/>
      <c r="J353" s="688"/>
      <c r="K353" s="688"/>
      <c r="L353" s="688"/>
      <c r="M353" s="688"/>
      <c r="N353" s="689"/>
      <c r="O353" s="111" t="s">
        <v>5930</v>
      </c>
      <c r="P353" s="97" t="s">
        <v>5931</v>
      </c>
      <c r="Q353" s="97" t="s">
        <v>5932</v>
      </c>
      <c r="R353" s="111" t="s">
        <v>5940</v>
      </c>
      <c r="S353" s="111" t="s">
        <v>5930</v>
      </c>
      <c r="T353" s="97" t="s">
        <v>5931</v>
      </c>
      <c r="U353" s="97" t="s">
        <v>5932</v>
      </c>
      <c r="V353" s="111" t="s">
        <v>5940</v>
      </c>
      <c r="W353" s="111" t="s">
        <v>5930</v>
      </c>
      <c r="X353" s="97" t="s">
        <v>5931</v>
      </c>
      <c r="Y353" s="97" t="s">
        <v>5932</v>
      </c>
      <c r="Z353" s="111" t="s">
        <v>5940</v>
      </c>
      <c r="AA353" s="111" t="s">
        <v>5930</v>
      </c>
      <c r="AB353" s="97" t="s">
        <v>5931</v>
      </c>
      <c r="AC353" s="97" t="s">
        <v>5932</v>
      </c>
      <c r="AD353" s="111" t="s">
        <v>5940</v>
      </c>
      <c r="AE353" s="42"/>
    </row>
    <row r="354" spans="1:31" ht="15" customHeight="1">
      <c r="A354" s="40"/>
      <c r="B354" s="91"/>
      <c r="C354" s="94" t="s">
        <v>5464</v>
      </c>
      <c r="D354" s="572" t="s">
        <v>403</v>
      </c>
      <c r="E354" s="573"/>
      <c r="F354" s="573"/>
      <c r="G354" s="573"/>
      <c r="H354" s="573"/>
      <c r="I354" s="573"/>
      <c r="J354" s="573"/>
      <c r="K354" s="573"/>
      <c r="L354" s="573"/>
      <c r="M354" s="573"/>
      <c r="N354" s="574"/>
      <c r="O354" s="483"/>
      <c r="P354" s="483"/>
      <c r="Q354" s="483"/>
      <c r="R354" s="483"/>
      <c r="S354" s="483"/>
      <c r="T354" s="483"/>
      <c r="U354" s="483"/>
      <c r="V354" s="483"/>
      <c r="W354" s="483"/>
      <c r="X354" s="483"/>
      <c r="Y354" s="483"/>
      <c r="Z354" s="483"/>
      <c r="AA354" s="483"/>
      <c r="AB354" s="483"/>
      <c r="AC354" s="483"/>
      <c r="AD354" s="483"/>
      <c r="AE354" s="42"/>
    </row>
    <row r="355" spans="1:31" ht="15" customHeight="1">
      <c r="A355" s="40"/>
      <c r="B355" s="91"/>
      <c r="C355" s="94" t="s">
        <v>5014</v>
      </c>
      <c r="D355" s="572" t="str">
        <f>IF(CNGE_2024_M4_Secc1!D42="","",CNGE_2024_M4_Secc1!D42)</f>
        <v/>
      </c>
      <c r="E355" s="573"/>
      <c r="F355" s="573"/>
      <c r="G355" s="573"/>
      <c r="H355" s="573"/>
      <c r="I355" s="573"/>
      <c r="J355" s="573"/>
      <c r="K355" s="573"/>
      <c r="L355" s="573"/>
      <c r="M355" s="573"/>
      <c r="N355" s="574"/>
      <c r="O355" s="483"/>
      <c r="P355" s="483"/>
      <c r="Q355" s="483"/>
      <c r="R355" s="483"/>
      <c r="S355" s="483"/>
      <c r="T355" s="483"/>
      <c r="U355" s="483"/>
      <c r="V355" s="483"/>
      <c r="W355" s="483"/>
      <c r="X355" s="483"/>
      <c r="Y355" s="483"/>
      <c r="Z355" s="483"/>
      <c r="AA355" s="483"/>
      <c r="AB355" s="483"/>
      <c r="AC355" s="483"/>
      <c r="AD355" s="483"/>
      <c r="AE355" s="42"/>
    </row>
    <row r="356" spans="1:31" ht="15" customHeight="1">
      <c r="A356" s="40"/>
      <c r="B356" s="91"/>
      <c r="C356" s="94" t="s">
        <v>5016</v>
      </c>
      <c r="D356" s="572" t="str">
        <f>IF(CNGE_2024_M4_Secc1!D43="","",CNGE_2024_M4_Secc1!D43)</f>
        <v/>
      </c>
      <c r="E356" s="573"/>
      <c r="F356" s="573"/>
      <c r="G356" s="573"/>
      <c r="H356" s="573"/>
      <c r="I356" s="573"/>
      <c r="J356" s="573"/>
      <c r="K356" s="573"/>
      <c r="L356" s="573"/>
      <c r="M356" s="573"/>
      <c r="N356" s="574"/>
      <c r="O356" s="483"/>
      <c r="P356" s="483"/>
      <c r="Q356" s="483"/>
      <c r="R356" s="483"/>
      <c r="S356" s="483"/>
      <c r="T356" s="483"/>
      <c r="U356" s="483"/>
      <c r="V356" s="483"/>
      <c r="W356" s="483"/>
      <c r="X356" s="483"/>
      <c r="Y356" s="483"/>
      <c r="Z356" s="483"/>
      <c r="AA356" s="483"/>
      <c r="AB356" s="483"/>
      <c r="AC356" s="483"/>
      <c r="AD356" s="483"/>
      <c r="AE356" s="42"/>
    </row>
    <row r="357" spans="1:31" ht="15" customHeight="1">
      <c r="A357" s="40"/>
      <c r="B357" s="91"/>
      <c r="C357" s="94" t="s">
        <v>5018</v>
      </c>
      <c r="D357" s="572" t="str">
        <f>IF(CNGE_2024_M4_Secc1!D44="","",CNGE_2024_M4_Secc1!D44)</f>
        <v/>
      </c>
      <c r="E357" s="573"/>
      <c r="F357" s="573"/>
      <c r="G357" s="573"/>
      <c r="H357" s="573"/>
      <c r="I357" s="573"/>
      <c r="J357" s="573"/>
      <c r="K357" s="573"/>
      <c r="L357" s="573"/>
      <c r="M357" s="573"/>
      <c r="N357" s="574"/>
      <c r="O357" s="483"/>
      <c r="P357" s="483"/>
      <c r="Q357" s="483"/>
      <c r="R357" s="483"/>
      <c r="S357" s="483"/>
      <c r="T357" s="483"/>
      <c r="U357" s="483"/>
      <c r="V357" s="483"/>
      <c r="W357" s="483"/>
      <c r="X357" s="483"/>
      <c r="Y357" s="483"/>
      <c r="Z357" s="483"/>
      <c r="AA357" s="483"/>
      <c r="AB357" s="483"/>
      <c r="AC357" s="483"/>
      <c r="AD357" s="483"/>
      <c r="AE357" s="42"/>
    </row>
    <row r="358" spans="1:31" ht="15" customHeight="1">
      <c r="A358" s="40"/>
      <c r="B358" s="91"/>
      <c r="C358" s="94" t="s">
        <v>5020</v>
      </c>
      <c r="D358" s="572" t="str">
        <f>IF(CNGE_2024_M4_Secc1!D45="","",CNGE_2024_M4_Secc1!D45)</f>
        <v/>
      </c>
      <c r="E358" s="573"/>
      <c r="F358" s="573"/>
      <c r="G358" s="573"/>
      <c r="H358" s="573"/>
      <c r="I358" s="573"/>
      <c r="J358" s="573"/>
      <c r="K358" s="573"/>
      <c r="L358" s="573"/>
      <c r="M358" s="573"/>
      <c r="N358" s="574"/>
      <c r="O358" s="483"/>
      <c r="P358" s="483"/>
      <c r="Q358" s="483"/>
      <c r="R358" s="483"/>
      <c r="S358" s="483"/>
      <c r="T358" s="483"/>
      <c r="U358" s="483"/>
      <c r="V358" s="483"/>
      <c r="W358" s="483"/>
      <c r="X358" s="483"/>
      <c r="Y358" s="483"/>
      <c r="Z358" s="483"/>
      <c r="AA358" s="483"/>
      <c r="AB358" s="483"/>
      <c r="AC358" s="483"/>
      <c r="AD358" s="483"/>
      <c r="AE358" s="42"/>
    </row>
    <row r="359" spans="1:31" ht="15" customHeight="1">
      <c r="A359" s="40"/>
      <c r="B359" s="91"/>
      <c r="C359" s="94" t="s">
        <v>5022</v>
      </c>
      <c r="D359" s="572" t="str">
        <f>IF(CNGE_2024_M4_Secc1!D46="","",CNGE_2024_M4_Secc1!D46)</f>
        <v/>
      </c>
      <c r="E359" s="573"/>
      <c r="F359" s="573"/>
      <c r="G359" s="573"/>
      <c r="H359" s="573"/>
      <c r="I359" s="573"/>
      <c r="J359" s="573"/>
      <c r="K359" s="573"/>
      <c r="L359" s="573"/>
      <c r="M359" s="573"/>
      <c r="N359" s="574"/>
      <c r="O359" s="483"/>
      <c r="P359" s="483"/>
      <c r="Q359" s="483"/>
      <c r="R359" s="483"/>
      <c r="S359" s="483"/>
      <c r="T359" s="483"/>
      <c r="U359" s="483"/>
      <c r="V359" s="483"/>
      <c r="W359" s="483"/>
      <c r="X359" s="483"/>
      <c r="Y359" s="483"/>
      <c r="Z359" s="483"/>
      <c r="AA359" s="483"/>
      <c r="AB359" s="483"/>
      <c r="AC359" s="483"/>
      <c r="AD359" s="483"/>
      <c r="AE359" s="42"/>
    </row>
    <row r="360" spans="1:31" ht="15" customHeight="1">
      <c r="A360" s="40"/>
      <c r="B360" s="91"/>
      <c r="C360" s="94" t="s">
        <v>5024</v>
      </c>
      <c r="D360" s="572" t="str">
        <f>IF(CNGE_2024_M4_Secc1!D47="","",CNGE_2024_M4_Secc1!D47)</f>
        <v/>
      </c>
      <c r="E360" s="573"/>
      <c r="F360" s="573"/>
      <c r="G360" s="573"/>
      <c r="H360" s="573"/>
      <c r="I360" s="573"/>
      <c r="J360" s="573"/>
      <c r="K360" s="573"/>
      <c r="L360" s="573"/>
      <c r="M360" s="573"/>
      <c r="N360" s="574"/>
      <c r="O360" s="483"/>
      <c r="P360" s="483"/>
      <c r="Q360" s="483"/>
      <c r="R360" s="483"/>
      <c r="S360" s="483"/>
      <c r="T360" s="483"/>
      <c r="U360" s="483"/>
      <c r="V360" s="483"/>
      <c r="W360" s="483"/>
      <c r="X360" s="483"/>
      <c r="Y360" s="483"/>
      <c r="Z360" s="483"/>
      <c r="AA360" s="483"/>
      <c r="AB360" s="483"/>
      <c r="AC360" s="483"/>
      <c r="AD360" s="483"/>
      <c r="AE360" s="42"/>
    </row>
    <row r="361" spans="1:31" ht="15" customHeight="1">
      <c r="A361" s="40"/>
      <c r="B361" s="91"/>
      <c r="C361" s="94" t="s">
        <v>5026</v>
      </c>
      <c r="D361" s="572" t="str">
        <f>IF(CNGE_2024_M4_Secc1!D48="","",CNGE_2024_M4_Secc1!D48)</f>
        <v/>
      </c>
      <c r="E361" s="573"/>
      <c r="F361" s="573"/>
      <c r="G361" s="573"/>
      <c r="H361" s="573"/>
      <c r="I361" s="573"/>
      <c r="J361" s="573"/>
      <c r="K361" s="573"/>
      <c r="L361" s="573"/>
      <c r="M361" s="573"/>
      <c r="N361" s="574"/>
      <c r="O361" s="483"/>
      <c r="P361" s="483"/>
      <c r="Q361" s="483"/>
      <c r="R361" s="483"/>
      <c r="S361" s="483"/>
      <c r="T361" s="483"/>
      <c r="U361" s="483"/>
      <c r="V361" s="483"/>
      <c r="W361" s="483"/>
      <c r="X361" s="483"/>
      <c r="Y361" s="483"/>
      <c r="Z361" s="483"/>
      <c r="AA361" s="483"/>
      <c r="AB361" s="483"/>
      <c r="AC361" s="483"/>
      <c r="AD361" s="483"/>
      <c r="AE361" s="42"/>
    </row>
    <row r="362" spans="1:31" ht="15" customHeight="1">
      <c r="A362" s="40"/>
      <c r="B362" s="91"/>
      <c r="C362" s="94" t="s">
        <v>5028</v>
      </c>
      <c r="D362" s="572" t="str">
        <f>IF(CNGE_2024_M4_Secc1!D49="","",CNGE_2024_M4_Secc1!D49)</f>
        <v/>
      </c>
      <c r="E362" s="573"/>
      <c r="F362" s="573"/>
      <c r="G362" s="573"/>
      <c r="H362" s="573"/>
      <c r="I362" s="573"/>
      <c r="J362" s="573"/>
      <c r="K362" s="573"/>
      <c r="L362" s="573"/>
      <c r="M362" s="573"/>
      <c r="N362" s="574"/>
      <c r="O362" s="483"/>
      <c r="P362" s="483"/>
      <c r="Q362" s="483"/>
      <c r="R362" s="483"/>
      <c r="S362" s="483"/>
      <c r="T362" s="483"/>
      <c r="U362" s="483"/>
      <c r="V362" s="483"/>
      <c r="W362" s="483"/>
      <c r="X362" s="483"/>
      <c r="Y362" s="483"/>
      <c r="Z362" s="483"/>
      <c r="AA362" s="483"/>
      <c r="AB362" s="483"/>
      <c r="AC362" s="483"/>
      <c r="AD362" s="483"/>
      <c r="AE362" s="42"/>
    </row>
    <row r="363" spans="1:31" ht="15" customHeight="1">
      <c r="A363" s="40"/>
      <c r="B363" s="91"/>
      <c r="C363" s="94" t="s">
        <v>5030</v>
      </c>
      <c r="D363" s="572" t="str">
        <f>IF(CNGE_2024_M4_Secc1!D50="","",CNGE_2024_M4_Secc1!D50)</f>
        <v/>
      </c>
      <c r="E363" s="573"/>
      <c r="F363" s="573"/>
      <c r="G363" s="573"/>
      <c r="H363" s="573"/>
      <c r="I363" s="573"/>
      <c r="J363" s="573"/>
      <c r="K363" s="573"/>
      <c r="L363" s="573"/>
      <c r="M363" s="573"/>
      <c r="N363" s="574"/>
      <c r="O363" s="483"/>
      <c r="P363" s="483"/>
      <c r="Q363" s="483"/>
      <c r="R363" s="483"/>
      <c r="S363" s="483"/>
      <c r="T363" s="483"/>
      <c r="U363" s="483"/>
      <c r="V363" s="483"/>
      <c r="W363" s="483"/>
      <c r="X363" s="483"/>
      <c r="Y363" s="483"/>
      <c r="Z363" s="483"/>
      <c r="AA363" s="483"/>
      <c r="AB363" s="483"/>
      <c r="AC363" s="483"/>
      <c r="AD363" s="483"/>
      <c r="AE363" s="42"/>
    </row>
    <row r="364" spans="1:31" ht="15" customHeight="1">
      <c r="A364" s="40"/>
      <c r="B364" s="91"/>
      <c r="C364" s="94" t="s">
        <v>5031</v>
      </c>
      <c r="D364" s="572" t="str">
        <f>IF(CNGE_2024_M4_Secc1!D51="","",CNGE_2024_M4_Secc1!D51)</f>
        <v/>
      </c>
      <c r="E364" s="573"/>
      <c r="F364" s="573"/>
      <c r="G364" s="573"/>
      <c r="H364" s="573"/>
      <c r="I364" s="573"/>
      <c r="J364" s="573"/>
      <c r="K364" s="573"/>
      <c r="L364" s="573"/>
      <c r="M364" s="573"/>
      <c r="N364" s="574"/>
      <c r="O364" s="483"/>
      <c r="P364" s="483"/>
      <c r="Q364" s="483"/>
      <c r="R364" s="483"/>
      <c r="S364" s="483"/>
      <c r="T364" s="483"/>
      <c r="U364" s="483"/>
      <c r="V364" s="483"/>
      <c r="W364" s="483"/>
      <c r="X364" s="483"/>
      <c r="Y364" s="483"/>
      <c r="Z364" s="483"/>
      <c r="AA364" s="483"/>
      <c r="AB364" s="483"/>
      <c r="AC364" s="483"/>
      <c r="AD364" s="483"/>
      <c r="AE364" s="42"/>
    </row>
    <row r="365" spans="1:31" ht="15" customHeight="1">
      <c r="A365" s="40"/>
      <c r="B365" s="91"/>
      <c r="C365" s="94" t="s">
        <v>5033</v>
      </c>
      <c r="D365" s="572" t="str">
        <f>IF(CNGE_2024_M4_Secc1!D52="","",CNGE_2024_M4_Secc1!D52)</f>
        <v/>
      </c>
      <c r="E365" s="573"/>
      <c r="F365" s="573"/>
      <c r="G365" s="573"/>
      <c r="H365" s="573"/>
      <c r="I365" s="573"/>
      <c r="J365" s="573"/>
      <c r="K365" s="573"/>
      <c r="L365" s="573"/>
      <c r="M365" s="573"/>
      <c r="N365" s="574"/>
      <c r="O365" s="483"/>
      <c r="P365" s="483"/>
      <c r="Q365" s="483"/>
      <c r="R365" s="483"/>
      <c r="S365" s="483"/>
      <c r="T365" s="483"/>
      <c r="U365" s="483"/>
      <c r="V365" s="483"/>
      <c r="W365" s="483"/>
      <c r="X365" s="483"/>
      <c r="Y365" s="483"/>
      <c r="Z365" s="483"/>
      <c r="AA365" s="483"/>
      <c r="AB365" s="483"/>
      <c r="AC365" s="483"/>
      <c r="AD365" s="483"/>
      <c r="AE365" s="42"/>
    </row>
    <row r="366" spans="1:31" ht="15" customHeight="1">
      <c r="A366" s="40"/>
      <c r="B366" s="91"/>
      <c r="C366" s="94" t="s">
        <v>5034</v>
      </c>
      <c r="D366" s="572" t="str">
        <f>IF(CNGE_2024_M4_Secc1!D53="","",CNGE_2024_M4_Secc1!D53)</f>
        <v/>
      </c>
      <c r="E366" s="573"/>
      <c r="F366" s="573"/>
      <c r="G366" s="573"/>
      <c r="H366" s="573"/>
      <c r="I366" s="573"/>
      <c r="J366" s="573"/>
      <c r="K366" s="573"/>
      <c r="L366" s="573"/>
      <c r="M366" s="573"/>
      <c r="N366" s="574"/>
      <c r="O366" s="483"/>
      <c r="P366" s="483"/>
      <c r="Q366" s="483"/>
      <c r="R366" s="483"/>
      <c r="S366" s="483"/>
      <c r="T366" s="483"/>
      <c r="U366" s="483"/>
      <c r="V366" s="483"/>
      <c r="W366" s="483"/>
      <c r="X366" s="483"/>
      <c r="Y366" s="483"/>
      <c r="Z366" s="483"/>
      <c r="AA366" s="483"/>
      <c r="AB366" s="483"/>
      <c r="AC366" s="483"/>
      <c r="AD366" s="483"/>
      <c r="AE366" s="42"/>
    </row>
    <row r="367" spans="1:31" ht="15" customHeight="1">
      <c r="A367" s="40"/>
      <c r="B367" s="91"/>
      <c r="C367" s="94" t="s">
        <v>5035</v>
      </c>
      <c r="D367" s="572" t="str">
        <f>IF(CNGE_2024_M4_Secc1!D54="","",CNGE_2024_M4_Secc1!D54)</f>
        <v/>
      </c>
      <c r="E367" s="573"/>
      <c r="F367" s="573"/>
      <c r="G367" s="573"/>
      <c r="H367" s="573"/>
      <c r="I367" s="573"/>
      <c r="J367" s="573"/>
      <c r="K367" s="573"/>
      <c r="L367" s="573"/>
      <c r="M367" s="573"/>
      <c r="N367" s="574"/>
      <c r="O367" s="483"/>
      <c r="P367" s="483"/>
      <c r="Q367" s="483"/>
      <c r="R367" s="483"/>
      <c r="S367" s="483"/>
      <c r="T367" s="483"/>
      <c r="U367" s="483"/>
      <c r="V367" s="483"/>
      <c r="W367" s="483"/>
      <c r="X367" s="483"/>
      <c r="Y367" s="483"/>
      <c r="Z367" s="483"/>
      <c r="AA367" s="483"/>
      <c r="AB367" s="483"/>
      <c r="AC367" s="483"/>
      <c r="AD367" s="483"/>
      <c r="AE367" s="42"/>
    </row>
    <row r="368" spans="1:31" ht="15" customHeight="1">
      <c r="A368" s="40"/>
      <c r="B368" s="91"/>
      <c r="C368" s="94" t="s">
        <v>5036</v>
      </c>
      <c r="D368" s="572" t="str">
        <f>IF(CNGE_2024_M4_Secc1!D55="","",CNGE_2024_M4_Secc1!D55)</f>
        <v/>
      </c>
      <c r="E368" s="573"/>
      <c r="F368" s="573"/>
      <c r="G368" s="573"/>
      <c r="H368" s="573"/>
      <c r="I368" s="573"/>
      <c r="J368" s="573"/>
      <c r="K368" s="573"/>
      <c r="L368" s="573"/>
      <c r="M368" s="573"/>
      <c r="N368" s="574"/>
      <c r="O368" s="483"/>
      <c r="P368" s="483"/>
      <c r="Q368" s="483"/>
      <c r="R368" s="483"/>
      <c r="S368" s="483"/>
      <c r="T368" s="483"/>
      <c r="U368" s="483"/>
      <c r="V368" s="483"/>
      <c r="W368" s="483"/>
      <c r="X368" s="483"/>
      <c r="Y368" s="483"/>
      <c r="Z368" s="483"/>
      <c r="AA368" s="483"/>
      <c r="AB368" s="483"/>
      <c r="AC368" s="483"/>
      <c r="AD368" s="483"/>
      <c r="AE368" s="42"/>
    </row>
    <row r="369" spans="1:31" ht="15" customHeight="1">
      <c r="A369" s="40"/>
      <c r="B369" s="91"/>
      <c r="C369" s="94" t="s">
        <v>5037</v>
      </c>
      <c r="D369" s="572" t="str">
        <f>IF(CNGE_2024_M4_Secc1!D56="","",CNGE_2024_M4_Secc1!D56)</f>
        <v/>
      </c>
      <c r="E369" s="573"/>
      <c r="F369" s="573"/>
      <c r="G369" s="573"/>
      <c r="H369" s="573"/>
      <c r="I369" s="573"/>
      <c r="J369" s="573"/>
      <c r="K369" s="573"/>
      <c r="L369" s="573"/>
      <c r="M369" s="573"/>
      <c r="N369" s="574"/>
      <c r="O369" s="483"/>
      <c r="P369" s="483"/>
      <c r="Q369" s="483"/>
      <c r="R369" s="483"/>
      <c r="S369" s="483"/>
      <c r="T369" s="483"/>
      <c r="U369" s="483"/>
      <c r="V369" s="483"/>
      <c r="W369" s="483"/>
      <c r="X369" s="483"/>
      <c r="Y369" s="483"/>
      <c r="Z369" s="483"/>
      <c r="AA369" s="483"/>
      <c r="AB369" s="483"/>
      <c r="AC369" s="483"/>
      <c r="AD369" s="483"/>
      <c r="AE369" s="42"/>
    </row>
    <row r="370" spans="1:31" ht="15" customHeight="1">
      <c r="A370" s="40"/>
      <c r="B370" s="91"/>
      <c r="C370" s="94" t="s">
        <v>5038</v>
      </c>
      <c r="D370" s="572" t="str">
        <f>IF(CNGE_2024_M4_Secc1!D57="","",CNGE_2024_M4_Secc1!D57)</f>
        <v/>
      </c>
      <c r="E370" s="573"/>
      <c r="F370" s="573"/>
      <c r="G370" s="573"/>
      <c r="H370" s="573"/>
      <c r="I370" s="573"/>
      <c r="J370" s="573"/>
      <c r="K370" s="573"/>
      <c r="L370" s="573"/>
      <c r="M370" s="573"/>
      <c r="N370" s="574"/>
      <c r="O370" s="483"/>
      <c r="P370" s="483"/>
      <c r="Q370" s="483"/>
      <c r="R370" s="483"/>
      <c r="S370" s="483"/>
      <c r="T370" s="483"/>
      <c r="U370" s="483"/>
      <c r="V370" s="483"/>
      <c r="W370" s="483"/>
      <c r="X370" s="483"/>
      <c r="Y370" s="483"/>
      <c r="Z370" s="483"/>
      <c r="AA370" s="483"/>
      <c r="AB370" s="483"/>
      <c r="AC370" s="483"/>
      <c r="AD370" s="483"/>
      <c r="AE370" s="42"/>
    </row>
    <row r="371" spans="1:31" ht="15" customHeight="1">
      <c r="A371" s="40"/>
      <c r="B371" s="91"/>
      <c r="C371" s="94" t="s">
        <v>5039</v>
      </c>
      <c r="D371" s="572" t="str">
        <f>IF(CNGE_2024_M4_Secc1!D58="","",CNGE_2024_M4_Secc1!D58)</f>
        <v/>
      </c>
      <c r="E371" s="573"/>
      <c r="F371" s="573"/>
      <c r="G371" s="573"/>
      <c r="H371" s="573"/>
      <c r="I371" s="573"/>
      <c r="J371" s="573"/>
      <c r="K371" s="573"/>
      <c r="L371" s="573"/>
      <c r="M371" s="573"/>
      <c r="N371" s="574"/>
      <c r="O371" s="483"/>
      <c r="P371" s="483"/>
      <c r="Q371" s="483"/>
      <c r="R371" s="483"/>
      <c r="S371" s="483"/>
      <c r="T371" s="483"/>
      <c r="U371" s="483"/>
      <c r="V371" s="483"/>
      <c r="W371" s="483"/>
      <c r="X371" s="483"/>
      <c r="Y371" s="483"/>
      <c r="Z371" s="483"/>
      <c r="AA371" s="483"/>
      <c r="AB371" s="483"/>
      <c r="AC371" s="483"/>
      <c r="AD371" s="483"/>
      <c r="AE371" s="42"/>
    </row>
    <row r="372" spans="1:31" ht="15" customHeight="1">
      <c r="A372" s="40"/>
      <c r="B372" s="91"/>
      <c r="C372" s="94" t="s">
        <v>5040</v>
      </c>
      <c r="D372" s="572" t="str">
        <f>IF(CNGE_2024_M4_Secc1!D59="","",CNGE_2024_M4_Secc1!D59)</f>
        <v/>
      </c>
      <c r="E372" s="573"/>
      <c r="F372" s="573"/>
      <c r="G372" s="573"/>
      <c r="H372" s="573"/>
      <c r="I372" s="573"/>
      <c r="J372" s="573"/>
      <c r="K372" s="573"/>
      <c r="L372" s="573"/>
      <c r="M372" s="573"/>
      <c r="N372" s="574"/>
      <c r="O372" s="483"/>
      <c r="P372" s="483"/>
      <c r="Q372" s="483"/>
      <c r="R372" s="483"/>
      <c r="S372" s="483"/>
      <c r="T372" s="483"/>
      <c r="U372" s="483"/>
      <c r="V372" s="483"/>
      <c r="W372" s="483"/>
      <c r="X372" s="483"/>
      <c r="Y372" s="483"/>
      <c r="Z372" s="483"/>
      <c r="AA372" s="483"/>
      <c r="AB372" s="483"/>
      <c r="AC372" s="483"/>
      <c r="AD372" s="483"/>
      <c r="AE372" s="42"/>
    </row>
    <row r="373" spans="1:31" ht="15" customHeight="1">
      <c r="A373" s="40"/>
      <c r="B373" s="91"/>
      <c r="C373" s="94" t="s">
        <v>5041</v>
      </c>
      <c r="D373" s="572" t="str">
        <f>IF(CNGE_2024_M4_Secc1!D60="","",CNGE_2024_M4_Secc1!D60)</f>
        <v/>
      </c>
      <c r="E373" s="573"/>
      <c r="F373" s="573"/>
      <c r="G373" s="573"/>
      <c r="H373" s="573"/>
      <c r="I373" s="573"/>
      <c r="J373" s="573"/>
      <c r="K373" s="573"/>
      <c r="L373" s="573"/>
      <c r="M373" s="573"/>
      <c r="N373" s="574"/>
      <c r="O373" s="483"/>
      <c r="P373" s="483"/>
      <c r="Q373" s="483"/>
      <c r="R373" s="483"/>
      <c r="S373" s="483"/>
      <c r="T373" s="483"/>
      <c r="U373" s="483"/>
      <c r="V373" s="483"/>
      <c r="W373" s="483"/>
      <c r="X373" s="483"/>
      <c r="Y373" s="483"/>
      <c r="Z373" s="483"/>
      <c r="AA373" s="483"/>
      <c r="AB373" s="483"/>
      <c r="AC373" s="483"/>
      <c r="AD373" s="483"/>
      <c r="AE373" s="42"/>
    </row>
    <row r="374" spans="1:31" ht="15" customHeight="1">
      <c r="A374" s="40"/>
      <c r="B374" s="91"/>
      <c r="C374" s="94" t="s">
        <v>5042</v>
      </c>
      <c r="D374" s="572" t="str">
        <f>IF(CNGE_2024_M4_Secc1!D61="","",CNGE_2024_M4_Secc1!D61)</f>
        <v/>
      </c>
      <c r="E374" s="573"/>
      <c r="F374" s="573"/>
      <c r="G374" s="573"/>
      <c r="H374" s="573"/>
      <c r="I374" s="573"/>
      <c r="J374" s="573"/>
      <c r="K374" s="573"/>
      <c r="L374" s="573"/>
      <c r="M374" s="573"/>
      <c r="N374" s="574"/>
      <c r="O374" s="483"/>
      <c r="P374" s="483"/>
      <c r="Q374" s="483"/>
      <c r="R374" s="483"/>
      <c r="S374" s="483"/>
      <c r="T374" s="483"/>
      <c r="U374" s="483"/>
      <c r="V374" s="483"/>
      <c r="W374" s="483"/>
      <c r="X374" s="483"/>
      <c r="Y374" s="483"/>
      <c r="Z374" s="483"/>
      <c r="AA374" s="483"/>
      <c r="AB374" s="483"/>
      <c r="AC374" s="483"/>
      <c r="AD374" s="483"/>
      <c r="AE374" s="42"/>
    </row>
    <row r="375" spans="1:31" ht="15" customHeight="1">
      <c r="A375" s="40"/>
      <c r="B375" s="91"/>
      <c r="C375" s="94" t="s">
        <v>5043</v>
      </c>
      <c r="D375" s="572" t="str">
        <f>IF(CNGE_2024_M4_Secc1!D62="","",CNGE_2024_M4_Secc1!D62)</f>
        <v/>
      </c>
      <c r="E375" s="573"/>
      <c r="F375" s="573"/>
      <c r="G375" s="573"/>
      <c r="H375" s="573"/>
      <c r="I375" s="573"/>
      <c r="J375" s="573"/>
      <c r="K375" s="573"/>
      <c r="L375" s="573"/>
      <c r="M375" s="573"/>
      <c r="N375" s="574"/>
      <c r="O375" s="483"/>
      <c r="P375" s="483"/>
      <c r="Q375" s="483"/>
      <c r="R375" s="483"/>
      <c r="S375" s="483"/>
      <c r="T375" s="483"/>
      <c r="U375" s="483"/>
      <c r="V375" s="483"/>
      <c r="W375" s="483"/>
      <c r="X375" s="483"/>
      <c r="Y375" s="483"/>
      <c r="Z375" s="483"/>
      <c r="AA375" s="483"/>
      <c r="AB375" s="483"/>
      <c r="AC375" s="483"/>
      <c r="AD375" s="483"/>
      <c r="AE375" s="42"/>
    </row>
    <row r="376" spans="1:31" ht="15" customHeight="1">
      <c r="A376" s="40"/>
      <c r="B376" s="91"/>
      <c r="C376" s="94" t="s">
        <v>5044</v>
      </c>
      <c r="D376" s="572" t="str">
        <f>IF(CNGE_2024_M4_Secc1!D63="","",CNGE_2024_M4_Secc1!D63)</f>
        <v/>
      </c>
      <c r="E376" s="573"/>
      <c r="F376" s="573"/>
      <c r="G376" s="573"/>
      <c r="H376" s="573"/>
      <c r="I376" s="573"/>
      <c r="J376" s="573"/>
      <c r="K376" s="573"/>
      <c r="L376" s="573"/>
      <c r="M376" s="573"/>
      <c r="N376" s="574"/>
      <c r="O376" s="483"/>
      <c r="P376" s="483"/>
      <c r="Q376" s="483"/>
      <c r="R376" s="483"/>
      <c r="S376" s="483"/>
      <c r="T376" s="483"/>
      <c r="U376" s="483"/>
      <c r="V376" s="483"/>
      <c r="W376" s="483"/>
      <c r="X376" s="483"/>
      <c r="Y376" s="483"/>
      <c r="Z376" s="483"/>
      <c r="AA376" s="483"/>
      <c r="AB376" s="483"/>
      <c r="AC376" s="483"/>
      <c r="AD376" s="483"/>
      <c r="AE376" s="42"/>
    </row>
    <row r="377" spans="1:31" ht="15" customHeight="1">
      <c r="A377" s="40"/>
      <c r="B377" s="91"/>
      <c r="C377" s="94" t="s">
        <v>5045</v>
      </c>
      <c r="D377" s="572" t="str">
        <f>IF(CNGE_2024_M4_Secc1!D64="","",CNGE_2024_M4_Secc1!D64)</f>
        <v/>
      </c>
      <c r="E377" s="573"/>
      <c r="F377" s="573"/>
      <c r="G377" s="573"/>
      <c r="H377" s="573"/>
      <c r="I377" s="573"/>
      <c r="J377" s="573"/>
      <c r="K377" s="573"/>
      <c r="L377" s="573"/>
      <c r="M377" s="573"/>
      <c r="N377" s="574"/>
      <c r="O377" s="483"/>
      <c r="P377" s="483"/>
      <c r="Q377" s="483"/>
      <c r="R377" s="483"/>
      <c r="S377" s="483"/>
      <c r="T377" s="483"/>
      <c r="U377" s="483"/>
      <c r="V377" s="483"/>
      <c r="W377" s="483"/>
      <c r="X377" s="483"/>
      <c r="Y377" s="483"/>
      <c r="Z377" s="483"/>
      <c r="AA377" s="483"/>
      <c r="AB377" s="483"/>
      <c r="AC377" s="483"/>
      <c r="AD377" s="483"/>
      <c r="AE377" s="42"/>
    </row>
    <row r="378" spans="1:31" ht="15" customHeight="1">
      <c r="A378" s="40"/>
      <c r="B378" s="91"/>
      <c r="C378" s="94" t="s">
        <v>5046</v>
      </c>
      <c r="D378" s="572" t="str">
        <f>IF(CNGE_2024_M4_Secc1!D65="","",CNGE_2024_M4_Secc1!D65)</f>
        <v/>
      </c>
      <c r="E378" s="573"/>
      <c r="F378" s="573"/>
      <c r="G378" s="573"/>
      <c r="H378" s="573"/>
      <c r="I378" s="573"/>
      <c r="J378" s="573"/>
      <c r="K378" s="573"/>
      <c r="L378" s="573"/>
      <c r="M378" s="573"/>
      <c r="N378" s="574"/>
      <c r="O378" s="483"/>
      <c r="P378" s="483"/>
      <c r="Q378" s="483"/>
      <c r="R378" s="483"/>
      <c r="S378" s="483"/>
      <c r="T378" s="483"/>
      <c r="U378" s="483"/>
      <c r="V378" s="483"/>
      <c r="W378" s="483"/>
      <c r="X378" s="483"/>
      <c r="Y378" s="483"/>
      <c r="Z378" s="483"/>
      <c r="AA378" s="483"/>
      <c r="AB378" s="483"/>
      <c r="AC378" s="483"/>
      <c r="AD378" s="483"/>
      <c r="AE378" s="42"/>
    </row>
    <row r="379" spans="1:31" ht="15" customHeight="1">
      <c r="A379" s="40"/>
      <c r="B379" s="91"/>
      <c r="C379" s="94" t="s">
        <v>5047</v>
      </c>
      <c r="D379" s="572" t="str">
        <f>IF(CNGE_2024_M4_Secc1!D66="","",CNGE_2024_M4_Secc1!D66)</f>
        <v/>
      </c>
      <c r="E379" s="573"/>
      <c r="F379" s="573"/>
      <c r="G379" s="573"/>
      <c r="H379" s="573"/>
      <c r="I379" s="573"/>
      <c r="J379" s="573"/>
      <c r="K379" s="573"/>
      <c r="L379" s="573"/>
      <c r="M379" s="573"/>
      <c r="N379" s="574"/>
      <c r="O379" s="483"/>
      <c r="P379" s="483"/>
      <c r="Q379" s="483"/>
      <c r="R379" s="483"/>
      <c r="S379" s="483"/>
      <c r="T379" s="483"/>
      <c r="U379" s="483"/>
      <c r="V379" s="483"/>
      <c r="W379" s="483"/>
      <c r="X379" s="483"/>
      <c r="Y379" s="483"/>
      <c r="Z379" s="483"/>
      <c r="AA379" s="483"/>
      <c r="AB379" s="483"/>
      <c r="AC379" s="483"/>
      <c r="AD379" s="483"/>
      <c r="AE379" s="42"/>
    </row>
    <row r="380" spans="1:31" ht="15" customHeight="1">
      <c r="A380" s="40"/>
      <c r="B380" s="91"/>
      <c r="C380" s="94" t="s">
        <v>5048</v>
      </c>
      <c r="D380" s="572" t="str">
        <f>IF(CNGE_2024_M4_Secc1!D67="","",CNGE_2024_M4_Secc1!D67)</f>
        <v/>
      </c>
      <c r="E380" s="573"/>
      <c r="F380" s="573"/>
      <c r="G380" s="573"/>
      <c r="H380" s="573"/>
      <c r="I380" s="573"/>
      <c r="J380" s="573"/>
      <c r="K380" s="573"/>
      <c r="L380" s="573"/>
      <c r="M380" s="573"/>
      <c r="N380" s="574"/>
      <c r="O380" s="483"/>
      <c r="P380" s="483"/>
      <c r="Q380" s="483"/>
      <c r="R380" s="483"/>
      <c r="S380" s="483"/>
      <c r="T380" s="483"/>
      <c r="U380" s="483"/>
      <c r="V380" s="483"/>
      <c r="W380" s="483"/>
      <c r="X380" s="483"/>
      <c r="Y380" s="483"/>
      <c r="Z380" s="483"/>
      <c r="AA380" s="483"/>
      <c r="AB380" s="483"/>
      <c r="AC380" s="483"/>
      <c r="AD380" s="483"/>
      <c r="AE380" s="42"/>
    </row>
    <row r="381" spans="1:31" ht="15" customHeight="1">
      <c r="A381" s="40"/>
      <c r="B381" s="91"/>
      <c r="C381" s="94" t="s">
        <v>5049</v>
      </c>
      <c r="D381" s="572" t="str">
        <f>IF(CNGE_2024_M4_Secc1!D68="","",CNGE_2024_M4_Secc1!D68)</f>
        <v/>
      </c>
      <c r="E381" s="573"/>
      <c r="F381" s="573"/>
      <c r="G381" s="573"/>
      <c r="H381" s="573"/>
      <c r="I381" s="573"/>
      <c r="J381" s="573"/>
      <c r="K381" s="573"/>
      <c r="L381" s="573"/>
      <c r="M381" s="573"/>
      <c r="N381" s="574"/>
      <c r="O381" s="483"/>
      <c r="P381" s="483"/>
      <c r="Q381" s="483"/>
      <c r="R381" s="483"/>
      <c r="S381" s="483"/>
      <c r="T381" s="483"/>
      <c r="U381" s="483"/>
      <c r="V381" s="483"/>
      <c r="W381" s="483"/>
      <c r="X381" s="483"/>
      <c r="Y381" s="483"/>
      <c r="Z381" s="483"/>
      <c r="AA381" s="483"/>
      <c r="AB381" s="483"/>
      <c r="AC381" s="483"/>
      <c r="AD381" s="483"/>
      <c r="AE381" s="42"/>
    </row>
    <row r="382" spans="1:31" ht="15" customHeight="1">
      <c r="A382" s="40"/>
      <c r="B382" s="91"/>
      <c r="C382" s="94" t="s">
        <v>5050</v>
      </c>
      <c r="D382" s="572" t="str">
        <f>IF(CNGE_2024_M4_Secc1!D69="","",CNGE_2024_M4_Secc1!D69)</f>
        <v/>
      </c>
      <c r="E382" s="573"/>
      <c r="F382" s="573"/>
      <c r="G382" s="573"/>
      <c r="H382" s="573"/>
      <c r="I382" s="573"/>
      <c r="J382" s="573"/>
      <c r="K382" s="573"/>
      <c r="L382" s="573"/>
      <c r="M382" s="573"/>
      <c r="N382" s="574"/>
      <c r="O382" s="483"/>
      <c r="P382" s="483"/>
      <c r="Q382" s="483"/>
      <c r="R382" s="483"/>
      <c r="S382" s="483"/>
      <c r="T382" s="483"/>
      <c r="U382" s="483"/>
      <c r="V382" s="483"/>
      <c r="W382" s="483"/>
      <c r="X382" s="483"/>
      <c r="Y382" s="483"/>
      <c r="Z382" s="483"/>
      <c r="AA382" s="483"/>
      <c r="AB382" s="483"/>
      <c r="AC382" s="483"/>
      <c r="AD382" s="483"/>
      <c r="AE382" s="42"/>
    </row>
    <row r="383" spans="1:31" ht="15" customHeight="1">
      <c r="A383" s="40"/>
      <c r="B383" s="91"/>
      <c r="C383" s="94" t="s">
        <v>5051</v>
      </c>
      <c r="D383" s="572" t="str">
        <f>IF(CNGE_2024_M4_Secc1!D70="","",CNGE_2024_M4_Secc1!D70)</f>
        <v/>
      </c>
      <c r="E383" s="573"/>
      <c r="F383" s="573"/>
      <c r="G383" s="573"/>
      <c r="H383" s="573"/>
      <c r="I383" s="573"/>
      <c r="J383" s="573"/>
      <c r="K383" s="573"/>
      <c r="L383" s="573"/>
      <c r="M383" s="573"/>
      <c r="N383" s="574"/>
      <c r="O383" s="483"/>
      <c r="P383" s="483"/>
      <c r="Q383" s="483"/>
      <c r="R383" s="483"/>
      <c r="S383" s="483"/>
      <c r="T383" s="483"/>
      <c r="U383" s="483"/>
      <c r="V383" s="483"/>
      <c r="W383" s="483"/>
      <c r="X383" s="483"/>
      <c r="Y383" s="483"/>
      <c r="Z383" s="483"/>
      <c r="AA383" s="483"/>
      <c r="AB383" s="483"/>
      <c r="AC383" s="483"/>
      <c r="AD383" s="483"/>
      <c r="AE383" s="42"/>
    </row>
    <row r="384" spans="1:31" ht="15" customHeight="1">
      <c r="A384" s="40"/>
      <c r="B384" s="91"/>
      <c r="C384" s="94" t="s">
        <v>5052</v>
      </c>
      <c r="D384" s="572" t="str">
        <f>IF(CNGE_2024_M4_Secc1!D71="","",CNGE_2024_M4_Secc1!D71)</f>
        <v/>
      </c>
      <c r="E384" s="573"/>
      <c r="F384" s="573"/>
      <c r="G384" s="573"/>
      <c r="H384" s="573"/>
      <c r="I384" s="573"/>
      <c r="J384" s="573"/>
      <c r="K384" s="573"/>
      <c r="L384" s="573"/>
      <c r="M384" s="573"/>
      <c r="N384" s="574"/>
      <c r="O384" s="483"/>
      <c r="P384" s="483"/>
      <c r="Q384" s="483"/>
      <c r="R384" s="483"/>
      <c r="S384" s="483"/>
      <c r="T384" s="483"/>
      <c r="U384" s="483"/>
      <c r="V384" s="483"/>
      <c r="W384" s="483"/>
      <c r="X384" s="483"/>
      <c r="Y384" s="483"/>
      <c r="Z384" s="483"/>
      <c r="AA384" s="483"/>
      <c r="AB384" s="483"/>
      <c r="AC384" s="483"/>
      <c r="AD384" s="483"/>
      <c r="AE384" s="42"/>
    </row>
    <row r="385" spans="1:35" ht="15" customHeight="1">
      <c r="A385" s="40"/>
      <c r="B385" s="91"/>
      <c r="C385" s="94" t="s">
        <v>5053</v>
      </c>
      <c r="D385" s="572" t="str">
        <f>IF(CNGE_2024_M4_Secc1!D72="","",CNGE_2024_M4_Secc1!D72)</f>
        <v/>
      </c>
      <c r="E385" s="573"/>
      <c r="F385" s="573"/>
      <c r="G385" s="573"/>
      <c r="H385" s="573"/>
      <c r="I385" s="573"/>
      <c r="J385" s="573"/>
      <c r="K385" s="573"/>
      <c r="L385" s="573"/>
      <c r="M385" s="573"/>
      <c r="N385" s="574"/>
      <c r="O385" s="483"/>
      <c r="P385" s="483"/>
      <c r="Q385" s="483"/>
      <c r="R385" s="483"/>
      <c r="S385" s="483"/>
      <c r="T385" s="483"/>
      <c r="U385" s="483"/>
      <c r="V385" s="483"/>
      <c r="W385" s="483"/>
      <c r="X385" s="483"/>
      <c r="Y385" s="483"/>
      <c r="Z385" s="483"/>
      <c r="AA385" s="483"/>
      <c r="AB385" s="483"/>
      <c r="AC385" s="483"/>
      <c r="AD385" s="483"/>
      <c r="AE385" s="42"/>
    </row>
    <row r="386" spans="1:35" ht="15" customHeight="1">
      <c r="A386" s="40"/>
      <c r="B386" s="91"/>
      <c r="C386" s="94" t="s">
        <v>5054</v>
      </c>
      <c r="D386" s="572" t="str">
        <f>IF(CNGE_2024_M4_Secc1!D73="","",CNGE_2024_M4_Secc1!D73)</f>
        <v/>
      </c>
      <c r="E386" s="573"/>
      <c r="F386" s="573"/>
      <c r="G386" s="573"/>
      <c r="H386" s="573"/>
      <c r="I386" s="573"/>
      <c r="J386" s="573"/>
      <c r="K386" s="573"/>
      <c r="L386" s="573"/>
      <c r="M386" s="573"/>
      <c r="N386" s="574"/>
      <c r="O386" s="483"/>
      <c r="P386" s="483"/>
      <c r="Q386" s="483"/>
      <c r="R386" s="483"/>
      <c r="S386" s="483"/>
      <c r="T386" s="483"/>
      <c r="U386" s="483"/>
      <c r="V386" s="483"/>
      <c r="W386" s="483"/>
      <c r="X386" s="483"/>
      <c r="Y386" s="483"/>
      <c r="Z386" s="483"/>
      <c r="AA386" s="483"/>
      <c r="AB386" s="483"/>
      <c r="AC386" s="483"/>
      <c r="AD386" s="483"/>
      <c r="AE386" s="42"/>
    </row>
    <row r="387" spans="1:35" ht="15" customHeight="1">
      <c r="A387" s="40"/>
      <c r="B387" s="91"/>
      <c r="C387" s="94" t="s">
        <v>5055</v>
      </c>
      <c r="D387" s="572" t="str">
        <f>IF(CNGE_2024_M4_Secc1!D74="","",CNGE_2024_M4_Secc1!D74)</f>
        <v/>
      </c>
      <c r="E387" s="573"/>
      <c r="F387" s="573"/>
      <c r="G387" s="573"/>
      <c r="H387" s="573"/>
      <c r="I387" s="573"/>
      <c r="J387" s="573"/>
      <c r="K387" s="573"/>
      <c r="L387" s="573"/>
      <c r="M387" s="573"/>
      <c r="N387" s="574"/>
      <c r="O387" s="483"/>
      <c r="P387" s="483"/>
      <c r="Q387" s="483"/>
      <c r="R387" s="483"/>
      <c r="S387" s="483"/>
      <c r="T387" s="483"/>
      <c r="U387" s="483"/>
      <c r="V387" s="483"/>
      <c r="W387" s="483"/>
      <c r="X387" s="483"/>
      <c r="Y387" s="483"/>
      <c r="Z387" s="483"/>
      <c r="AA387" s="483"/>
      <c r="AB387" s="483"/>
      <c r="AC387" s="483"/>
      <c r="AD387" s="483"/>
      <c r="AE387" s="42"/>
    </row>
    <row r="388" spans="1:35" ht="15" customHeight="1">
      <c r="A388" s="40"/>
      <c r="B388" s="91"/>
      <c r="C388" s="94" t="s">
        <v>5056</v>
      </c>
      <c r="D388" s="572" t="str">
        <f>IF(CNGE_2024_M4_Secc1!D75="","",CNGE_2024_M4_Secc1!D75)</f>
        <v/>
      </c>
      <c r="E388" s="573"/>
      <c r="F388" s="573"/>
      <c r="G388" s="573"/>
      <c r="H388" s="573"/>
      <c r="I388" s="573"/>
      <c r="J388" s="573"/>
      <c r="K388" s="573"/>
      <c r="L388" s="573"/>
      <c r="M388" s="573"/>
      <c r="N388" s="574"/>
      <c r="O388" s="483"/>
      <c r="P388" s="483"/>
      <c r="Q388" s="483"/>
      <c r="R388" s="483"/>
      <c r="S388" s="483"/>
      <c r="T388" s="483"/>
      <c r="U388" s="483"/>
      <c r="V388" s="483"/>
      <c r="W388" s="483"/>
      <c r="X388" s="483"/>
      <c r="Y388" s="483"/>
      <c r="Z388" s="483"/>
      <c r="AA388" s="483"/>
      <c r="AB388" s="483"/>
      <c r="AC388" s="483"/>
      <c r="AD388" s="483"/>
      <c r="AE388" s="42"/>
    </row>
    <row r="389" spans="1:35" ht="15" customHeight="1">
      <c r="A389" s="40"/>
      <c r="B389" s="91"/>
      <c r="C389" s="94" t="s">
        <v>5057</v>
      </c>
      <c r="D389" s="572" t="str">
        <f>IF(CNGE_2024_M4_Secc1!D76="","",CNGE_2024_M4_Secc1!D76)</f>
        <v/>
      </c>
      <c r="E389" s="573"/>
      <c r="F389" s="573"/>
      <c r="G389" s="573"/>
      <c r="H389" s="573"/>
      <c r="I389" s="573"/>
      <c r="J389" s="573"/>
      <c r="K389" s="573"/>
      <c r="L389" s="573"/>
      <c r="M389" s="573"/>
      <c r="N389" s="574"/>
      <c r="O389" s="483"/>
      <c r="P389" s="483"/>
      <c r="Q389" s="483"/>
      <c r="R389" s="483"/>
      <c r="S389" s="483"/>
      <c r="T389" s="483"/>
      <c r="U389" s="483"/>
      <c r="V389" s="483"/>
      <c r="W389" s="483"/>
      <c r="X389" s="483"/>
      <c r="Y389" s="483"/>
      <c r="Z389" s="483"/>
      <c r="AA389" s="483"/>
      <c r="AB389" s="483"/>
      <c r="AC389" s="483"/>
      <c r="AD389" s="483"/>
      <c r="AE389" s="42"/>
    </row>
    <row r="390" spans="1:35" ht="15" customHeight="1">
      <c r="A390" s="40"/>
      <c r="B390" s="91"/>
      <c r="C390" s="94" t="s">
        <v>5120</v>
      </c>
      <c r="D390" s="572" t="str">
        <f>IF(CNGE_2024_M4_Secc1!D77="","",CNGE_2024_M4_Secc1!D77)</f>
        <v/>
      </c>
      <c r="E390" s="573"/>
      <c r="F390" s="573"/>
      <c r="G390" s="573"/>
      <c r="H390" s="573"/>
      <c r="I390" s="573"/>
      <c r="J390" s="573"/>
      <c r="K390" s="573"/>
      <c r="L390" s="573"/>
      <c r="M390" s="573"/>
      <c r="N390" s="574"/>
      <c r="O390" s="483"/>
      <c r="P390" s="483"/>
      <c r="Q390" s="483"/>
      <c r="R390" s="483"/>
      <c r="S390" s="483"/>
      <c r="T390" s="483"/>
      <c r="U390" s="483"/>
      <c r="V390" s="483"/>
      <c r="W390" s="483"/>
      <c r="X390" s="483"/>
      <c r="Y390" s="483"/>
      <c r="Z390" s="483"/>
      <c r="AA390" s="483"/>
      <c r="AB390" s="483"/>
      <c r="AC390" s="483"/>
      <c r="AD390" s="483"/>
      <c r="AE390" s="42"/>
    </row>
    <row r="391" spans="1:35" ht="15" customHeight="1">
      <c r="A391" s="40"/>
      <c r="B391" s="91"/>
      <c r="C391" s="94" t="s">
        <v>5121</v>
      </c>
      <c r="D391" s="572" t="str">
        <f>IF(CNGE_2024_M4_Secc1!D78="","",CNGE_2024_M4_Secc1!D78)</f>
        <v/>
      </c>
      <c r="E391" s="573"/>
      <c r="F391" s="573"/>
      <c r="G391" s="573"/>
      <c r="H391" s="573"/>
      <c r="I391" s="573"/>
      <c r="J391" s="573"/>
      <c r="K391" s="573"/>
      <c r="L391" s="573"/>
      <c r="M391" s="573"/>
      <c r="N391" s="574"/>
      <c r="O391" s="483"/>
      <c r="P391" s="483"/>
      <c r="Q391" s="483"/>
      <c r="R391" s="483"/>
      <c r="S391" s="483"/>
      <c r="T391" s="483"/>
      <c r="U391" s="483"/>
      <c r="V391" s="483"/>
      <c r="W391" s="483"/>
      <c r="X391" s="483"/>
      <c r="Y391" s="483"/>
      <c r="Z391" s="483"/>
      <c r="AA391" s="483"/>
      <c r="AB391" s="483"/>
      <c r="AC391" s="483"/>
      <c r="AD391" s="483"/>
      <c r="AE391" s="42"/>
    </row>
    <row r="392" spans="1:35" ht="15" customHeight="1">
      <c r="A392" s="40"/>
      <c r="B392" s="91"/>
      <c r="C392" s="94" t="s">
        <v>5122</v>
      </c>
      <c r="D392" s="572" t="str">
        <f>IF(CNGE_2024_M4_Secc1!D79="","",CNGE_2024_M4_Secc1!D79)</f>
        <v/>
      </c>
      <c r="E392" s="573"/>
      <c r="F392" s="573"/>
      <c r="G392" s="573"/>
      <c r="H392" s="573"/>
      <c r="I392" s="573"/>
      <c r="J392" s="573"/>
      <c r="K392" s="573"/>
      <c r="L392" s="573"/>
      <c r="M392" s="573"/>
      <c r="N392" s="574"/>
      <c r="O392" s="483"/>
      <c r="P392" s="483"/>
      <c r="Q392" s="483"/>
      <c r="R392" s="483"/>
      <c r="S392" s="483"/>
      <c r="T392" s="483"/>
      <c r="U392" s="483"/>
      <c r="V392" s="483"/>
      <c r="W392" s="483"/>
      <c r="X392" s="483"/>
      <c r="Y392" s="483"/>
      <c r="Z392" s="483"/>
      <c r="AA392" s="483"/>
      <c r="AB392" s="483"/>
      <c r="AC392" s="483"/>
      <c r="AD392" s="483"/>
      <c r="AE392" s="42"/>
    </row>
    <row r="393" spans="1:35" ht="15" customHeight="1">
      <c r="A393" s="40"/>
      <c r="B393" s="91"/>
      <c r="C393" s="94" t="s">
        <v>5123</v>
      </c>
      <c r="D393" s="572" t="str">
        <f>IF(CNGE_2024_M4_Secc1!D80="","",CNGE_2024_M4_Secc1!D80)</f>
        <v/>
      </c>
      <c r="E393" s="573"/>
      <c r="F393" s="573"/>
      <c r="G393" s="573"/>
      <c r="H393" s="573"/>
      <c r="I393" s="573"/>
      <c r="J393" s="573"/>
      <c r="K393" s="573"/>
      <c r="L393" s="573"/>
      <c r="M393" s="573"/>
      <c r="N393" s="574"/>
      <c r="O393" s="483"/>
      <c r="P393" s="483"/>
      <c r="Q393" s="483"/>
      <c r="R393" s="483"/>
      <c r="S393" s="483"/>
      <c r="T393" s="483"/>
      <c r="U393" s="483"/>
      <c r="V393" s="483"/>
      <c r="W393" s="483"/>
      <c r="X393" s="483"/>
      <c r="Y393" s="483"/>
      <c r="Z393" s="483"/>
      <c r="AA393" s="483"/>
      <c r="AB393" s="483"/>
      <c r="AC393" s="483"/>
      <c r="AD393" s="483"/>
      <c r="AE393" s="42"/>
    </row>
    <row r="394" spans="1:35" ht="15" customHeight="1">
      <c r="A394" s="40"/>
      <c r="B394" s="91"/>
      <c r="C394" s="94" t="s">
        <v>5124</v>
      </c>
      <c r="D394" s="572" t="str">
        <f>IF(CNGE_2024_M4_Secc1!D81="","",CNGE_2024_M4_Secc1!D81)</f>
        <v/>
      </c>
      <c r="E394" s="573"/>
      <c r="F394" s="573"/>
      <c r="G394" s="573"/>
      <c r="H394" s="573"/>
      <c r="I394" s="573"/>
      <c r="J394" s="573"/>
      <c r="K394" s="573"/>
      <c r="L394" s="573"/>
      <c r="M394" s="573"/>
      <c r="N394" s="574"/>
      <c r="O394" s="483"/>
      <c r="P394" s="483"/>
      <c r="Q394" s="483"/>
      <c r="R394" s="483"/>
      <c r="S394" s="483"/>
      <c r="T394" s="483"/>
      <c r="U394" s="483"/>
      <c r="V394" s="483"/>
      <c r="W394" s="483"/>
      <c r="X394" s="483"/>
      <c r="Y394" s="483"/>
      <c r="Z394" s="483"/>
      <c r="AA394" s="483"/>
      <c r="AB394" s="483"/>
      <c r="AC394" s="483"/>
      <c r="AD394" s="483"/>
      <c r="AE394" s="42"/>
    </row>
    <row r="395" spans="1:35" ht="15" customHeight="1">
      <c r="A395" s="40"/>
      <c r="B395" s="91"/>
      <c r="C395" s="94" t="s">
        <v>5125</v>
      </c>
      <c r="D395" s="572" t="str">
        <f>IF(CNGE_2024_M4_Secc1!D82="","",CNGE_2024_M4_Secc1!D82)</f>
        <v/>
      </c>
      <c r="E395" s="573"/>
      <c r="F395" s="573"/>
      <c r="G395" s="573"/>
      <c r="H395" s="573"/>
      <c r="I395" s="573"/>
      <c r="J395" s="573"/>
      <c r="K395" s="573"/>
      <c r="L395" s="573"/>
      <c r="M395" s="573"/>
      <c r="N395" s="574"/>
      <c r="O395" s="483"/>
      <c r="P395" s="483"/>
      <c r="Q395" s="483"/>
      <c r="R395" s="483"/>
      <c r="S395" s="483"/>
      <c r="T395" s="483"/>
      <c r="U395" s="483"/>
      <c r="V395" s="483"/>
      <c r="W395" s="483"/>
      <c r="X395" s="483"/>
      <c r="Y395" s="483"/>
      <c r="Z395" s="483"/>
      <c r="AA395" s="483"/>
      <c r="AB395" s="483"/>
      <c r="AC395" s="483"/>
      <c r="AD395" s="483"/>
      <c r="AE395" s="42"/>
    </row>
    <row r="396" spans="1:35" ht="15" customHeight="1">
      <c r="A396" s="40"/>
      <c r="B396" s="91"/>
      <c r="C396" s="94" t="s">
        <v>5126</v>
      </c>
      <c r="D396" s="572" t="str">
        <f>IF(CNGE_2024_M4_Secc1!D83="","",CNGE_2024_M4_Secc1!D83)</f>
        <v/>
      </c>
      <c r="E396" s="573"/>
      <c r="F396" s="573"/>
      <c r="G396" s="573"/>
      <c r="H396" s="573"/>
      <c r="I396" s="573"/>
      <c r="J396" s="573"/>
      <c r="K396" s="573"/>
      <c r="L396" s="573"/>
      <c r="M396" s="573"/>
      <c r="N396" s="574"/>
      <c r="O396" s="483"/>
      <c r="P396" s="483"/>
      <c r="Q396" s="483"/>
      <c r="R396" s="483"/>
      <c r="S396" s="483"/>
      <c r="T396" s="483"/>
      <c r="U396" s="483"/>
      <c r="V396" s="483"/>
      <c r="W396" s="483"/>
      <c r="X396" s="483"/>
      <c r="Y396" s="483"/>
      <c r="Z396" s="483"/>
      <c r="AA396" s="483"/>
      <c r="AB396" s="483"/>
      <c r="AC396" s="483"/>
      <c r="AD396" s="483"/>
      <c r="AE396" s="42"/>
    </row>
    <row r="397" spans="1:35" ht="15" customHeight="1">
      <c r="A397" s="40"/>
      <c r="B397" s="91"/>
      <c r="C397" s="94" t="s">
        <v>5127</v>
      </c>
      <c r="D397" s="572" t="str">
        <f>IF(CNGE_2024_M4_Secc1!D84="","",CNGE_2024_M4_Secc1!D84)</f>
        <v/>
      </c>
      <c r="E397" s="573"/>
      <c r="F397" s="573"/>
      <c r="G397" s="573"/>
      <c r="H397" s="573"/>
      <c r="I397" s="573"/>
      <c r="J397" s="573"/>
      <c r="K397" s="573"/>
      <c r="L397" s="573"/>
      <c r="M397" s="573"/>
      <c r="N397" s="574"/>
      <c r="O397" s="483"/>
      <c r="P397" s="483"/>
      <c r="Q397" s="483"/>
      <c r="R397" s="483"/>
      <c r="S397" s="483"/>
      <c r="T397" s="483"/>
      <c r="U397" s="483"/>
      <c r="V397" s="483"/>
      <c r="W397" s="483"/>
      <c r="X397" s="483"/>
      <c r="Y397" s="483"/>
      <c r="Z397" s="483"/>
      <c r="AA397" s="483"/>
      <c r="AB397" s="483"/>
      <c r="AC397" s="483"/>
      <c r="AD397" s="483"/>
      <c r="AE397" s="42"/>
      <c r="AG397" s="769" t="s">
        <v>5968</v>
      </c>
      <c r="AH397" s="769"/>
      <c r="AI397" s="769"/>
    </row>
    <row r="398" spans="1:35" ht="15" customHeight="1">
      <c r="A398" s="40"/>
      <c r="B398" s="91"/>
      <c r="C398" s="94" t="s">
        <v>5128</v>
      </c>
      <c r="D398" s="572" t="str">
        <f>IF(CNGE_2024_M4_Secc1!D85="","",CNGE_2024_M4_Secc1!D85)</f>
        <v/>
      </c>
      <c r="E398" s="573"/>
      <c r="F398" s="573"/>
      <c r="G398" s="573"/>
      <c r="H398" s="573"/>
      <c r="I398" s="573"/>
      <c r="J398" s="573"/>
      <c r="K398" s="573"/>
      <c r="L398" s="573"/>
      <c r="M398" s="573"/>
      <c r="N398" s="574"/>
      <c r="O398" s="483"/>
      <c r="P398" s="483"/>
      <c r="Q398" s="483"/>
      <c r="R398" s="483"/>
      <c r="S398" s="483"/>
      <c r="T398" s="483"/>
      <c r="U398" s="483"/>
      <c r="V398" s="483"/>
      <c r="W398" s="483"/>
      <c r="X398" s="483"/>
      <c r="Y398" s="483"/>
      <c r="Z398" s="483"/>
      <c r="AA398" s="483"/>
      <c r="AB398" s="483"/>
      <c r="AC398" s="483"/>
      <c r="AD398" s="483"/>
      <c r="AE398" s="42"/>
      <c r="AG398" s="401" t="s">
        <v>5667</v>
      </c>
      <c r="AH398" s="442" t="s">
        <v>5668</v>
      </c>
      <c r="AI398" s="443" t="s">
        <v>5669</v>
      </c>
    </row>
    <row r="399" spans="1:35" ht="15" customHeight="1">
      <c r="A399" s="40"/>
      <c r="B399" s="91"/>
      <c r="C399" s="94" t="s">
        <v>5129</v>
      </c>
      <c r="D399" s="572" t="str">
        <f>IF(CNGE_2024_M4_Secc1!D86="","",CNGE_2024_M4_Secc1!D86)</f>
        <v/>
      </c>
      <c r="E399" s="573"/>
      <c r="F399" s="573"/>
      <c r="G399" s="573"/>
      <c r="H399" s="573"/>
      <c r="I399" s="573"/>
      <c r="J399" s="573"/>
      <c r="K399" s="573"/>
      <c r="L399" s="573"/>
      <c r="M399" s="573"/>
      <c r="N399" s="574"/>
      <c r="O399" s="483"/>
      <c r="P399" s="483"/>
      <c r="Q399" s="483"/>
      <c r="R399" s="483"/>
      <c r="S399" s="483"/>
      <c r="T399" s="483"/>
      <c r="U399" s="483"/>
      <c r="V399" s="483"/>
      <c r="W399" s="483"/>
      <c r="X399" s="483"/>
      <c r="Y399" s="483"/>
      <c r="Z399" s="483"/>
      <c r="AA399" s="483"/>
      <c r="AB399" s="483"/>
      <c r="AC399" s="483"/>
      <c r="AD399" s="483"/>
      <c r="AE399" s="42"/>
      <c r="AG399" s="1">
        <v>1</v>
      </c>
      <c r="AH399" s="1">
        <f>IF(AI279&gt;0,1,0)</f>
        <v>0</v>
      </c>
      <c r="AI399" s="441" t="str">
        <f t="shared" ref="AI399:AI406" si="97">IF(AH399&gt;0,AG399,"")</f>
        <v/>
      </c>
    </row>
    <row r="400" spans="1:35" ht="15" customHeight="1">
      <c r="A400" s="40"/>
      <c r="B400" s="91"/>
      <c r="C400" s="94" t="s">
        <v>5130</v>
      </c>
      <c r="D400" s="572" t="str">
        <f>IF(CNGE_2024_M4_Secc1!D87="","",CNGE_2024_M4_Secc1!D87)</f>
        <v/>
      </c>
      <c r="E400" s="573"/>
      <c r="F400" s="573"/>
      <c r="G400" s="573"/>
      <c r="H400" s="573"/>
      <c r="I400" s="573"/>
      <c r="J400" s="573"/>
      <c r="K400" s="573"/>
      <c r="L400" s="573"/>
      <c r="M400" s="573"/>
      <c r="N400" s="574"/>
      <c r="O400" s="483"/>
      <c r="P400" s="483"/>
      <c r="Q400" s="483"/>
      <c r="R400" s="483"/>
      <c r="S400" s="483"/>
      <c r="T400" s="483"/>
      <c r="U400" s="483"/>
      <c r="V400" s="483"/>
      <c r="W400" s="483"/>
      <c r="X400" s="483"/>
      <c r="Y400" s="483"/>
      <c r="Z400" s="483"/>
      <c r="AA400" s="483"/>
      <c r="AB400" s="483"/>
      <c r="AC400" s="483"/>
      <c r="AD400" s="483"/>
      <c r="AE400" s="42"/>
      <c r="AG400" s="1">
        <v>3</v>
      </c>
      <c r="AH400" s="1">
        <f>IF(AX230&gt;0,1,0)</f>
        <v>0</v>
      </c>
      <c r="AI400" s="441" t="str">
        <f t="shared" si="97"/>
        <v/>
      </c>
    </row>
    <row r="401" spans="1:43" ht="15" customHeight="1">
      <c r="A401" s="40"/>
      <c r="B401" s="91"/>
      <c r="C401" s="94" t="s">
        <v>5131</v>
      </c>
      <c r="D401" s="572" t="str">
        <f>IF(CNGE_2024_M4_Secc1!D88="","",CNGE_2024_M4_Secc1!D88)</f>
        <v/>
      </c>
      <c r="E401" s="573"/>
      <c r="F401" s="573"/>
      <c r="G401" s="573"/>
      <c r="H401" s="573"/>
      <c r="I401" s="573"/>
      <c r="J401" s="573"/>
      <c r="K401" s="573"/>
      <c r="L401" s="573"/>
      <c r="M401" s="573"/>
      <c r="N401" s="574"/>
      <c r="O401" s="483"/>
      <c r="P401" s="483"/>
      <c r="Q401" s="483"/>
      <c r="R401" s="483"/>
      <c r="S401" s="483"/>
      <c r="T401" s="483"/>
      <c r="U401" s="483"/>
      <c r="V401" s="483"/>
      <c r="W401" s="483"/>
      <c r="X401" s="483"/>
      <c r="Y401" s="483"/>
      <c r="Z401" s="483"/>
      <c r="AA401" s="483"/>
      <c r="AB401" s="483"/>
      <c r="AC401" s="483"/>
      <c r="AD401" s="483"/>
      <c r="AE401" s="42"/>
      <c r="AG401" s="1">
        <v>12</v>
      </c>
      <c r="AH401" s="1">
        <f>IF(BK279&gt;0,1,0)</f>
        <v>0</v>
      </c>
      <c r="AI401" s="441" t="str">
        <f t="shared" si="97"/>
        <v/>
      </c>
    </row>
    <row r="402" spans="1:43" ht="15" customHeight="1">
      <c r="A402" s="40"/>
      <c r="B402" s="91"/>
      <c r="C402" s="94" t="s">
        <v>5132</v>
      </c>
      <c r="D402" s="572" t="str">
        <f>IF(CNGE_2024_M4_Secc1!D89="","",CNGE_2024_M4_Secc1!D89)</f>
        <v/>
      </c>
      <c r="E402" s="573"/>
      <c r="F402" s="573"/>
      <c r="G402" s="573"/>
      <c r="H402" s="573"/>
      <c r="I402" s="573"/>
      <c r="J402" s="573"/>
      <c r="K402" s="573"/>
      <c r="L402" s="573"/>
      <c r="M402" s="573"/>
      <c r="N402" s="574"/>
      <c r="O402" s="483"/>
      <c r="P402" s="483"/>
      <c r="Q402" s="483"/>
      <c r="R402" s="483"/>
      <c r="S402" s="483"/>
      <c r="T402" s="483"/>
      <c r="U402" s="483"/>
      <c r="V402" s="483"/>
      <c r="W402" s="483"/>
      <c r="X402" s="483"/>
      <c r="Y402" s="483"/>
      <c r="Z402" s="483"/>
      <c r="AA402" s="483"/>
      <c r="AB402" s="483"/>
      <c r="AC402" s="483"/>
      <c r="AD402" s="483"/>
      <c r="AE402" s="42"/>
      <c r="AG402" s="1">
        <v>14</v>
      </c>
      <c r="AH402" s="1">
        <f>IF(BX279&gt;0,1,0)</f>
        <v>0</v>
      </c>
      <c r="AI402" s="441" t="str">
        <f t="shared" si="97"/>
        <v/>
      </c>
      <c r="AL402" s="445"/>
    </row>
    <row r="403" spans="1:43" ht="15" customHeight="1">
      <c r="A403" s="40"/>
      <c r="B403" s="91"/>
      <c r="C403" s="94" t="s">
        <v>5133</v>
      </c>
      <c r="D403" s="572" t="str">
        <f>IF(CNGE_2024_M4_Secc1!D90="","",CNGE_2024_M4_Secc1!D90)</f>
        <v/>
      </c>
      <c r="E403" s="573"/>
      <c r="F403" s="573"/>
      <c r="G403" s="573"/>
      <c r="H403" s="573"/>
      <c r="I403" s="573"/>
      <c r="J403" s="573"/>
      <c r="K403" s="573"/>
      <c r="L403" s="573"/>
      <c r="M403" s="573"/>
      <c r="N403" s="574"/>
      <c r="O403" s="483"/>
      <c r="P403" s="483"/>
      <c r="Q403" s="483"/>
      <c r="R403" s="483"/>
      <c r="S403" s="483"/>
      <c r="T403" s="483"/>
      <c r="U403" s="483"/>
      <c r="V403" s="483"/>
      <c r="W403" s="483"/>
      <c r="X403" s="483"/>
      <c r="Y403" s="483"/>
      <c r="Z403" s="483"/>
      <c r="AA403" s="483"/>
      <c r="AB403" s="483"/>
      <c r="AC403" s="483"/>
      <c r="AD403" s="483"/>
      <c r="AE403" s="42"/>
      <c r="AG403" s="1">
        <v>16</v>
      </c>
      <c r="AH403" s="1">
        <f>IF(CK279&gt;0,1,0)</f>
        <v>0</v>
      </c>
      <c r="AI403" s="441" t="str">
        <f t="shared" si="97"/>
        <v/>
      </c>
      <c r="AL403" s="441"/>
    </row>
    <row r="404" spans="1:43" ht="15" customHeight="1">
      <c r="A404" s="40"/>
      <c r="B404" s="91"/>
      <c r="C404" s="94" t="s">
        <v>5134</v>
      </c>
      <c r="D404" s="572" t="str">
        <f>IF(CNGE_2024_M4_Secc1!D91="","",CNGE_2024_M4_Secc1!D91)</f>
        <v/>
      </c>
      <c r="E404" s="573"/>
      <c r="F404" s="573"/>
      <c r="G404" s="573"/>
      <c r="H404" s="573"/>
      <c r="I404" s="573"/>
      <c r="J404" s="573"/>
      <c r="K404" s="573"/>
      <c r="L404" s="573"/>
      <c r="M404" s="573"/>
      <c r="N404" s="574"/>
      <c r="O404" s="483"/>
      <c r="P404" s="483"/>
      <c r="Q404" s="483"/>
      <c r="R404" s="483"/>
      <c r="S404" s="483"/>
      <c r="T404" s="483"/>
      <c r="U404" s="483"/>
      <c r="V404" s="483"/>
      <c r="W404" s="483"/>
      <c r="X404" s="483"/>
      <c r="Y404" s="483"/>
      <c r="Z404" s="483"/>
      <c r="AA404" s="483"/>
      <c r="AB404" s="483"/>
      <c r="AC404" s="483"/>
      <c r="AD404" s="483"/>
      <c r="AE404" s="42"/>
      <c r="AG404" s="1">
        <v>18</v>
      </c>
      <c r="AH404" s="1">
        <f>IF(CX279&gt;0,1,0)</f>
        <v>0</v>
      </c>
      <c r="AI404" s="441" t="str">
        <f t="shared" si="97"/>
        <v/>
      </c>
      <c r="AL404" s="441"/>
    </row>
    <row r="405" spans="1:43" ht="15" customHeight="1">
      <c r="A405" s="40"/>
      <c r="B405" s="91"/>
      <c r="C405" s="94" t="s">
        <v>5135</v>
      </c>
      <c r="D405" s="572" t="str">
        <f>IF(CNGE_2024_M4_Secc1!D92="","",CNGE_2024_M4_Secc1!D92)</f>
        <v/>
      </c>
      <c r="E405" s="573"/>
      <c r="F405" s="573"/>
      <c r="G405" s="573"/>
      <c r="H405" s="573"/>
      <c r="I405" s="573"/>
      <c r="J405" s="573"/>
      <c r="K405" s="573"/>
      <c r="L405" s="573"/>
      <c r="M405" s="573"/>
      <c r="N405" s="574"/>
      <c r="O405" s="483"/>
      <c r="P405" s="483"/>
      <c r="Q405" s="483"/>
      <c r="R405" s="483"/>
      <c r="S405" s="483"/>
      <c r="T405" s="483"/>
      <c r="U405" s="483"/>
      <c r="V405" s="483"/>
      <c r="W405" s="483"/>
      <c r="X405" s="483"/>
      <c r="Y405" s="483"/>
      <c r="Z405" s="483"/>
      <c r="AA405" s="483"/>
      <c r="AB405" s="483"/>
      <c r="AC405" s="483"/>
      <c r="AD405" s="483"/>
      <c r="AE405" s="42"/>
      <c r="AG405" s="1">
        <v>19</v>
      </c>
      <c r="AH405" s="1">
        <f>IF(CZ279&gt;0,1,0)</f>
        <v>0</v>
      </c>
      <c r="AI405" s="441" t="str">
        <f t="shared" si="97"/>
        <v/>
      </c>
      <c r="AL405" s="441"/>
    </row>
    <row r="406" spans="1:43" ht="15" customHeight="1">
      <c r="A406" s="40"/>
      <c r="B406" s="91"/>
      <c r="C406" s="94" t="s">
        <v>5136</v>
      </c>
      <c r="D406" s="572" t="str">
        <f>IF(CNGE_2024_M4_Secc1!D93="","",CNGE_2024_M4_Secc1!D93)</f>
        <v/>
      </c>
      <c r="E406" s="573"/>
      <c r="F406" s="573"/>
      <c r="G406" s="573"/>
      <c r="H406" s="573"/>
      <c r="I406" s="573"/>
      <c r="J406" s="573"/>
      <c r="K406" s="573"/>
      <c r="L406" s="573"/>
      <c r="M406" s="573"/>
      <c r="N406" s="574"/>
      <c r="O406" s="483"/>
      <c r="P406" s="483"/>
      <c r="Q406" s="483"/>
      <c r="R406" s="483"/>
      <c r="S406" s="483"/>
      <c r="T406" s="483"/>
      <c r="U406" s="483"/>
      <c r="V406" s="483"/>
      <c r="W406" s="483"/>
      <c r="X406" s="483"/>
      <c r="Y406" s="483"/>
      <c r="Z406" s="483"/>
      <c r="AA406" s="483"/>
      <c r="AB406" s="483"/>
      <c r="AC406" s="483"/>
      <c r="AD406" s="483"/>
      <c r="AE406" s="42"/>
      <c r="AG406" s="1">
        <v>20</v>
      </c>
      <c r="AH406" s="1">
        <f>IF(DC230&gt;0,1,0)</f>
        <v>0</v>
      </c>
      <c r="AI406" s="441" t="str">
        <f t="shared" si="97"/>
        <v/>
      </c>
      <c r="AL406" s="441"/>
    </row>
    <row r="407" spans="1:43" ht="15" customHeight="1">
      <c r="A407" s="40"/>
      <c r="B407" s="91"/>
      <c r="C407" s="94" t="s">
        <v>5137</v>
      </c>
      <c r="D407" s="572" t="str">
        <f>IF(CNGE_2024_M4_Secc1!D94="","",CNGE_2024_M4_Secc1!D94)</f>
        <v/>
      </c>
      <c r="E407" s="573"/>
      <c r="F407" s="573"/>
      <c r="G407" s="573"/>
      <c r="H407" s="573"/>
      <c r="I407" s="573"/>
      <c r="J407" s="573"/>
      <c r="K407" s="573"/>
      <c r="L407" s="573"/>
      <c r="M407" s="573"/>
      <c r="N407" s="574"/>
      <c r="O407" s="483"/>
      <c r="P407" s="483"/>
      <c r="Q407" s="483"/>
      <c r="R407" s="483"/>
      <c r="S407" s="483"/>
      <c r="T407" s="483"/>
      <c r="U407" s="483"/>
      <c r="V407" s="483"/>
      <c r="W407" s="483"/>
      <c r="X407" s="483"/>
      <c r="Y407" s="483"/>
      <c r="Z407" s="483"/>
      <c r="AA407" s="483"/>
      <c r="AB407" s="483"/>
      <c r="AC407" s="483"/>
      <c r="AD407" s="483"/>
      <c r="AE407" s="42"/>
    </row>
    <row r="408" spans="1:43" ht="15" customHeight="1">
      <c r="A408" s="40"/>
      <c r="B408" s="91"/>
      <c r="C408" s="94" t="s">
        <v>5138</v>
      </c>
      <c r="D408" s="572" t="str">
        <f>IF(CNGE_2024_M4_Secc1!D95="","",CNGE_2024_M4_Secc1!D95)</f>
        <v/>
      </c>
      <c r="E408" s="573"/>
      <c r="F408" s="573"/>
      <c r="G408" s="573"/>
      <c r="H408" s="573"/>
      <c r="I408" s="573"/>
      <c r="J408" s="573"/>
      <c r="K408" s="573"/>
      <c r="L408" s="573"/>
      <c r="M408" s="573"/>
      <c r="N408" s="574"/>
      <c r="O408" s="483"/>
      <c r="P408" s="483"/>
      <c r="Q408" s="483"/>
      <c r="R408" s="483"/>
      <c r="S408" s="483"/>
      <c r="T408" s="483"/>
      <c r="U408" s="483"/>
      <c r="V408" s="483"/>
      <c r="W408" s="483"/>
      <c r="X408" s="483"/>
      <c r="Y408" s="483"/>
      <c r="Z408" s="483"/>
      <c r="AA408" s="483"/>
      <c r="AB408" s="483"/>
      <c r="AC408" s="483"/>
      <c r="AD408" s="483"/>
      <c r="AE408" s="42"/>
      <c r="AJ408" s="1" t="str">
        <f>IF(AH408&gt;0,AI408,"")</f>
        <v/>
      </c>
      <c r="AK408" s="1" t="str">
        <f>IF(AH409&gt;0,AI409,"")</f>
        <v/>
      </c>
    </row>
    <row r="409" spans="1:43" ht="15" customHeight="1">
      <c r="A409" s="40"/>
      <c r="B409" s="91"/>
      <c r="C409" s="94" t="s">
        <v>5139</v>
      </c>
      <c r="D409" s="572" t="str">
        <f>IF(CNGE_2024_M4_Secc1!D96="","",CNGE_2024_M4_Secc1!D96)</f>
        <v/>
      </c>
      <c r="E409" s="573"/>
      <c r="F409" s="573"/>
      <c r="G409" s="573"/>
      <c r="H409" s="573"/>
      <c r="I409" s="573"/>
      <c r="J409" s="573"/>
      <c r="K409" s="573"/>
      <c r="L409" s="573"/>
      <c r="M409" s="573"/>
      <c r="N409" s="574"/>
      <c r="O409" s="483"/>
      <c r="P409" s="483"/>
      <c r="Q409" s="483"/>
      <c r="R409" s="483"/>
      <c r="S409" s="483"/>
      <c r="T409" s="483"/>
      <c r="U409" s="483"/>
      <c r="V409" s="483"/>
      <c r="W409" s="483"/>
      <c r="X409" s="483"/>
      <c r="Y409" s="483"/>
      <c r="Z409" s="483"/>
      <c r="AA409" s="483"/>
      <c r="AB409" s="483"/>
      <c r="AC409" s="483"/>
      <c r="AD409" s="483"/>
      <c r="AE409" s="42"/>
    </row>
    <row r="410" spans="1:43" ht="15" customHeight="1">
      <c r="A410" s="40"/>
      <c r="B410" s="91"/>
      <c r="C410" s="94" t="s">
        <v>5140</v>
      </c>
      <c r="D410" s="572" t="str">
        <f>IF(CNGE_2024_M4_Secc1!D97="","",CNGE_2024_M4_Secc1!D97)</f>
        <v/>
      </c>
      <c r="E410" s="573"/>
      <c r="F410" s="573"/>
      <c r="G410" s="573"/>
      <c r="H410" s="573"/>
      <c r="I410" s="573"/>
      <c r="J410" s="573"/>
      <c r="K410" s="573"/>
      <c r="L410" s="573"/>
      <c r="M410" s="573"/>
      <c r="N410" s="574"/>
      <c r="O410" s="483"/>
      <c r="P410" s="483"/>
      <c r="Q410" s="483"/>
      <c r="R410" s="483"/>
      <c r="S410" s="483"/>
      <c r="T410" s="483"/>
      <c r="U410" s="483"/>
      <c r="V410" s="483"/>
      <c r="W410" s="483"/>
      <c r="X410" s="483"/>
      <c r="Y410" s="483"/>
      <c r="Z410" s="483"/>
      <c r="AA410" s="483"/>
      <c r="AB410" s="483"/>
      <c r="AC410" s="483"/>
      <c r="AD410" s="483"/>
      <c r="AE410" s="42"/>
      <c r="AJ410" s="1" t="str">
        <f t="shared" ref="AJ410" si="98">IF(AH410&gt;0,AI410,"")</f>
        <v/>
      </c>
    </row>
    <row r="411" spans="1:43" ht="15" customHeight="1">
      <c r="A411" s="40"/>
      <c r="B411" s="91"/>
      <c r="C411" s="94" t="s">
        <v>5141</v>
      </c>
      <c r="D411" s="572" t="str">
        <f>IF(CNGE_2024_M4_Secc1!D98="","",CNGE_2024_M4_Secc1!D98)</f>
        <v/>
      </c>
      <c r="E411" s="573"/>
      <c r="F411" s="573"/>
      <c r="G411" s="573"/>
      <c r="H411" s="573"/>
      <c r="I411" s="573"/>
      <c r="J411" s="573"/>
      <c r="K411" s="573"/>
      <c r="L411" s="573"/>
      <c r="M411" s="573"/>
      <c r="N411" s="574"/>
      <c r="O411" s="483"/>
      <c r="P411" s="483"/>
      <c r="Q411" s="483"/>
      <c r="R411" s="483"/>
      <c r="S411" s="483"/>
      <c r="T411" s="483"/>
      <c r="U411" s="483"/>
      <c r="V411" s="483"/>
      <c r="W411" s="483"/>
      <c r="X411" s="483"/>
      <c r="Y411" s="483"/>
      <c r="Z411" s="483"/>
      <c r="AA411" s="483"/>
      <c r="AB411" s="483"/>
      <c r="AC411" s="483"/>
      <c r="AD411" s="483"/>
      <c r="AE411" s="42"/>
    </row>
    <row r="412" spans="1:43" ht="15" customHeight="1">
      <c r="A412" s="40"/>
      <c r="B412" s="91"/>
      <c r="C412" s="94" t="s">
        <v>5142</v>
      </c>
      <c r="D412" s="572" t="str">
        <f>IF(CNGE_2024_M4_Secc1!D99="","",CNGE_2024_M4_Secc1!D99)</f>
        <v/>
      </c>
      <c r="E412" s="573"/>
      <c r="F412" s="573"/>
      <c r="G412" s="573"/>
      <c r="H412" s="573"/>
      <c r="I412" s="573"/>
      <c r="J412" s="573"/>
      <c r="K412" s="573"/>
      <c r="L412" s="573"/>
      <c r="M412" s="573"/>
      <c r="N412" s="574"/>
      <c r="O412" s="483"/>
      <c r="P412" s="483"/>
      <c r="Q412" s="483"/>
      <c r="R412" s="483"/>
      <c r="S412" s="483"/>
      <c r="T412" s="483"/>
      <c r="U412" s="483"/>
      <c r="V412" s="483"/>
      <c r="W412" s="483"/>
      <c r="X412" s="483"/>
      <c r="Y412" s="483"/>
      <c r="Z412" s="483"/>
      <c r="AA412" s="483"/>
      <c r="AB412" s="483"/>
      <c r="AC412" s="483"/>
      <c r="AD412" s="483"/>
      <c r="AE412" s="42"/>
    </row>
    <row r="413" spans="1:43" ht="15" customHeight="1">
      <c r="A413" s="40"/>
      <c r="B413" s="91"/>
      <c r="C413" s="94" t="s">
        <v>5143</v>
      </c>
      <c r="D413" s="572" t="str">
        <f>IF(CNGE_2024_M4_Secc1!D100="","",CNGE_2024_M4_Secc1!D100)</f>
        <v/>
      </c>
      <c r="E413" s="573"/>
      <c r="F413" s="573"/>
      <c r="G413" s="573"/>
      <c r="H413" s="573"/>
      <c r="I413" s="573"/>
      <c r="J413" s="573"/>
      <c r="K413" s="573"/>
      <c r="L413" s="573"/>
      <c r="M413" s="573"/>
      <c r="N413" s="574"/>
      <c r="O413" s="483"/>
      <c r="P413" s="483"/>
      <c r="Q413" s="483"/>
      <c r="R413" s="483"/>
      <c r="S413" s="483"/>
      <c r="T413" s="483"/>
      <c r="U413" s="483"/>
      <c r="V413" s="483"/>
      <c r="W413" s="483"/>
      <c r="X413" s="483"/>
      <c r="Y413" s="483"/>
      <c r="Z413" s="483"/>
      <c r="AA413" s="483"/>
      <c r="AB413" s="483"/>
      <c r="AC413" s="483"/>
      <c r="AD413" s="483"/>
      <c r="AE413" s="42"/>
      <c r="AJ413" s="830"/>
      <c r="AK413" s="830"/>
      <c r="AL413" s="830"/>
      <c r="AM413" s="830"/>
      <c r="AN413" s="830"/>
      <c r="AO413" s="830"/>
      <c r="AP413" s="830"/>
      <c r="AQ413" s="830"/>
    </row>
    <row r="414" spans="1:43" ht="15" customHeight="1">
      <c r="A414" s="40"/>
      <c r="B414" s="91"/>
      <c r="C414" s="94" t="s">
        <v>5144</v>
      </c>
      <c r="D414" s="572" t="str">
        <f>IF(CNGE_2024_M4_Secc1!D101="","",CNGE_2024_M4_Secc1!D101)</f>
        <v/>
      </c>
      <c r="E414" s="573"/>
      <c r="F414" s="573"/>
      <c r="G414" s="573"/>
      <c r="H414" s="573"/>
      <c r="I414" s="573"/>
      <c r="J414" s="573"/>
      <c r="K414" s="573"/>
      <c r="L414" s="573"/>
      <c r="M414" s="573"/>
      <c r="N414" s="574"/>
      <c r="O414" s="483"/>
      <c r="P414" s="483"/>
      <c r="Q414" s="483"/>
      <c r="R414" s="483"/>
      <c r="S414" s="483"/>
      <c r="T414" s="483"/>
      <c r="U414" s="483"/>
      <c r="V414" s="483"/>
      <c r="W414" s="483"/>
      <c r="X414" s="483"/>
      <c r="Y414" s="483"/>
      <c r="Z414" s="483"/>
      <c r="AA414" s="483"/>
      <c r="AB414" s="483"/>
      <c r="AC414" s="483"/>
      <c r="AD414" s="483"/>
      <c r="AE414" s="42"/>
    </row>
    <row r="415" spans="1:43" ht="15" customHeight="1">
      <c r="A415" s="40"/>
      <c r="B415" s="91"/>
      <c r="C415" s="101"/>
      <c r="D415" s="22"/>
      <c r="E415" s="22"/>
      <c r="F415" s="22"/>
      <c r="G415" s="22"/>
      <c r="H415" s="22"/>
      <c r="I415" s="22"/>
      <c r="J415" s="22"/>
      <c r="K415" s="22"/>
      <c r="L415" s="22"/>
      <c r="M415" s="22"/>
      <c r="N415" s="22"/>
      <c r="O415" s="112">
        <f>IF(AND(SUM(O354:O414)=0,COUNTIF(O354:O414,"NS")&gt;0),"NS",
IF(AND(SUM(O354:O414)=0,COUNTIF(O354:O414,0)&gt;0),0,
IF(AND(SUM(O354:O414)=0,COUNTIF(O354:O414,"NA")&gt;0),"NA",
SUM(O354:O414))))</f>
        <v>0</v>
      </c>
      <c r="P415" s="112">
        <f t="shared" ref="P415:AD415" si="99">IF(AND(SUM(P354:P414)=0,COUNTIF(P354:P414,"NS")&gt;0),"NS",
IF(AND(SUM(P354:P414)=0,COUNTIF(P354:P414,0)&gt;0),0,
IF(AND(SUM(P354:P414)=0,COUNTIF(P354:P414,"NA")&gt;0),"NA",
SUM(P354:P414))))</f>
        <v>0</v>
      </c>
      <c r="Q415" s="112">
        <f t="shared" si="99"/>
        <v>0</v>
      </c>
      <c r="R415" s="112">
        <f t="shared" si="99"/>
        <v>0</v>
      </c>
      <c r="S415" s="112">
        <f t="shared" si="99"/>
        <v>0</v>
      </c>
      <c r="T415" s="112">
        <f t="shared" si="99"/>
        <v>0</v>
      </c>
      <c r="U415" s="112">
        <f t="shared" si="99"/>
        <v>0</v>
      </c>
      <c r="V415" s="112">
        <f t="shared" si="99"/>
        <v>0</v>
      </c>
      <c r="W415" s="112">
        <f t="shared" si="99"/>
        <v>0</v>
      </c>
      <c r="X415" s="112">
        <f t="shared" si="99"/>
        <v>0</v>
      </c>
      <c r="Y415" s="112">
        <f t="shared" si="99"/>
        <v>0</v>
      </c>
      <c r="Z415" s="112">
        <f t="shared" si="99"/>
        <v>0</v>
      </c>
      <c r="AA415" s="112">
        <f t="shared" si="99"/>
        <v>0</v>
      </c>
      <c r="AB415" s="112">
        <f t="shared" si="99"/>
        <v>0</v>
      </c>
      <c r="AC415" s="112">
        <f t="shared" si="99"/>
        <v>0</v>
      </c>
      <c r="AD415" s="112">
        <f t="shared" si="99"/>
        <v>0</v>
      </c>
      <c r="AE415" s="42"/>
    </row>
    <row r="416" spans="1:43" ht="15" customHeight="1">
      <c r="A416" s="40"/>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row>
    <row r="417" spans="1:31" ht="24" customHeight="1">
      <c r="A417" s="40"/>
      <c r="B417" s="91"/>
      <c r="C417" s="531" t="s">
        <v>5147</v>
      </c>
      <c r="D417" s="531"/>
      <c r="E417" s="531"/>
      <c r="F417" s="531"/>
      <c r="G417" s="531"/>
      <c r="H417" s="531"/>
      <c r="I417" s="531"/>
      <c r="J417" s="531"/>
      <c r="K417" s="531"/>
      <c r="L417" s="531"/>
      <c r="M417" s="531"/>
      <c r="N417" s="531"/>
      <c r="O417" s="531"/>
      <c r="P417" s="531"/>
      <c r="Q417" s="531"/>
      <c r="R417" s="531"/>
      <c r="S417" s="531"/>
      <c r="T417" s="531"/>
      <c r="U417" s="531"/>
      <c r="V417" s="531"/>
      <c r="W417" s="531"/>
      <c r="X417" s="531"/>
      <c r="Y417" s="531"/>
      <c r="Z417" s="531"/>
      <c r="AA417" s="531"/>
      <c r="AB417" s="531"/>
      <c r="AC417" s="531"/>
      <c r="AD417" s="531"/>
      <c r="AE417" s="42"/>
    </row>
    <row r="418" spans="1:31" ht="60" customHeight="1">
      <c r="A418" s="40"/>
      <c r="B418" s="91"/>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42"/>
    </row>
    <row r="419" spans="1:31" ht="15" customHeight="1">
      <c r="A419" s="40"/>
      <c r="B419" s="583" t="str">
        <f>IF(AG279&gt;0,"Favor de ingresar toda la información requerida en la pregunta y/o verifique que no tenga información en celdas sombreadas","")</f>
        <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42"/>
    </row>
    <row r="420" spans="1:31" ht="15" customHeight="1">
      <c r="A420" s="40"/>
      <c r="B420" s="568" t="str">
        <f>IF(AH279&gt;0,"Alerta: debido a que cuenta con registros NS, debe proporcionar una justificación en el area de comentarios al final de la pregunta","")</f>
        <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42"/>
    </row>
    <row r="421" spans="1:31" ht="15" customHeight="1">
      <c r="A421" s="40"/>
      <c r="B421" s="584" t="str">
        <f>IF(OR(AH399&gt;0,AH400&gt;0),_xlfn.CONCAT("Alerta: debe de proporcionar una justificación de acuerdo a lo establecido la(s) instrucción(es): ",_xlfn.TEXTJOIN(",",TRUE,AI399:AI400)),"")</f>
        <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row>
    <row r="422" spans="1:31" ht="15" customHeight="1">
      <c r="A422" s="40"/>
      <c r="B422" s="584" t="str">
        <f>IF(OR(AH401&gt;0,AH402&gt;0,AH403&gt;0,AH404&gt;0),_xlfn.CONCAT("Alerta: debe de proporcionar una justificación de acuerdo a lo establecido la(s) instrucción(es): ",_xlfn.TEXTJOIN(",",TRUE,AI401:AI404)),"")</f>
        <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row>
    <row r="423" spans="1:31" ht="15" customHeight="1">
      <c r="A423" s="40"/>
      <c r="B423" s="571" t="str">
        <f>IF(AY279&gt;0,"Favor de revisar la instrucción 11, debido a que no se cumplen con los criterios mencionados",IF(BL279&gt;0,"Favor de revisar la instrucción 13, debido a que no se cumplen con los criterios mencionados",IF(BY279&gt;0,"Favor de revisar la instrucción 15, debido a que no se cumplen con los criterios mencionados",IF(CL279&gt;0,"Favor de revisar la instrucción 17, debido a que no se cumplen con los criterios mencionados",""))))</f>
        <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42"/>
    </row>
    <row r="424" spans="1:31" ht="15" customHeight="1">
      <c r="A424" s="40"/>
      <c r="B424" s="584" t="str">
        <f>IF(OR(AH405&gt;0,AH406&gt;0),_xlfn.CONCAT("Alerta: debe de proporcionar una justificación de acuerdo a lo establecido la(s) instrucción(es): ",_xlfn.TEXTJOIN(",",TRUE,AI405:AI406)),"")</f>
        <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row>
    <row r="425" spans="1:31" ht="36" customHeight="1">
      <c r="A425" s="72" t="s">
        <v>6260</v>
      </c>
      <c r="B425" s="585" t="s">
        <v>6261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42"/>
    </row>
    <row r="426" spans="1:31" ht="24" customHeight="1">
      <c r="B426" s="107"/>
      <c r="C426" s="531" t="s">
        <v>5971</v>
      </c>
      <c r="D426" s="531"/>
      <c r="E426" s="531"/>
      <c r="F426" s="531"/>
      <c r="G426" s="531"/>
      <c r="H426" s="531"/>
      <c r="I426" s="531"/>
      <c r="J426" s="531"/>
      <c r="K426" s="531"/>
      <c r="L426" s="531"/>
      <c r="M426" s="531"/>
      <c r="N426" s="531"/>
      <c r="O426" s="531"/>
      <c r="P426" s="531"/>
      <c r="Q426" s="531"/>
      <c r="R426" s="531"/>
      <c r="S426" s="531"/>
      <c r="T426" s="531"/>
      <c r="U426" s="531"/>
      <c r="V426" s="531"/>
      <c r="W426" s="531"/>
      <c r="X426" s="531"/>
      <c r="Y426" s="531"/>
      <c r="Z426" s="531"/>
      <c r="AA426" s="531"/>
      <c r="AB426" s="531"/>
      <c r="AC426" s="531"/>
      <c r="AD426" s="531"/>
      <c r="AE426" s="42"/>
    </row>
    <row r="427" spans="1:31" ht="24" customHeight="1">
      <c r="B427" s="107"/>
      <c r="C427" s="531" t="s">
        <v>5972</v>
      </c>
      <c r="D427" s="531"/>
      <c r="E427" s="531"/>
      <c r="F427" s="531"/>
      <c r="G427" s="531"/>
      <c r="H427" s="531"/>
      <c r="I427" s="531"/>
      <c r="J427" s="531"/>
      <c r="K427" s="531"/>
      <c r="L427" s="531"/>
      <c r="M427" s="531"/>
      <c r="N427" s="531"/>
      <c r="O427" s="531"/>
      <c r="P427" s="531"/>
      <c r="Q427" s="531"/>
      <c r="R427" s="531"/>
      <c r="S427" s="531"/>
      <c r="T427" s="531"/>
      <c r="U427" s="531"/>
      <c r="V427" s="531"/>
      <c r="W427" s="531"/>
      <c r="X427" s="531"/>
      <c r="Y427" s="531"/>
      <c r="Z427" s="531"/>
      <c r="AA427" s="531"/>
      <c r="AB427" s="531"/>
      <c r="AC427" s="531"/>
      <c r="AD427" s="531"/>
      <c r="AE427" s="42"/>
    </row>
    <row r="428" spans="1:31" ht="48" customHeight="1">
      <c r="B428" s="107"/>
      <c r="C428" s="531" t="s">
        <v>6262</v>
      </c>
      <c r="D428" s="531"/>
      <c r="E428" s="531"/>
      <c r="F428" s="531"/>
      <c r="G428" s="531"/>
      <c r="H428" s="531"/>
      <c r="I428" s="531"/>
      <c r="J428" s="531"/>
      <c r="K428" s="531"/>
      <c r="L428" s="531"/>
      <c r="M428" s="531"/>
      <c r="N428" s="531"/>
      <c r="O428" s="531"/>
      <c r="P428" s="531"/>
      <c r="Q428" s="531"/>
      <c r="R428" s="531"/>
      <c r="S428" s="531"/>
      <c r="T428" s="531"/>
      <c r="U428" s="531"/>
      <c r="V428" s="531"/>
      <c r="W428" s="531"/>
      <c r="X428" s="531"/>
      <c r="Y428" s="531"/>
      <c r="Z428" s="531"/>
      <c r="AA428" s="531"/>
      <c r="AB428" s="531"/>
      <c r="AC428" s="531"/>
      <c r="AD428" s="531"/>
      <c r="AE428" s="42"/>
    </row>
    <row r="429" spans="1:31" ht="48" customHeight="1">
      <c r="B429" s="107"/>
      <c r="C429" s="531" t="s">
        <v>6263</v>
      </c>
      <c r="D429" s="531"/>
      <c r="E429" s="531"/>
      <c r="F429" s="531"/>
      <c r="G429" s="531"/>
      <c r="H429" s="531"/>
      <c r="I429" s="531"/>
      <c r="J429" s="531"/>
      <c r="K429" s="531"/>
      <c r="L429" s="531"/>
      <c r="M429" s="531"/>
      <c r="N429" s="531"/>
      <c r="O429" s="531"/>
      <c r="P429" s="531"/>
      <c r="Q429" s="531"/>
      <c r="R429" s="531"/>
      <c r="S429" s="531"/>
      <c r="T429" s="531"/>
      <c r="U429" s="531"/>
      <c r="V429" s="531"/>
      <c r="W429" s="531"/>
      <c r="X429" s="531"/>
      <c r="Y429" s="531"/>
      <c r="Z429" s="531"/>
      <c r="AA429" s="531"/>
      <c r="AB429" s="531"/>
      <c r="AC429" s="531"/>
      <c r="AD429" s="531"/>
      <c r="AE429" s="42"/>
    </row>
    <row r="430" spans="1:31" ht="24" customHeight="1">
      <c r="B430" s="107"/>
      <c r="C430" s="593" t="s">
        <v>5975</v>
      </c>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42"/>
    </row>
    <row r="431" spans="1:31" ht="36" customHeight="1">
      <c r="B431" s="107"/>
      <c r="C431" s="593" t="s">
        <v>5976</v>
      </c>
      <c r="D431" s="593"/>
      <c r="E431" s="593"/>
      <c r="F431" s="593"/>
      <c r="G431" s="593"/>
      <c r="H431" s="593"/>
      <c r="I431" s="593"/>
      <c r="J431" s="593"/>
      <c r="K431" s="593"/>
      <c r="L431" s="593"/>
      <c r="M431" s="593"/>
      <c r="N431" s="593"/>
      <c r="O431" s="593"/>
      <c r="P431" s="593"/>
      <c r="Q431" s="593"/>
      <c r="R431" s="593"/>
      <c r="S431" s="593"/>
      <c r="T431" s="593"/>
      <c r="U431" s="593"/>
      <c r="V431" s="593"/>
      <c r="W431" s="593"/>
      <c r="X431" s="593"/>
      <c r="Y431" s="593"/>
      <c r="Z431" s="593"/>
      <c r="AA431" s="593"/>
      <c r="AB431" s="593"/>
      <c r="AC431" s="593"/>
      <c r="AD431" s="593"/>
      <c r="AE431" s="42"/>
    </row>
    <row r="432" spans="1:31" ht="24" customHeight="1">
      <c r="B432" s="107"/>
      <c r="C432" s="593" t="s">
        <v>5977</v>
      </c>
      <c r="D432" s="593"/>
      <c r="E432" s="593"/>
      <c r="F432" s="593"/>
      <c r="G432" s="593"/>
      <c r="H432" s="593"/>
      <c r="I432" s="593"/>
      <c r="J432" s="593"/>
      <c r="K432" s="593"/>
      <c r="L432" s="593"/>
      <c r="M432" s="593"/>
      <c r="N432" s="593"/>
      <c r="O432" s="593"/>
      <c r="P432" s="593"/>
      <c r="Q432" s="593"/>
      <c r="R432" s="593"/>
      <c r="S432" s="593"/>
      <c r="T432" s="593"/>
      <c r="U432" s="593"/>
      <c r="V432" s="593"/>
      <c r="W432" s="593"/>
      <c r="X432" s="593"/>
      <c r="Y432" s="593"/>
      <c r="Z432" s="593"/>
      <c r="AA432" s="593"/>
      <c r="AB432" s="593"/>
      <c r="AC432" s="593"/>
      <c r="AD432" s="593"/>
      <c r="AE432" s="42"/>
    </row>
    <row r="433" spans="1:44" ht="36" customHeight="1">
      <c r="B433" s="107"/>
      <c r="C433" s="593" t="s">
        <v>5978</v>
      </c>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42"/>
    </row>
    <row r="434" spans="1:44" ht="15" customHeight="1">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42"/>
    </row>
    <row r="435" spans="1:44" ht="15" customHeight="1">
      <c r="B435" s="107"/>
      <c r="C435" s="36" t="s">
        <v>6264</v>
      </c>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row>
    <row r="436" spans="1:44" ht="15" customHeight="1">
      <c r="B436" s="107"/>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row>
    <row r="437" spans="1:44" ht="15" customHeight="1">
      <c r="B437" s="107"/>
      <c r="C437" s="511" t="s">
        <v>6265</v>
      </c>
      <c r="D437" s="512"/>
      <c r="E437" s="512"/>
      <c r="F437" s="512"/>
      <c r="G437" s="512"/>
      <c r="H437" s="512"/>
      <c r="I437" s="512"/>
      <c r="J437" s="512"/>
      <c r="K437" s="512"/>
      <c r="L437" s="512"/>
      <c r="M437" s="512"/>
      <c r="N437" s="512"/>
      <c r="O437" s="512"/>
      <c r="P437" s="512"/>
      <c r="Q437" s="512"/>
      <c r="R437" s="512"/>
      <c r="S437" s="512"/>
      <c r="T437" s="512"/>
      <c r="U437" s="512"/>
      <c r="V437" s="512"/>
      <c r="W437" s="512"/>
      <c r="X437" s="512"/>
      <c r="Y437" s="512"/>
      <c r="Z437" s="512"/>
      <c r="AA437" s="512"/>
      <c r="AB437" s="512"/>
      <c r="AC437" s="512"/>
      <c r="AD437" s="513"/>
      <c r="AE437" s="42"/>
    </row>
    <row r="438" spans="1:44" ht="15" customHeight="1">
      <c r="B438" s="107"/>
      <c r="C438" s="515" t="s">
        <v>5095</v>
      </c>
      <c r="D438" s="516"/>
      <c r="E438" s="516"/>
      <c r="F438" s="516"/>
      <c r="G438" s="516"/>
      <c r="H438" s="516"/>
      <c r="I438" s="516"/>
      <c r="J438" s="516"/>
      <c r="K438" s="516"/>
      <c r="L438" s="516"/>
      <c r="M438" s="516"/>
      <c r="N438" s="516"/>
      <c r="O438" s="516"/>
      <c r="P438" s="517"/>
      <c r="Q438" s="515" t="s">
        <v>5096</v>
      </c>
      <c r="R438" s="516"/>
      <c r="S438" s="516"/>
      <c r="T438" s="516"/>
      <c r="U438" s="516"/>
      <c r="V438" s="516"/>
      <c r="W438" s="516"/>
      <c r="X438" s="516"/>
      <c r="Y438" s="516"/>
      <c r="Z438" s="516"/>
      <c r="AA438" s="516"/>
      <c r="AB438" s="516"/>
      <c r="AC438" s="516"/>
      <c r="AD438" s="517"/>
      <c r="AE438" s="42"/>
      <c r="AH438" s="815" t="s">
        <v>6266</v>
      </c>
      <c r="AI438" s="815" t="s">
        <v>6267</v>
      </c>
      <c r="AJ438" s="818" t="s">
        <v>6268</v>
      </c>
      <c r="AK438" s="818" t="s">
        <v>6269</v>
      </c>
      <c r="AL438" s="816" t="s">
        <v>6270</v>
      </c>
      <c r="AM438" s="806" t="s">
        <v>6271</v>
      </c>
      <c r="AP438" s="818" t="s">
        <v>6272</v>
      </c>
      <c r="AQ438" s="818" t="s">
        <v>6273</v>
      </c>
      <c r="AR438" s="828" t="s">
        <v>6226</v>
      </c>
    </row>
    <row r="439" spans="1:44" ht="24" customHeight="1">
      <c r="B439" s="107"/>
      <c r="C439" s="518" t="s">
        <v>5902</v>
      </c>
      <c r="D439" s="518"/>
      <c r="E439" s="518"/>
      <c r="F439" s="518"/>
      <c r="G439" s="518"/>
      <c r="H439" s="518"/>
      <c r="I439" s="518"/>
      <c r="J439" s="518" t="s">
        <v>5659</v>
      </c>
      <c r="K439" s="518"/>
      <c r="L439" s="518"/>
      <c r="M439" s="518"/>
      <c r="N439" s="518"/>
      <c r="O439" s="518"/>
      <c r="P439" s="518"/>
      <c r="Q439" s="518" t="s">
        <v>5989</v>
      </c>
      <c r="R439" s="518"/>
      <c r="S439" s="518"/>
      <c r="T439" s="518"/>
      <c r="U439" s="518"/>
      <c r="V439" s="518"/>
      <c r="W439" s="518"/>
      <c r="X439" s="518" t="s">
        <v>5658</v>
      </c>
      <c r="Y439" s="518"/>
      <c r="Z439" s="518"/>
      <c r="AA439" s="518"/>
      <c r="AB439" s="518"/>
      <c r="AC439" s="518"/>
      <c r="AD439" s="518"/>
      <c r="AE439" s="42"/>
      <c r="AG439" s="222" t="s">
        <v>5107</v>
      </c>
      <c r="AH439" s="815"/>
      <c r="AI439" s="815"/>
      <c r="AJ439" s="818"/>
      <c r="AK439" s="818"/>
      <c r="AL439" s="816"/>
      <c r="AM439" s="806"/>
      <c r="AN439" s="391" t="s">
        <v>5990</v>
      </c>
      <c r="AO439" s="391" t="s">
        <v>5991</v>
      </c>
      <c r="AP439" s="818"/>
      <c r="AQ439" s="818"/>
      <c r="AR439" s="828"/>
    </row>
    <row r="440" spans="1:44" ht="15" customHeight="1">
      <c r="B440" s="107"/>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42"/>
      <c r="AG440" s="89">
        <f>COUNTIF(C440:AD440,"NS")</f>
        <v>0</v>
      </c>
      <c r="AH440" s="1">
        <f>IF(AND(SUM($P$347)=0,COUNTA(C440:P440)&gt;0),1,0)</f>
        <v>0</v>
      </c>
      <c r="AI440" s="1">
        <f>IF(AND(SUM($T$347)=0,COUNTA(Q440:AD440)&gt;0),1,0)</f>
        <v>0</v>
      </c>
      <c r="AJ440" s="1">
        <f>IF(AND(SUM($S$172)=0,COUNTA(C440)&gt;0),1,0)</f>
        <v>0</v>
      </c>
      <c r="AK440" s="1">
        <f>IF(AND(SUM($S$173)=0,COUNTA(Q440)&gt;0),1,0)</f>
        <v>0</v>
      </c>
      <c r="AL440" s="1">
        <f>IF(P347="NS",0,IF(P347="NA",0,IF(SUM(C440:P440)=P347,0,1)))</f>
        <v>0</v>
      </c>
      <c r="AM440" s="1">
        <f>IF(T347="NS",0,IF(T347="NA",0,IF(SUM(Q440:AD440)=T347,0,1)))</f>
        <v>0</v>
      </c>
      <c r="AN440" s="23">
        <f>IF(AND(AR440=1,COUNTA(C440:P440)=0),0,IF(AND(SUM($P$347)=0,COUNTA(C440:P440)=0),0,IF(AND(SUM($P$347)&gt;0,OR(COUNTA(C440:P440)=1,COUNTA(C440:P440)=2)),0,1)))</f>
        <v>0</v>
      </c>
      <c r="AO440" s="23">
        <f>IF(AND(AR440=1,COUNTA(Q440:AD440)=0),0,IF(AND(SUM($T$347)=0,COUNTA(Q440:AD440)=0),0,IF(AND(SUM($T$347)&gt;0,OR(COUNTA(Q440:AD440)=1,COUNTA(Q440:AD440)=2)),0,1)))</f>
        <v>0</v>
      </c>
      <c r="AP440" s="1">
        <f>IF(AND(SUM($Y$172)=0,COUNTA(J440)&gt;0),1,0)</f>
        <v>0</v>
      </c>
      <c r="AQ440" s="1">
        <f>IF(AND(SUM($Y$173)=0,COUNTA(X440)&gt;0),1,0)</f>
        <v>0</v>
      </c>
      <c r="AR440" s="1">
        <f>IF(COUNTIF(CNGE_2024_M4_Secc1!O42:R101,1)=COUNTA(CNGE_2024_M4_Secc1!O42:R101),1,0)</f>
        <v>1</v>
      </c>
    </row>
    <row r="441" spans="1:44" ht="15" customHeight="1">
      <c r="A441" s="40"/>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K441" s="390">
        <f>SUM(AJ440:AK440)</f>
        <v>0</v>
      </c>
      <c r="AQ441" s="390">
        <f>SUM(AP440:AQ440)</f>
        <v>0</v>
      </c>
    </row>
    <row r="442" spans="1:44" ht="24" customHeight="1">
      <c r="A442" s="40"/>
      <c r="B442" s="91"/>
      <c r="C442" s="535" t="s">
        <v>5147</v>
      </c>
      <c r="D442" s="535"/>
      <c r="E442" s="535"/>
      <c r="F442" s="535"/>
      <c r="G442" s="535"/>
      <c r="H442" s="535"/>
      <c r="I442" s="535"/>
      <c r="J442" s="535"/>
      <c r="K442" s="535"/>
      <c r="L442" s="535"/>
      <c r="M442" s="535"/>
      <c r="N442" s="535"/>
      <c r="O442" s="535"/>
      <c r="P442" s="535"/>
      <c r="Q442" s="535"/>
      <c r="R442" s="535"/>
      <c r="S442" s="535"/>
      <c r="T442" s="535"/>
      <c r="U442" s="535"/>
      <c r="V442" s="535"/>
      <c r="W442" s="535"/>
      <c r="X442" s="535"/>
      <c r="Y442" s="535"/>
      <c r="Z442" s="535"/>
      <c r="AA442" s="535"/>
      <c r="AB442" s="535"/>
      <c r="AC442" s="535"/>
      <c r="AD442" s="535"/>
      <c r="AE442" s="42"/>
      <c r="AH442" s="769" t="s">
        <v>5968</v>
      </c>
      <c r="AI442" s="769"/>
      <c r="AJ442" s="769"/>
    </row>
    <row r="443" spans="1:44" ht="60" customHeight="1">
      <c r="A443" s="40"/>
      <c r="B443" s="91"/>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42"/>
      <c r="AH443" s="401" t="s">
        <v>5667</v>
      </c>
      <c r="AI443" s="442" t="s">
        <v>5668</v>
      </c>
      <c r="AJ443" s="443" t="s">
        <v>5669</v>
      </c>
    </row>
    <row r="444" spans="1:44" ht="15" customHeight="1">
      <c r="A444" s="40"/>
      <c r="B444" s="583" t="str">
        <f>IF(OR(AN440&gt;0,AO440&gt;0),"Favor de ingresar toda la información requerida en la pregunta y/o verifique que no tenga información en celdas sombreadas","")</f>
        <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42"/>
      <c r="AH444" s="1">
        <v>3</v>
      </c>
      <c r="AI444" s="1">
        <f>IF(AK441&gt;0,1,0)</f>
        <v>0</v>
      </c>
      <c r="AJ444" s="441" t="str">
        <f>IF(AI444&gt;0,AH444,"")</f>
        <v/>
      </c>
    </row>
    <row r="445" spans="1:44" ht="15" customHeight="1">
      <c r="A445" s="40"/>
      <c r="B445" s="568" t="str">
        <f>IF(AG440&gt;0,"Alerta: debido a que cuenta con registros NS, debe proporcionar una justificación en el area de comentarios al final de la pregunta","")</f>
        <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42"/>
      <c r="AH445" s="1">
        <v>4</v>
      </c>
      <c r="AI445" s="1">
        <f>IF(AQ441&gt;0,1,0)</f>
        <v>0</v>
      </c>
      <c r="AJ445" s="441" t="str">
        <f>IF(AI445&gt;0,AH445,"")</f>
        <v/>
      </c>
    </row>
    <row r="446" spans="1:44" ht="15" customHeight="1">
      <c r="A446" s="40"/>
      <c r="B446" s="584" t="str">
        <f>IF(AK441&gt;0,"Alerta: debe de proporcionar una justificación de acuerdo a lo establecido en la instrucción 3",IF(AQ441&gt;0,"Alerta: debe de proporcionar una justificación de acuerdo a lo establecido en la instrucción 4",""))</f>
        <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row>
    <row r="447" spans="1:44" ht="15" customHeight="1">
      <c r="A447" s="40"/>
      <c r="B447" s="571" t="str">
        <f>IF(OR(AI444&gt;0,AI445&gt;0),_xlfn.CONCAT("Alerta: debe de proporcionar una justificación de acuerdo a lo establecido en la(s) instrucción(es): ",_xlfn.TEXTJOIN(",",TRUE,AJ444:AJ445)),"")</f>
        <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42"/>
    </row>
    <row r="448" spans="1:44" ht="15" customHeight="1">
      <c r="A448" s="40"/>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row>
    <row r="449" spans="1:39" ht="15" customHeight="1">
      <c r="A449" s="40"/>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row>
    <row r="450" spans="1:39" ht="15" customHeight="1">
      <c r="A450" s="40"/>
      <c r="B450" s="42"/>
      <c r="C450" s="36" t="s">
        <v>6274</v>
      </c>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row>
    <row r="451" spans="1:39" ht="15" customHeight="1">
      <c r="A451" s="40"/>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row>
    <row r="452" spans="1:39" ht="15" customHeight="1">
      <c r="A452" s="40"/>
      <c r="B452" s="42"/>
      <c r="C452" s="511" t="s">
        <v>6275</v>
      </c>
      <c r="D452" s="512"/>
      <c r="E452" s="512"/>
      <c r="F452" s="512"/>
      <c r="G452" s="512"/>
      <c r="H452" s="512"/>
      <c r="I452" s="512"/>
      <c r="J452" s="512"/>
      <c r="K452" s="512"/>
      <c r="L452" s="512"/>
      <c r="M452" s="512"/>
      <c r="N452" s="512"/>
      <c r="O452" s="512"/>
      <c r="P452" s="512"/>
      <c r="Q452" s="512"/>
      <c r="R452" s="512"/>
      <c r="S452" s="512"/>
      <c r="T452" s="512"/>
      <c r="U452" s="512"/>
      <c r="V452" s="512"/>
      <c r="W452" s="512"/>
      <c r="X452" s="512"/>
      <c r="Y452" s="512"/>
      <c r="Z452" s="512"/>
      <c r="AA452" s="512"/>
      <c r="AB452" s="512"/>
      <c r="AC452" s="512"/>
      <c r="AD452" s="513"/>
      <c r="AE452" s="42"/>
    </row>
    <row r="453" spans="1:39" ht="15" customHeight="1">
      <c r="A453" s="40"/>
      <c r="B453" s="42"/>
      <c r="C453" s="515" t="s">
        <v>5095</v>
      </c>
      <c r="D453" s="516"/>
      <c r="E453" s="516"/>
      <c r="F453" s="516"/>
      <c r="G453" s="516"/>
      <c r="H453" s="516"/>
      <c r="I453" s="516"/>
      <c r="J453" s="516"/>
      <c r="K453" s="516"/>
      <c r="L453" s="516"/>
      <c r="M453" s="516"/>
      <c r="N453" s="516"/>
      <c r="O453" s="516"/>
      <c r="P453" s="517"/>
      <c r="Q453" s="515" t="s">
        <v>5096</v>
      </c>
      <c r="R453" s="516"/>
      <c r="S453" s="516"/>
      <c r="T453" s="516"/>
      <c r="U453" s="516"/>
      <c r="V453" s="516"/>
      <c r="W453" s="516"/>
      <c r="X453" s="516"/>
      <c r="Y453" s="516"/>
      <c r="Z453" s="516"/>
      <c r="AA453" s="516"/>
      <c r="AB453" s="516"/>
      <c r="AC453" s="516"/>
      <c r="AD453" s="517"/>
      <c r="AE453" s="42"/>
      <c r="AH453" s="815" t="s">
        <v>6276</v>
      </c>
      <c r="AI453" s="815" t="s">
        <v>6277</v>
      </c>
      <c r="AJ453" s="816" t="s">
        <v>6278</v>
      </c>
      <c r="AK453" s="806" t="s">
        <v>6279</v>
      </c>
    </row>
    <row r="454" spans="1:39" ht="24" customHeight="1">
      <c r="A454" s="40"/>
      <c r="B454" s="42"/>
      <c r="C454" s="518" t="s">
        <v>5902</v>
      </c>
      <c r="D454" s="518"/>
      <c r="E454" s="518"/>
      <c r="F454" s="518"/>
      <c r="G454" s="518"/>
      <c r="H454" s="518"/>
      <c r="I454" s="518"/>
      <c r="J454" s="518" t="s">
        <v>5659</v>
      </c>
      <c r="K454" s="518"/>
      <c r="L454" s="518"/>
      <c r="M454" s="518"/>
      <c r="N454" s="518"/>
      <c r="O454" s="518"/>
      <c r="P454" s="518"/>
      <c r="Q454" s="518" t="s">
        <v>5989</v>
      </c>
      <c r="R454" s="518"/>
      <c r="S454" s="518"/>
      <c r="T454" s="518"/>
      <c r="U454" s="518"/>
      <c r="V454" s="518"/>
      <c r="W454" s="518"/>
      <c r="X454" s="518" t="s">
        <v>5658</v>
      </c>
      <c r="Y454" s="518"/>
      <c r="Z454" s="518"/>
      <c r="AA454" s="518"/>
      <c r="AB454" s="518"/>
      <c r="AC454" s="518"/>
      <c r="AD454" s="518"/>
      <c r="AE454" s="42"/>
      <c r="AG454" s="222" t="s">
        <v>5107</v>
      </c>
      <c r="AH454" s="815"/>
      <c r="AI454" s="815"/>
      <c r="AJ454" s="816"/>
      <c r="AK454" s="806"/>
      <c r="AL454" s="391" t="s">
        <v>5990</v>
      </c>
      <c r="AM454" s="391" t="s">
        <v>5991</v>
      </c>
    </row>
    <row r="455" spans="1:39" ht="15" customHeight="1">
      <c r="A455" s="40"/>
      <c r="B455" s="42"/>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42"/>
      <c r="AG455" s="89">
        <f>COUNTIF(C455:AD455,"NS")</f>
        <v>0</v>
      </c>
      <c r="AH455" s="1">
        <f>IF(AND(SUM($Q$347)=0,COUNTA(C455:P455)&gt;0),1,0)</f>
        <v>0</v>
      </c>
      <c r="AI455" s="1">
        <f>IF(AND(SUM($U$347)=0,COUNTA(Q455:AD455)&gt;0),1,0)</f>
        <v>0</v>
      </c>
      <c r="AJ455" s="1">
        <f>IF(Q347="NS",0,IF(Q347="NA",0,IF(SUM(C455:P455)=Q347,0,1)))</f>
        <v>0</v>
      </c>
      <c r="AK455" s="1">
        <f>IF(U347="NS",0,IF(U347="NA",0,IF(SUM(Q455:AD455)=U347,0,1)))</f>
        <v>0</v>
      </c>
      <c r="AL455" s="23">
        <f>IF(AND(AR440=1,COUNTA(C455:P455)=0),0,IF(AND(SUM($Q$347)=0,COUNTA(C455:P455)=0),0,IF(AND(SUM($Q$347)&gt;0,COUNTA(C455:P455)=2),0,1)))</f>
        <v>0</v>
      </c>
      <c r="AM455" s="23">
        <f>IF(AND(AR440=1,COUNTA(Q455:AD455)=0),0,IF(AND(SUM($U$347)=0,COUNTA(Q455:AD455)=0),0,IF(AND(SUM($U$347)&gt;0,COUNTA(Q455:AD455)=2),0,1)))</f>
        <v>0</v>
      </c>
    </row>
    <row r="456" spans="1:39" ht="15" customHeight="1">
      <c r="A456" s="40"/>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row>
    <row r="457" spans="1:39" ht="24" customHeight="1">
      <c r="A457" s="40"/>
      <c r="B457" s="91"/>
      <c r="C457" s="531" t="s">
        <v>5147</v>
      </c>
      <c r="D457" s="531"/>
      <c r="E457" s="531"/>
      <c r="F457" s="531"/>
      <c r="G457" s="531"/>
      <c r="H457" s="531"/>
      <c r="I457" s="531"/>
      <c r="J457" s="531"/>
      <c r="K457" s="531"/>
      <c r="L457" s="531"/>
      <c r="M457" s="531"/>
      <c r="N457" s="531"/>
      <c r="O457" s="531"/>
      <c r="P457" s="531"/>
      <c r="Q457" s="531"/>
      <c r="R457" s="531"/>
      <c r="S457" s="531"/>
      <c r="T457" s="531"/>
      <c r="U457" s="531"/>
      <c r="V457" s="531"/>
      <c r="W457" s="531"/>
      <c r="X457" s="531"/>
      <c r="Y457" s="531"/>
      <c r="Z457" s="531"/>
      <c r="AA457" s="531"/>
      <c r="AB457" s="531"/>
      <c r="AC457" s="531"/>
      <c r="AD457" s="531"/>
      <c r="AE457" s="42"/>
    </row>
    <row r="458" spans="1:39" ht="60" customHeight="1">
      <c r="A458" s="40"/>
      <c r="B458" s="91"/>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42"/>
    </row>
    <row r="459" spans="1:39" ht="15" customHeight="1">
      <c r="A459" s="40"/>
      <c r="B459" s="583" t="str">
        <f>IF(OR(AL455&gt;0,AM455&gt;0),"Favor de ingresar toda la información requerida en la pregunta y/o verifique que no tenga información en celdas sombreadas","")</f>
        <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42"/>
    </row>
    <row r="460" spans="1:39" ht="15" customHeight="1">
      <c r="A460" s="41"/>
      <c r="B460" s="568" t="str">
        <f>IF(AG455&gt;0,"Alerta: debido a que cuenta con registros NS, debe proporcionar una justificación en el area de comentarios al final de la pregunta","")</f>
        <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42"/>
    </row>
    <row r="461" spans="1:39" ht="15" customHeight="1">
      <c r="A461" s="41"/>
      <c r="B461" s="571" t="str">
        <f>IF(AJ455&gt;0,"Favor de revisar la instrucción 7, debido a que no se cumplen con los criterios mencionados",IF(AK455&gt;0,"Favor de revisar la instrucción 8, debido a que no se cumplen con los criterios mencionados",""))</f>
        <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42"/>
    </row>
    <row r="462" spans="1:39" ht="15" customHeight="1">
      <c r="A462" s="41"/>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row>
    <row r="463" spans="1:39" ht="15" customHeight="1">
      <c r="A463" s="41"/>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row>
    <row r="464" spans="1:39" ht="15" customHeight="1">
      <c r="A464" s="41"/>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row>
    <row r="465" spans="1:45" ht="24" customHeight="1">
      <c r="A465" s="72" t="s">
        <v>6280</v>
      </c>
      <c r="B465" s="585" t="s">
        <v>6281</v>
      </c>
      <c r="C465" s="585"/>
      <c r="D465" s="585"/>
      <c r="E465" s="585"/>
      <c r="F465" s="585"/>
      <c r="G465" s="585"/>
      <c r="H465" s="585"/>
      <c r="I465" s="585"/>
      <c r="J465" s="585"/>
      <c r="K465" s="585"/>
      <c r="L465" s="585"/>
      <c r="M465" s="585"/>
      <c r="N465" s="585"/>
      <c r="O465" s="585"/>
      <c r="P465" s="585"/>
      <c r="Q465" s="585"/>
      <c r="R465" s="585"/>
      <c r="S465" s="585"/>
      <c r="T465" s="585"/>
      <c r="U465" s="585"/>
      <c r="V465" s="585"/>
      <c r="W465" s="585"/>
      <c r="X465" s="585"/>
      <c r="Y465" s="585"/>
      <c r="Z465" s="585"/>
      <c r="AA465" s="585"/>
      <c r="AB465" s="585"/>
      <c r="AC465" s="585"/>
      <c r="AD465" s="585"/>
      <c r="AE465" s="42"/>
    </row>
    <row r="466" spans="1:45" ht="24" customHeight="1">
      <c r="B466" s="107"/>
      <c r="C466" s="531" t="s">
        <v>6282</v>
      </c>
      <c r="D466" s="531"/>
      <c r="E466" s="531"/>
      <c r="F466" s="531"/>
      <c r="G466" s="531"/>
      <c r="H466" s="531"/>
      <c r="I466" s="531"/>
      <c r="J466" s="531"/>
      <c r="K466" s="531"/>
      <c r="L466" s="531"/>
      <c r="M466" s="531"/>
      <c r="N466" s="531"/>
      <c r="O466" s="531"/>
      <c r="P466" s="531"/>
      <c r="Q466" s="531"/>
      <c r="R466" s="531"/>
      <c r="S466" s="531"/>
      <c r="T466" s="531"/>
      <c r="U466" s="531"/>
      <c r="V466" s="531"/>
      <c r="W466" s="531"/>
      <c r="X466" s="531"/>
      <c r="Y466" s="531"/>
      <c r="Z466" s="531"/>
      <c r="AA466" s="531"/>
      <c r="AB466" s="531"/>
      <c r="AC466" s="531"/>
      <c r="AD466" s="531"/>
      <c r="AE466" s="42"/>
    </row>
    <row r="467" spans="1:45" ht="36" customHeight="1">
      <c r="B467" s="107"/>
      <c r="C467" s="531" t="s">
        <v>6283</v>
      </c>
      <c r="D467" s="531"/>
      <c r="E467" s="531"/>
      <c r="F467" s="531"/>
      <c r="G467" s="531"/>
      <c r="H467" s="531"/>
      <c r="I467" s="531"/>
      <c r="J467" s="531"/>
      <c r="K467" s="531"/>
      <c r="L467" s="531"/>
      <c r="M467" s="531"/>
      <c r="N467" s="531"/>
      <c r="O467" s="531"/>
      <c r="P467" s="531"/>
      <c r="Q467" s="531"/>
      <c r="R467" s="531"/>
      <c r="S467" s="531"/>
      <c r="T467" s="531"/>
      <c r="U467" s="531"/>
      <c r="V467" s="531"/>
      <c r="W467" s="531"/>
      <c r="X467" s="531"/>
      <c r="Y467" s="531"/>
      <c r="Z467" s="531"/>
      <c r="AA467" s="531"/>
      <c r="AB467" s="531"/>
      <c r="AC467" s="531"/>
      <c r="AD467" s="531"/>
      <c r="AE467" s="42"/>
    </row>
    <row r="468" spans="1:45" ht="24" customHeight="1">
      <c r="A468" s="40"/>
      <c r="B468" s="107"/>
      <c r="C468" s="782" t="s">
        <v>6284</v>
      </c>
      <c r="D468" s="782"/>
      <c r="E468" s="782"/>
      <c r="F468" s="782"/>
      <c r="G468" s="782"/>
      <c r="H468" s="782"/>
      <c r="I468" s="782"/>
      <c r="J468" s="782"/>
      <c r="K468" s="782"/>
      <c r="L468" s="782"/>
      <c r="M468" s="782"/>
      <c r="N468" s="782"/>
      <c r="O468" s="782"/>
      <c r="P468" s="782"/>
      <c r="Q468" s="782"/>
      <c r="R468" s="782"/>
      <c r="S468" s="782"/>
      <c r="T468" s="782"/>
      <c r="U468" s="782"/>
      <c r="V468" s="782"/>
      <c r="W468" s="782"/>
      <c r="X468" s="782"/>
      <c r="Y468" s="782"/>
      <c r="Z468" s="782"/>
      <c r="AA468" s="782"/>
      <c r="AB468" s="782"/>
      <c r="AC468" s="782"/>
      <c r="AD468" s="782"/>
      <c r="AE468" s="42"/>
    </row>
    <row r="469" spans="1:45" ht="36" customHeight="1">
      <c r="A469" s="40"/>
      <c r="B469" s="88"/>
      <c r="C469" s="531" t="s">
        <v>6285</v>
      </c>
      <c r="D469" s="531"/>
      <c r="E469" s="531"/>
      <c r="F469" s="531"/>
      <c r="G469" s="531"/>
      <c r="H469" s="531"/>
      <c r="I469" s="531"/>
      <c r="J469" s="531"/>
      <c r="K469" s="531"/>
      <c r="L469" s="531"/>
      <c r="M469" s="531"/>
      <c r="N469" s="531"/>
      <c r="O469" s="531"/>
      <c r="P469" s="531"/>
      <c r="Q469" s="531"/>
      <c r="R469" s="531"/>
      <c r="S469" s="531"/>
      <c r="T469" s="531"/>
      <c r="U469" s="531"/>
      <c r="V469" s="531"/>
      <c r="W469" s="531"/>
      <c r="X469" s="531"/>
      <c r="Y469" s="531"/>
      <c r="Z469" s="531"/>
      <c r="AA469" s="531"/>
      <c r="AB469" s="531"/>
      <c r="AC469" s="531"/>
      <c r="AD469" s="531"/>
      <c r="AE469" s="42"/>
    </row>
    <row r="470" spans="1:45" ht="36" customHeight="1">
      <c r="A470" s="40"/>
      <c r="B470" s="91"/>
      <c r="C470" s="531" t="s">
        <v>6286</v>
      </c>
      <c r="D470" s="531"/>
      <c r="E470" s="531"/>
      <c r="F470" s="531"/>
      <c r="G470" s="531"/>
      <c r="H470" s="531"/>
      <c r="I470" s="531"/>
      <c r="J470" s="531"/>
      <c r="K470" s="531"/>
      <c r="L470" s="531"/>
      <c r="M470" s="531"/>
      <c r="N470" s="531"/>
      <c r="O470" s="531"/>
      <c r="P470" s="531"/>
      <c r="Q470" s="531"/>
      <c r="R470" s="531"/>
      <c r="S470" s="531"/>
      <c r="T470" s="531"/>
      <c r="U470" s="531"/>
      <c r="V470" s="531"/>
      <c r="W470" s="531"/>
      <c r="X470" s="531"/>
      <c r="Y470" s="531"/>
      <c r="Z470" s="531"/>
      <c r="AA470" s="531"/>
      <c r="AB470" s="531"/>
      <c r="AC470" s="531"/>
      <c r="AD470" s="531"/>
      <c r="AE470" s="42"/>
    </row>
    <row r="471" spans="1:45" ht="36" customHeight="1">
      <c r="A471" s="40"/>
      <c r="B471" s="91"/>
      <c r="C471" s="531" t="s">
        <v>6287</v>
      </c>
      <c r="D471" s="531"/>
      <c r="E471" s="531"/>
      <c r="F471" s="531"/>
      <c r="G471" s="531"/>
      <c r="H471" s="531"/>
      <c r="I471" s="531"/>
      <c r="J471" s="531"/>
      <c r="K471" s="531"/>
      <c r="L471" s="531"/>
      <c r="M471" s="531"/>
      <c r="N471" s="531"/>
      <c r="O471" s="531"/>
      <c r="P471" s="531"/>
      <c r="Q471" s="531"/>
      <c r="R471" s="531"/>
      <c r="S471" s="531"/>
      <c r="T471" s="531"/>
      <c r="U471" s="531"/>
      <c r="V471" s="531"/>
      <c r="W471" s="531"/>
      <c r="X471" s="531"/>
      <c r="Y471" s="531"/>
      <c r="Z471" s="531"/>
      <c r="AA471" s="531"/>
      <c r="AB471" s="531"/>
      <c r="AC471" s="531"/>
      <c r="AD471" s="531"/>
      <c r="AE471" s="42"/>
    </row>
    <row r="472" spans="1:45" ht="36" customHeight="1">
      <c r="A472" s="40"/>
      <c r="B472" s="91"/>
      <c r="C472" s="531" t="s">
        <v>6288</v>
      </c>
      <c r="D472" s="531"/>
      <c r="E472" s="531"/>
      <c r="F472" s="531"/>
      <c r="G472" s="531"/>
      <c r="H472" s="531"/>
      <c r="I472" s="531"/>
      <c r="J472" s="531"/>
      <c r="K472" s="531"/>
      <c r="L472" s="531"/>
      <c r="M472" s="531"/>
      <c r="N472" s="531"/>
      <c r="O472" s="531"/>
      <c r="P472" s="531"/>
      <c r="Q472" s="531"/>
      <c r="R472" s="531"/>
      <c r="S472" s="531"/>
      <c r="T472" s="531"/>
      <c r="U472" s="531"/>
      <c r="V472" s="531"/>
      <c r="W472" s="531"/>
      <c r="X472" s="531"/>
      <c r="Y472" s="531"/>
      <c r="Z472" s="531"/>
      <c r="AA472" s="531"/>
      <c r="AB472" s="531"/>
      <c r="AC472" s="531"/>
      <c r="AD472" s="531"/>
      <c r="AE472" s="42"/>
    </row>
    <row r="473" spans="1:45" ht="36" customHeight="1">
      <c r="A473" s="40"/>
      <c r="B473" s="91"/>
      <c r="C473" s="531" t="s">
        <v>6289</v>
      </c>
      <c r="D473" s="531"/>
      <c r="E473" s="531"/>
      <c r="F473" s="531"/>
      <c r="G473" s="531"/>
      <c r="H473" s="531"/>
      <c r="I473" s="531"/>
      <c r="J473" s="531"/>
      <c r="K473" s="531"/>
      <c r="L473" s="531"/>
      <c r="M473" s="531"/>
      <c r="N473" s="531"/>
      <c r="O473" s="531"/>
      <c r="P473" s="531"/>
      <c r="Q473" s="531"/>
      <c r="R473" s="531"/>
      <c r="S473" s="531"/>
      <c r="T473" s="531"/>
      <c r="U473" s="531"/>
      <c r="V473" s="531"/>
      <c r="W473" s="531"/>
      <c r="X473" s="531"/>
      <c r="Y473" s="531"/>
      <c r="Z473" s="531"/>
      <c r="AA473" s="531"/>
      <c r="AB473" s="531"/>
      <c r="AC473" s="531"/>
      <c r="AD473" s="531"/>
      <c r="AE473" s="42"/>
    </row>
    <row r="474" spans="1:45" ht="24" customHeight="1">
      <c r="A474" s="40"/>
      <c r="B474" s="91"/>
      <c r="C474" s="531" t="s">
        <v>6290</v>
      </c>
      <c r="D474" s="531"/>
      <c r="E474" s="531"/>
      <c r="F474" s="531"/>
      <c r="G474" s="531"/>
      <c r="H474" s="531"/>
      <c r="I474" s="531"/>
      <c r="J474" s="531"/>
      <c r="K474" s="531"/>
      <c r="L474" s="531"/>
      <c r="M474" s="531"/>
      <c r="N474" s="531"/>
      <c r="O474" s="531"/>
      <c r="P474" s="531"/>
      <c r="Q474" s="531"/>
      <c r="R474" s="531"/>
      <c r="S474" s="531"/>
      <c r="T474" s="531"/>
      <c r="U474" s="531"/>
      <c r="V474" s="531"/>
      <c r="W474" s="531"/>
      <c r="X474" s="531"/>
      <c r="Y474" s="531"/>
      <c r="Z474" s="531"/>
      <c r="AA474" s="531"/>
      <c r="AB474" s="531"/>
      <c r="AC474" s="531"/>
      <c r="AD474" s="531"/>
      <c r="AE474" s="42"/>
    </row>
    <row r="475" spans="1:45" ht="24" customHeight="1">
      <c r="A475" s="40"/>
      <c r="B475" s="91"/>
      <c r="C475" s="531" t="s">
        <v>6291</v>
      </c>
      <c r="D475" s="531"/>
      <c r="E475" s="531"/>
      <c r="F475" s="531"/>
      <c r="G475" s="531"/>
      <c r="H475" s="531"/>
      <c r="I475" s="531"/>
      <c r="J475" s="531"/>
      <c r="K475" s="531"/>
      <c r="L475" s="531"/>
      <c r="M475" s="531"/>
      <c r="N475" s="531"/>
      <c r="O475" s="531"/>
      <c r="P475" s="531"/>
      <c r="Q475" s="531"/>
      <c r="R475" s="531"/>
      <c r="S475" s="531"/>
      <c r="T475" s="531"/>
      <c r="U475" s="531"/>
      <c r="V475" s="531"/>
      <c r="W475" s="531"/>
      <c r="X475" s="531"/>
      <c r="Y475" s="531"/>
      <c r="Z475" s="531"/>
      <c r="AA475" s="531"/>
      <c r="AB475" s="531"/>
      <c r="AC475" s="531"/>
      <c r="AD475" s="531"/>
      <c r="AE475" s="42"/>
    </row>
    <row r="476" spans="1:45" ht="15" customHeight="1">
      <c r="A476" s="40"/>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I476" s="815" t="s">
        <v>6266</v>
      </c>
      <c r="AJ476" s="816" t="s">
        <v>6292</v>
      </c>
      <c r="AM476" s="817" t="s">
        <v>6293</v>
      </c>
    </row>
    <row r="477" spans="1:45" ht="60" customHeight="1">
      <c r="A477" s="40"/>
      <c r="B477" s="109"/>
      <c r="C477" s="511" t="s">
        <v>6012</v>
      </c>
      <c r="D477" s="512"/>
      <c r="E477" s="512"/>
      <c r="F477" s="512"/>
      <c r="G477" s="512"/>
      <c r="H477" s="512"/>
      <c r="I477" s="512"/>
      <c r="J477" s="512"/>
      <c r="K477" s="512"/>
      <c r="L477" s="512"/>
      <c r="M477" s="512"/>
      <c r="N477" s="512"/>
      <c r="O477" s="512"/>
      <c r="P477" s="512"/>
      <c r="Q477" s="512"/>
      <c r="R477" s="512"/>
      <c r="S477" s="512"/>
      <c r="T477" s="512"/>
      <c r="U477" s="512"/>
      <c r="V477" s="512"/>
      <c r="W477" s="512"/>
      <c r="X477" s="513"/>
      <c r="Y477" s="511" t="s">
        <v>6294</v>
      </c>
      <c r="Z477" s="512"/>
      <c r="AA477" s="512"/>
      <c r="AB477" s="512"/>
      <c r="AC477" s="512"/>
      <c r="AD477" s="513"/>
      <c r="AE477" s="42"/>
      <c r="AH477" s="222" t="s">
        <v>5107</v>
      </c>
      <c r="AI477" s="815"/>
      <c r="AJ477" s="816"/>
      <c r="AK477" s="392" t="s">
        <v>6014</v>
      </c>
      <c r="AL477" s="395" t="s">
        <v>6295</v>
      </c>
      <c r="AM477" s="817"/>
      <c r="AN477" s="351" t="s">
        <v>6014</v>
      </c>
      <c r="AO477" s="396" t="s">
        <v>6296</v>
      </c>
      <c r="AP477" s="369" t="s">
        <v>6297</v>
      </c>
      <c r="AQ477" s="398" t="s">
        <v>6298</v>
      </c>
      <c r="AR477" s="391" t="s">
        <v>6019</v>
      </c>
      <c r="AS477" s="391" t="s">
        <v>6020</v>
      </c>
    </row>
    <row r="478" spans="1:45" ht="15" customHeight="1">
      <c r="A478" s="40"/>
      <c r="B478" s="91"/>
      <c r="C478" s="728" t="s">
        <v>6021</v>
      </c>
      <c r="D478" s="728"/>
      <c r="E478" s="94" t="s">
        <v>5500</v>
      </c>
      <c r="F478" s="572" t="s">
        <v>6299</v>
      </c>
      <c r="G478" s="573"/>
      <c r="H478" s="573"/>
      <c r="I478" s="573"/>
      <c r="J478" s="573"/>
      <c r="K478" s="573"/>
      <c r="L478" s="573"/>
      <c r="M478" s="573"/>
      <c r="N478" s="573"/>
      <c r="O478" s="573"/>
      <c r="P478" s="573"/>
      <c r="Q478" s="573"/>
      <c r="R478" s="573"/>
      <c r="S478" s="573"/>
      <c r="T478" s="573"/>
      <c r="U478" s="573"/>
      <c r="V478" s="573"/>
      <c r="W478" s="573"/>
      <c r="X478" s="574"/>
      <c r="Y478" s="577"/>
      <c r="Z478" s="578"/>
      <c r="AA478" s="578"/>
      <c r="AB478" s="578"/>
      <c r="AC478" s="578"/>
      <c r="AD478" s="579"/>
      <c r="AE478" s="42"/>
      <c r="AH478" s="89">
        <f>COUNTIF(Y478,"NS")</f>
        <v>0</v>
      </c>
      <c r="AI478" s="1">
        <f>IF(AND(SUM($P$347)=0,COUNTA(Y478:AD483)&gt;0),1,0)</f>
        <v>0</v>
      </c>
      <c r="AJ478" s="1">
        <f>IF(OR(Y478="NS",Y479="NS",Y480="NS",Y481="NS",Y482="NS",Y483="NS",$P$347="NS"),0,IF(AND(Y478="NA",Y479="NA",Y480="NA",Y481="NA",Y482="NA",Y483="NA",$P$347="NA"),0,IF(SUM(Y478:AD483)&gt;=$P$347,0,1)))</f>
        <v>0</v>
      </c>
      <c r="AK478" s="394">
        <v>1.1000000000000001</v>
      </c>
      <c r="AL478" s="1">
        <f>IF(OR(Y478="NS",$P$347="NS"),0,IF(AND(Y478="NA",$P$347="NA"),0,IF(Y478&lt;=$P$347,0,1)))</f>
        <v>0</v>
      </c>
      <c r="AM478" s="1">
        <f>IF(OR(Y484="NS",Y485="NS",Y486="NS",Y487="NS",Y488="NS",Y489="NS",$T$347="NS"),0,IF(AND(Y484="NA",Y485="NA",Y486="NA",Y487="NA",Y488="NA",Y489="NA",$T$347="NA"),0,IF(SUM(Y484:AD489)&gt;=$T$347,0,1)))</f>
        <v>0</v>
      </c>
      <c r="AN478" s="372">
        <v>2.1</v>
      </c>
      <c r="AO478" s="1">
        <f>IF(OR(Y484="NS",$T$347="NS"),0,IF(AND(Y484="NA",$T$347="NA"),0,IF(Y484&lt;=$T$347,0,1)))</f>
        <v>0</v>
      </c>
      <c r="AP478" s="1">
        <f>IF(SUM(Y482)&gt;0,1,0)</f>
        <v>0</v>
      </c>
      <c r="AQ478" s="1">
        <f>IF(SUM(Y488)&gt;0,1,0)</f>
        <v>0</v>
      </c>
      <c r="AR478" s="23">
        <f>IF(AND(AI486=1,COUNTA(Y478:AD483)=0),0,IF(AND(SUM($P$347)=0,COUNTA(Y478:AD483)=0),0,IF(AND(SUM($P$347)&gt;0,COUNTA(Y478:AD483)=6),0,1)))</f>
        <v>0</v>
      </c>
      <c r="AS478" s="23">
        <f>IF(AND(AI486=1,COUNTA(Y484:AD489)=0),0,IF(AND(SUM($T$347)=0,COUNTA(Y484:AD489)=0),0,IF(AND(SUM($T$347)&gt;0,COUNTA(Y484:AD489)=6),0,1)))</f>
        <v>0</v>
      </c>
    </row>
    <row r="479" spans="1:45" ht="24" customHeight="1">
      <c r="A479" s="40"/>
      <c r="B479" s="91"/>
      <c r="C479" s="728"/>
      <c r="D479" s="728"/>
      <c r="E479" s="94" t="s">
        <v>5502</v>
      </c>
      <c r="F479" s="572" t="s">
        <v>6300</v>
      </c>
      <c r="G479" s="573"/>
      <c r="H479" s="573"/>
      <c r="I479" s="573"/>
      <c r="J479" s="573"/>
      <c r="K479" s="573"/>
      <c r="L479" s="573"/>
      <c r="M479" s="573"/>
      <c r="N479" s="573"/>
      <c r="O479" s="573"/>
      <c r="P479" s="573"/>
      <c r="Q479" s="573"/>
      <c r="R479" s="573"/>
      <c r="S479" s="573"/>
      <c r="T479" s="573"/>
      <c r="U479" s="573"/>
      <c r="V479" s="573"/>
      <c r="W479" s="573"/>
      <c r="X479" s="574"/>
      <c r="Y479" s="577"/>
      <c r="Z479" s="578"/>
      <c r="AA479" s="578"/>
      <c r="AB479" s="578"/>
      <c r="AC479" s="578"/>
      <c r="AD479" s="579"/>
      <c r="AE479" s="42"/>
      <c r="AH479" s="89">
        <f t="shared" ref="AH479:AH489" si="100">COUNTIF(Y479,"NS")</f>
        <v>0</v>
      </c>
      <c r="AK479" s="392">
        <v>1.2</v>
      </c>
      <c r="AL479" s="1">
        <f t="shared" ref="AL479:AL482" si="101">IF(OR(Y479="NS",$P$347="NS"),0,IF(AND(Y479="NA",$P$347="NA"),0,IF(Y479&lt;=$P$347,0,1)))</f>
        <v>0</v>
      </c>
      <c r="AN479" s="351">
        <v>2.2000000000000002</v>
      </c>
      <c r="AO479" s="1">
        <f t="shared" ref="AO479:AO483" si="102">IF(OR(Y485="NS",$T$347="NS"),0,IF(AND(Y485="NA",$T$347="NA"),0,IF(Y485&lt;=$T$347,0,1)))</f>
        <v>0</v>
      </c>
    </row>
    <row r="480" spans="1:45" ht="24" customHeight="1">
      <c r="A480" s="40"/>
      <c r="B480" s="91"/>
      <c r="C480" s="728"/>
      <c r="D480" s="728"/>
      <c r="E480" s="94" t="s">
        <v>5504</v>
      </c>
      <c r="F480" s="572" t="s">
        <v>6301</v>
      </c>
      <c r="G480" s="573"/>
      <c r="H480" s="573"/>
      <c r="I480" s="573"/>
      <c r="J480" s="573"/>
      <c r="K480" s="573"/>
      <c r="L480" s="573"/>
      <c r="M480" s="573"/>
      <c r="N480" s="573"/>
      <c r="O480" s="573"/>
      <c r="P480" s="573"/>
      <c r="Q480" s="573"/>
      <c r="R480" s="573"/>
      <c r="S480" s="573"/>
      <c r="T480" s="573"/>
      <c r="U480" s="573"/>
      <c r="V480" s="573"/>
      <c r="W480" s="573"/>
      <c r="X480" s="574"/>
      <c r="Y480" s="577"/>
      <c r="Z480" s="578"/>
      <c r="AA480" s="578"/>
      <c r="AB480" s="578"/>
      <c r="AC480" s="578"/>
      <c r="AD480" s="579"/>
      <c r="AE480" s="42"/>
      <c r="AH480" s="89">
        <f t="shared" si="100"/>
        <v>0</v>
      </c>
      <c r="AI480" s="815" t="s">
        <v>6267</v>
      </c>
      <c r="AK480" s="394">
        <v>1.3</v>
      </c>
      <c r="AL480" s="1">
        <f t="shared" si="101"/>
        <v>0</v>
      </c>
      <c r="AN480" s="372">
        <v>2.2999999999999998</v>
      </c>
      <c r="AO480" s="1">
        <f t="shared" si="102"/>
        <v>0</v>
      </c>
    </row>
    <row r="481" spans="1:44" ht="24" customHeight="1">
      <c r="A481" s="40"/>
      <c r="B481" s="91"/>
      <c r="C481" s="728"/>
      <c r="D481" s="728"/>
      <c r="E481" s="94" t="s">
        <v>5506</v>
      </c>
      <c r="F481" s="572" t="s">
        <v>6302</v>
      </c>
      <c r="G481" s="573"/>
      <c r="H481" s="573"/>
      <c r="I481" s="573"/>
      <c r="J481" s="573"/>
      <c r="K481" s="573"/>
      <c r="L481" s="573"/>
      <c r="M481" s="573"/>
      <c r="N481" s="573"/>
      <c r="O481" s="573"/>
      <c r="P481" s="573"/>
      <c r="Q481" s="573"/>
      <c r="R481" s="573"/>
      <c r="S481" s="573"/>
      <c r="T481" s="573"/>
      <c r="U481" s="573"/>
      <c r="V481" s="573"/>
      <c r="W481" s="573"/>
      <c r="X481" s="574"/>
      <c r="Y481" s="577"/>
      <c r="Z481" s="578"/>
      <c r="AA481" s="578"/>
      <c r="AB481" s="578"/>
      <c r="AC481" s="578"/>
      <c r="AD481" s="579"/>
      <c r="AE481" s="42"/>
      <c r="AH481" s="89">
        <f t="shared" si="100"/>
        <v>0</v>
      </c>
      <c r="AI481" s="815"/>
      <c r="AK481" s="392">
        <v>1.4</v>
      </c>
      <c r="AL481" s="1">
        <f t="shared" si="101"/>
        <v>0</v>
      </c>
      <c r="AN481" s="351">
        <v>2.4</v>
      </c>
      <c r="AO481" s="1">
        <f t="shared" si="102"/>
        <v>0</v>
      </c>
    </row>
    <row r="482" spans="1:44" ht="15" customHeight="1">
      <c r="A482" s="40"/>
      <c r="B482" s="91"/>
      <c r="C482" s="728"/>
      <c r="D482" s="728"/>
      <c r="E482" s="94" t="s">
        <v>5508</v>
      </c>
      <c r="F482" s="572" t="s">
        <v>6031</v>
      </c>
      <c r="G482" s="573"/>
      <c r="H482" s="573"/>
      <c r="I482" s="573"/>
      <c r="J482" s="573"/>
      <c r="K482" s="573"/>
      <c r="L482" s="573"/>
      <c r="M482" s="573"/>
      <c r="N482" s="573"/>
      <c r="O482" s="573"/>
      <c r="P482" s="573"/>
      <c r="Q482" s="573"/>
      <c r="R482" s="573"/>
      <c r="S482" s="573"/>
      <c r="T482" s="573"/>
      <c r="U482" s="573"/>
      <c r="V482" s="573"/>
      <c r="W482" s="573"/>
      <c r="X482" s="574"/>
      <c r="Y482" s="577"/>
      <c r="Z482" s="578"/>
      <c r="AA482" s="578"/>
      <c r="AB482" s="578"/>
      <c r="AC482" s="578"/>
      <c r="AD482" s="579"/>
      <c r="AE482" s="42"/>
      <c r="AH482" s="89">
        <f t="shared" si="100"/>
        <v>0</v>
      </c>
      <c r="AI482" s="1">
        <f>IF(AND(SUM($T$347)=0,COUNTA(Y484:AD489)&gt;0),1,0)</f>
        <v>0</v>
      </c>
      <c r="AK482" s="394">
        <v>1.5</v>
      </c>
      <c r="AL482" s="1">
        <f t="shared" si="101"/>
        <v>0</v>
      </c>
      <c r="AN482" s="372">
        <v>2.5</v>
      </c>
      <c r="AO482" s="1">
        <f>IF(OR(Y488="NS",$T$347="NS"),0,IF(AND(Y488="NA",$T$347="NA"),0,IF(Y488&lt;=$T$347,0,1)))</f>
        <v>0</v>
      </c>
    </row>
    <row r="483" spans="1:44" ht="15" customHeight="1">
      <c r="A483" s="40"/>
      <c r="B483" s="91"/>
      <c r="C483" s="728"/>
      <c r="D483" s="728"/>
      <c r="E483" s="94" t="s">
        <v>5510</v>
      </c>
      <c r="F483" s="572" t="s">
        <v>6033</v>
      </c>
      <c r="G483" s="573"/>
      <c r="H483" s="573"/>
      <c r="I483" s="573"/>
      <c r="J483" s="573"/>
      <c r="K483" s="573"/>
      <c r="L483" s="573"/>
      <c r="M483" s="573"/>
      <c r="N483" s="573"/>
      <c r="O483" s="573"/>
      <c r="P483" s="573"/>
      <c r="Q483" s="573"/>
      <c r="R483" s="573"/>
      <c r="S483" s="573"/>
      <c r="T483" s="573"/>
      <c r="U483" s="573"/>
      <c r="V483" s="573"/>
      <c r="W483" s="573"/>
      <c r="X483" s="574"/>
      <c r="Y483" s="577"/>
      <c r="Z483" s="578"/>
      <c r="AA483" s="578"/>
      <c r="AB483" s="578"/>
      <c r="AC483" s="578"/>
      <c r="AD483" s="579"/>
      <c r="AE483" s="42"/>
      <c r="AH483" s="89">
        <f t="shared" si="100"/>
        <v>0</v>
      </c>
      <c r="AK483" s="392">
        <v>1.6</v>
      </c>
      <c r="AL483" s="1">
        <f>IF(OR(Y483="NS",$P$347="NS"),0,IF(AND(Y483="NA",$P$347="NA"),0,IF(Y483&lt;=$P$347,0,1)))</f>
        <v>0</v>
      </c>
      <c r="AN483" s="351">
        <v>2.6</v>
      </c>
      <c r="AO483" s="1">
        <f t="shared" si="102"/>
        <v>0</v>
      </c>
    </row>
    <row r="484" spans="1:44" ht="24" customHeight="1">
      <c r="A484" s="40"/>
      <c r="B484" s="91"/>
      <c r="C484" s="728" t="s">
        <v>6034</v>
      </c>
      <c r="D484" s="728"/>
      <c r="E484" s="94" t="s">
        <v>6035</v>
      </c>
      <c r="F484" s="572" t="s">
        <v>6303</v>
      </c>
      <c r="G484" s="573"/>
      <c r="H484" s="573"/>
      <c r="I484" s="573"/>
      <c r="J484" s="573"/>
      <c r="K484" s="573"/>
      <c r="L484" s="573"/>
      <c r="M484" s="573"/>
      <c r="N484" s="573"/>
      <c r="O484" s="573"/>
      <c r="P484" s="573"/>
      <c r="Q484" s="573"/>
      <c r="R484" s="573"/>
      <c r="S484" s="573"/>
      <c r="T484" s="573"/>
      <c r="U484" s="573"/>
      <c r="V484" s="573"/>
      <c r="W484" s="573"/>
      <c r="X484" s="574"/>
      <c r="Y484" s="580"/>
      <c r="Z484" s="580"/>
      <c r="AA484" s="580"/>
      <c r="AB484" s="580"/>
      <c r="AC484" s="580"/>
      <c r="AD484" s="580"/>
      <c r="AE484" s="42"/>
      <c r="AH484" s="89">
        <f t="shared" si="100"/>
        <v>0</v>
      </c>
      <c r="AI484" s="828" t="s">
        <v>6226</v>
      </c>
      <c r="AL484" s="392">
        <f>SUM(AL478:AL483)</f>
        <v>0</v>
      </c>
      <c r="AO484" s="372">
        <f>SUM(AO478:AO483)</f>
        <v>0</v>
      </c>
    </row>
    <row r="485" spans="1:44" ht="36" customHeight="1">
      <c r="A485" s="40"/>
      <c r="B485" s="91"/>
      <c r="C485" s="728"/>
      <c r="D485" s="728"/>
      <c r="E485" s="94" t="s">
        <v>6037</v>
      </c>
      <c r="F485" s="572" t="s">
        <v>6304</v>
      </c>
      <c r="G485" s="573"/>
      <c r="H485" s="573"/>
      <c r="I485" s="573"/>
      <c r="J485" s="573"/>
      <c r="K485" s="573"/>
      <c r="L485" s="573"/>
      <c r="M485" s="573"/>
      <c r="N485" s="573"/>
      <c r="O485" s="573"/>
      <c r="P485" s="573"/>
      <c r="Q485" s="573"/>
      <c r="R485" s="573"/>
      <c r="S485" s="573"/>
      <c r="T485" s="573"/>
      <c r="U485" s="573"/>
      <c r="V485" s="573"/>
      <c r="W485" s="573"/>
      <c r="X485" s="574"/>
      <c r="Y485" s="580"/>
      <c r="Z485" s="580"/>
      <c r="AA485" s="580"/>
      <c r="AB485" s="580"/>
      <c r="AC485" s="580"/>
      <c r="AD485" s="580"/>
      <c r="AE485" s="42"/>
      <c r="AH485" s="89">
        <f t="shared" si="100"/>
        <v>0</v>
      </c>
      <c r="AI485" s="828"/>
    </row>
    <row r="486" spans="1:44" ht="24" customHeight="1">
      <c r="A486" s="40"/>
      <c r="B486" s="91"/>
      <c r="C486" s="728"/>
      <c r="D486" s="728"/>
      <c r="E486" s="94" t="s">
        <v>6039</v>
      </c>
      <c r="F486" s="572" t="s">
        <v>6305</v>
      </c>
      <c r="G486" s="573"/>
      <c r="H486" s="573"/>
      <c r="I486" s="573"/>
      <c r="J486" s="573"/>
      <c r="K486" s="573"/>
      <c r="L486" s="573"/>
      <c r="M486" s="573"/>
      <c r="N486" s="573"/>
      <c r="O486" s="573"/>
      <c r="P486" s="573"/>
      <c r="Q486" s="573"/>
      <c r="R486" s="573"/>
      <c r="S486" s="573"/>
      <c r="T486" s="573"/>
      <c r="U486" s="573"/>
      <c r="V486" s="573"/>
      <c r="W486" s="573"/>
      <c r="X486" s="574"/>
      <c r="Y486" s="577"/>
      <c r="Z486" s="578"/>
      <c r="AA486" s="578"/>
      <c r="AB486" s="578"/>
      <c r="AC486" s="578"/>
      <c r="AD486" s="579"/>
      <c r="AE486" s="42"/>
      <c r="AH486" s="89">
        <f t="shared" si="100"/>
        <v>0</v>
      </c>
      <c r="AI486" s="1">
        <f>IF(COUNTIF(CNGE_2024_M4_Secc1!O42:R101,1)=COUNTA(CNGE_2024_M4_Secc1!O42:R101),1,0)</f>
        <v>1</v>
      </c>
    </row>
    <row r="487" spans="1:44" ht="24" customHeight="1">
      <c r="A487" s="40"/>
      <c r="B487" s="91"/>
      <c r="C487" s="728"/>
      <c r="D487" s="728"/>
      <c r="E487" s="94" t="s">
        <v>6041</v>
      </c>
      <c r="F487" s="572" t="s">
        <v>6306</v>
      </c>
      <c r="G487" s="573"/>
      <c r="H487" s="573"/>
      <c r="I487" s="573"/>
      <c r="J487" s="573"/>
      <c r="K487" s="573"/>
      <c r="L487" s="573"/>
      <c r="M487" s="573"/>
      <c r="N487" s="573"/>
      <c r="O487" s="573"/>
      <c r="P487" s="573"/>
      <c r="Q487" s="573"/>
      <c r="R487" s="573"/>
      <c r="S487" s="573"/>
      <c r="T487" s="573"/>
      <c r="U487" s="573"/>
      <c r="V487" s="573"/>
      <c r="W487" s="573"/>
      <c r="X487" s="574"/>
      <c r="Y487" s="577"/>
      <c r="Z487" s="578"/>
      <c r="AA487" s="578"/>
      <c r="AB487" s="578"/>
      <c r="AC487" s="578"/>
      <c r="AD487" s="579"/>
      <c r="AE487" s="42"/>
      <c r="AH487" s="89">
        <f t="shared" si="100"/>
        <v>0</v>
      </c>
      <c r="AK487" s="440"/>
      <c r="AN487" s="440"/>
    </row>
    <row r="488" spans="1:44" ht="15" customHeight="1">
      <c r="A488" s="40"/>
      <c r="B488" s="91"/>
      <c r="C488" s="728"/>
      <c r="D488" s="728"/>
      <c r="E488" s="94" t="s">
        <v>6043</v>
      </c>
      <c r="F488" s="572" t="s">
        <v>6053</v>
      </c>
      <c r="G488" s="573"/>
      <c r="H488" s="573"/>
      <c r="I488" s="573"/>
      <c r="J488" s="573"/>
      <c r="K488" s="573"/>
      <c r="L488" s="573"/>
      <c r="M488" s="573"/>
      <c r="N488" s="573"/>
      <c r="O488" s="573"/>
      <c r="P488" s="573"/>
      <c r="Q488" s="573"/>
      <c r="R488" s="573"/>
      <c r="S488" s="573"/>
      <c r="T488" s="573"/>
      <c r="U488" s="573"/>
      <c r="V488" s="573"/>
      <c r="W488" s="573"/>
      <c r="X488" s="574"/>
      <c r="Y488" s="577"/>
      <c r="Z488" s="578"/>
      <c r="AA488" s="578"/>
      <c r="AB488" s="578"/>
      <c r="AC488" s="578"/>
      <c r="AD488" s="579"/>
      <c r="AE488" s="42"/>
      <c r="AH488" s="89">
        <f t="shared" si="100"/>
        <v>0</v>
      </c>
    </row>
    <row r="489" spans="1:44" ht="15" customHeight="1">
      <c r="A489" s="40"/>
      <c r="B489" s="91"/>
      <c r="C489" s="728"/>
      <c r="D489" s="728"/>
      <c r="E489" s="94" t="s">
        <v>6046</v>
      </c>
      <c r="F489" s="572" t="s">
        <v>6054</v>
      </c>
      <c r="G489" s="573"/>
      <c r="H489" s="573"/>
      <c r="I489" s="573"/>
      <c r="J489" s="573"/>
      <c r="K489" s="573"/>
      <c r="L489" s="573"/>
      <c r="M489" s="573"/>
      <c r="N489" s="573"/>
      <c r="O489" s="573"/>
      <c r="P489" s="573"/>
      <c r="Q489" s="573"/>
      <c r="R489" s="573"/>
      <c r="S489" s="573"/>
      <c r="T489" s="573"/>
      <c r="U489" s="573"/>
      <c r="V489" s="573"/>
      <c r="W489" s="573"/>
      <c r="X489" s="574"/>
      <c r="Y489" s="577"/>
      <c r="Z489" s="578"/>
      <c r="AA489" s="578"/>
      <c r="AB489" s="578"/>
      <c r="AC489" s="578"/>
      <c r="AD489" s="579"/>
      <c r="AE489" s="42"/>
      <c r="AH489" s="89">
        <f t="shared" si="100"/>
        <v>0</v>
      </c>
    </row>
    <row r="490" spans="1:44" ht="15" customHeight="1">
      <c r="A490" s="40"/>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H490" s="317">
        <f>SUM(AH478:AH489)</f>
        <v>0</v>
      </c>
    </row>
    <row r="491" spans="1:44" ht="45" customHeight="1">
      <c r="A491" s="40"/>
      <c r="B491" s="91"/>
      <c r="C491" s="678" t="s">
        <v>6055</v>
      </c>
      <c r="D491" s="678"/>
      <c r="E491" s="678"/>
      <c r="F491" s="678"/>
      <c r="G491" s="678"/>
      <c r="H491" s="707"/>
      <c r="I491" s="527"/>
      <c r="J491" s="527"/>
      <c r="K491" s="527"/>
      <c r="L491" s="527"/>
      <c r="M491" s="527"/>
      <c r="N491" s="527"/>
      <c r="O491" s="527"/>
      <c r="P491" s="527"/>
      <c r="Q491" s="527"/>
      <c r="R491" s="527"/>
      <c r="S491" s="527"/>
      <c r="T491" s="527"/>
      <c r="U491" s="527"/>
      <c r="V491" s="527"/>
      <c r="W491" s="527"/>
      <c r="X491" s="527"/>
      <c r="Y491" s="527"/>
      <c r="Z491" s="527"/>
      <c r="AA491" s="527"/>
      <c r="AB491" s="527"/>
      <c r="AC491" s="527"/>
      <c r="AD491" s="527"/>
      <c r="AE491" s="42"/>
      <c r="AH491" s="89"/>
    </row>
    <row r="492" spans="1:44" ht="15" customHeight="1">
      <c r="A492" s="40"/>
      <c r="B492" s="571" t="str">
        <f>IF(AND(AP478&gt;0,I491=""),"Ha registrado un valor mayor a cero en el numeral 1.5, debe anotar el nombre de dicho(s) tipo(s) de atenciones en materia penal ","")</f>
        <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H492" s="769" t="s">
        <v>5968</v>
      </c>
      <c r="AI492" s="769"/>
      <c r="AJ492" s="769"/>
    </row>
    <row r="493" spans="1:44" ht="45" customHeight="1">
      <c r="A493" s="40"/>
      <c r="B493" s="91"/>
      <c r="C493" s="678" t="s">
        <v>6056</v>
      </c>
      <c r="D493" s="678"/>
      <c r="E493" s="678"/>
      <c r="F493" s="678"/>
      <c r="G493" s="678"/>
      <c r="H493" s="707"/>
      <c r="I493" s="527"/>
      <c r="J493" s="527"/>
      <c r="K493" s="527"/>
      <c r="L493" s="527"/>
      <c r="M493" s="527"/>
      <c r="N493" s="527"/>
      <c r="O493" s="527"/>
      <c r="P493" s="527"/>
      <c r="Q493" s="527"/>
      <c r="R493" s="527"/>
      <c r="S493" s="527"/>
      <c r="T493" s="527"/>
      <c r="U493" s="527"/>
      <c r="V493" s="527"/>
      <c r="W493" s="527"/>
      <c r="X493" s="527"/>
      <c r="Y493" s="527"/>
      <c r="Z493" s="527"/>
      <c r="AA493" s="527"/>
      <c r="AB493" s="527"/>
      <c r="AC493" s="527"/>
      <c r="AD493" s="527"/>
      <c r="AE493" s="42"/>
      <c r="AH493" s="401" t="s">
        <v>5667</v>
      </c>
      <c r="AI493" s="442" t="s">
        <v>5668</v>
      </c>
      <c r="AJ493" s="443" t="s">
        <v>5669</v>
      </c>
      <c r="AR493" s="1" t="s">
        <v>6045</v>
      </c>
    </row>
    <row r="494" spans="1:44" ht="15" customHeight="1">
      <c r="A494" s="40"/>
      <c r="B494" s="571" t="str">
        <f>IF(AND(AQ478&gt;0,I493=""),"Ha registrado un valor mayor a cero en el numeral 2.5, debe anotar el nombre de dicho(s) tipo(s) de atenciones en materia de justicia","")</f>
        <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H494" s="1">
        <v>7</v>
      </c>
      <c r="AI494" s="1">
        <f>IF(AL484&gt;0,1,0)</f>
        <v>0</v>
      </c>
      <c r="AJ494" s="441" t="str">
        <f>IF(AI494&gt;0,AH494,"")</f>
        <v/>
      </c>
    </row>
    <row r="495" spans="1:44" ht="24" customHeight="1">
      <c r="A495" s="40"/>
      <c r="B495" s="91"/>
      <c r="C495" s="531" t="s">
        <v>5147</v>
      </c>
      <c r="D495" s="531"/>
      <c r="E495" s="531"/>
      <c r="F495" s="531"/>
      <c r="G495" s="531"/>
      <c r="H495" s="531"/>
      <c r="I495" s="531"/>
      <c r="J495" s="531"/>
      <c r="K495" s="531"/>
      <c r="L495" s="531"/>
      <c r="M495" s="531"/>
      <c r="N495" s="531"/>
      <c r="O495" s="531"/>
      <c r="P495" s="531"/>
      <c r="Q495" s="531"/>
      <c r="R495" s="531"/>
      <c r="S495" s="531"/>
      <c r="T495" s="531"/>
      <c r="U495" s="531"/>
      <c r="V495" s="531"/>
      <c r="W495" s="531"/>
      <c r="X495" s="531"/>
      <c r="Y495" s="531"/>
      <c r="Z495" s="531"/>
      <c r="AA495" s="531"/>
      <c r="AB495" s="531"/>
      <c r="AC495" s="531"/>
      <c r="AD495" s="531"/>
      <c r="AE495" s="42"/>
      <c r="AH495" s="1">
        <v>9</v>
      </c>
      <c r="AI495" s="1">
        <f>IF(AO484&gt;0,1,0)</f>
        <v>0</v>
      </c>
      <c r="AJ495" s="441" t="str">
        <f>IF(AI495&gt;0,AH495,"")</f>
        <v/>
      </c>
    </row>
    <row r="496" spans="1:44" ht="60" customHeight="1">
      <c r="A496" s="40"/>
      <c r="B496" s="91"/>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42"/>
      <c r="AH496" s="89"/>
    </row>
    <row r="497" spans="1:38" ht="15" customHeight="1">
      <c r="A497" s="40"/>
      <c r="B497" s="583" t="str">
        <f>IF(OR(AR478&gt;0,AS478&gt;0),"Favor de ingresar toda la información requerida en la pregunta y/o verifique que no tenga información en celdas sombreadas","")</f>
        <v/>
      </c>
      <c r="C497" s="583"/>
      <c r="D497" s="583"/>
      <c r="E497" s="583"/>
      <c r="F497" s="583"/>
      <c r="G497" s="583"/>
      <c r="H497" s="58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583"/>
      <c r="AE497" s="42"/>
      <c r="AH497" s="89"/>
    </row>
    <row r="498" spans="1:38" ht="15" customHeight="1">
      <c r="A498" s="40"/>
      <c r="B498" s="568" t="str">
        <f>IF(AH490&gt;0,"Alerta: debido a que cuenta con registros NS, debe proporcionar una justificación en el area de comentarios al final de la pregunta","")</f>
        <v/>
      </c>
      <c r="C498" s="568"/>
      <c r="D498" s="568"/>
      <c r="E498" s="568"/>
      <c r="F498" s="568"/>
      <c r="G498" s="568"/>
      <c r="H498" s="568"/>
      <c r="I498" s="568"/>
      <c r="J498" s="568"/>
      <c r="K498" s="568"/>
      <c r="L498" s="568"/>
      <c r="M498" s="568"/>
      <c r="N498" s="568"/>
      <c r="O498" s="568"/>
      <c r="P498" s="568"/>
      <c r="Q498" s="568"/>
      <c r="R498" s="568"/>
      <c r="S498" s="568"/>
      <c r="T498" s="568"/>
      <c r="U498" s="568"/>
      <c r="V498" s="568"/>
      <c r="W498" s="568"/>
      <c r="X498" s="568"/>
      <c r="Y498" s="568"/>
      <c r="Z498" s="568"/>
      <c r="AA498" s="568"/>
      <c r="AB498" s="568"/>
      <c r="AC498" s="568"/>
      <c r="AD498" s="568"/>
      <c r="AE498" s="42"/>
      <c r="AH498" s="89"/>
    </row>
    <row r="499" spans="1:38" ht="15" customHeight="1">
      <c r="A499" s="40"/>
      <c r="B499" s="571" t="str">
        <f>IF(AJ478&gt;0,"Favor de revisar la instrucción 5, debido a que no se cumplen con los criterios mencionados",IF(AM478&gt;0,"Favor de revisar la instrucción 7, debido a que no se cumplen con los criterios mencionados",""))</f>
        <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42"/>
    </row>
    <row r="500" spans="1:38" ht="15" customHeight="1">
      <c r="A500" s="40"/>
      <c r="B500" s="584" t="str">
        <f>IF(OR(AI494&gt;0,AI495&gt;0),_xlfn.CONCAT("Alerta: debe de proporcionar una justificación de acuerdo a lo establecido en la(s) instrucción(es): ",_xlfn.TEXTJOIN(",",TRUE,AJ494:AJ495)),"")</f>
        <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row>
    <row r="501" spans="1:38" ht="15" customHeight="1">
      <c r="A501" s="40"/>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row>
    <row r="502" spans="1:38" ht="15" customHeight="1">
      <c r="A502" s="40"/>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row>
    <row r="503" spans="1:38" ht="36" customHeight="1">
      <c r="A503" s="72" t="s">
        <v>6307</v>
      </c>
      <c r="B503" s="582" t="s">
        <v>6308</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42"/>
    </row>
    <row r="504" spans="1:38" ht="24" customHeight="1">
      <c r="A504" s="40"/>
      <c r="B504" s="88"/>
      <c r="C504" s="531" t="s">
        <v>6309</v>
      </c>
      <c r="D504" s="531"/>
      <c r="E504" s="531"/>
      <c r="F504" s="531"/>
      <c r="G504" s="531"/>
      <c r="H504" s="531"/>
      <c r="I504" s="531"/>
      <c r="J504" s="531"/>
      <c r="K504" s="531"/>
      <c r="L504" s="531"/>
      <c r="M504" s="531"/>
      <c r="N504" s="531"/>
      <c r="O504" s="531"/>
      <c r="P504" s="531"/>
      <c r="Q504" s="531"/>
      <c r="R504" s="531"/>
      <c r="S504" s="531"/>
      <c r="T504" s="531"/>
      <c r="U504" s="531"/>
      <c r="V504" s="531"/>
      <c r="W504" s="531"/>
      <c r="X504" s="531"/>
      <c r="Y504" s="531"/>
      <c r="Z504" s="531"/>
      <c r="AA504" s="531"/>
      <c r="AB504" s="531"/>
      <c r="AC504" s="531"/>
      <c r="AD504" s="531"/>
      <c r="AE504" s="42"/>
    </row>
    <row r="505" spans="1:38" ht="36" customHeight="1">
      <c r="A505" s="40"/>
      <c r="B505" s="28"/>
      <c r="C505" s="531" t="s">
        <v>6310</v>
      </c>
      <c r="D505" s="531"/>
      <c r="E505" s="531"/>
      <c r="F505" s="531"/>
      <c r="G505" s="531"/>
      <c r="H505" s="531"/>
      <c r="I505" s="531"/>
      <c r="J505" s="531"/>
      <c r="K505" s="531"/>
      <c r="L505" s="531"/>
      <c r="M505" s="531"/>
      <c r="N505" s="531"/>
      <c r="O505" s="531"/>
      <c r="P505" s="531"/>
      <c r="Q505" s="531"/>
      <c r="R505" s="531"/>
      <c r="S505" s="531"/>
      <c r="T505" s="531"/>
      <c r="U505" s="531"/>
      <c r="V505" s="531"/>
      <c r="W505" s="531"/>
      <c r="X505" s="531"/>
      <c r="Y505" s="531"/>
      <c r="Z505" s="531"/>
      <c r="AA505" s="531"/>
      <c r="AB505" s="531"/>
      <c r="AC505" s="531"/>
      <c r="AD505" s="531"/>
      <c r="AE505" s="42"/>
    </row>
    <row r="506" spans="1:38" ht="36" customHeight="1">
      <c r="A506" s="40"/>
      <c r="B506" s="28"/>
      <c r="C506" s="531" t="s">
        <v>6311</v>
      </c>
      <c r="D506" s="531"/>
      <c r="E506" s="531"/>
      <c r="F506" s="531"/>
      <c r="G506" s="531"/>
      <c r="H506" s="531"/>
      <c r="I506" s="531"/>
      <c r="J506" s="531"/>
      <c r="K506" s="531"/>
      <c r="L506" s="531"/>
      <c r="M506" s="531"/>
      <c r="N506" s="531"/>
      <c r="O506" s="531"/>
      <c r="P506" s="531"/>
      <c r="Q506" s="531"/>
      <c r="R506" s="531"/>
      <c r="S506" s="531"/>
      <c r="T506" s="531"/>
      <c r="U506" s="531"/>
      <c r="V506" s="531"/>
      <c r="W506" s="531"/>
      <c r="X506" s="531"/>
      <c r="Y506" s="531"/>
      <c r="Z506" s="531"/>
      <c r="AA506" s="531"/>
      <c r="AB506" s="531"/>
      <c r="AC506" s="531"/>
      <c r="AD506" s="531"/>
      <c r="AE506" s="42"/>
    </row>
    <row r="507" spans="1:38" ht="24" customHeight="1">
      <c r="A507" s="40"/>
      <c r="B507" s="28"/>
      <c r="C507" s="593" t="s">
        <v>6312</v>
      </c>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42"/>
    </row>
    <row r="508" spans="1:38" ht="15" customHeight="1">
      <c r="A508" s="40"/>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row>
    <row r="509" spans="1:38" ht="96" customHeight="1">
      <c r="A509" s="40"/>
      <c r="B509" s="91"/>
      <c r="C509" s="511" t="s">
        <v>6066</v>
      </c>
      <c r="D509" s="512"/>
      <c r="E509" s="512"/>
      <c r="F509" s="512"/>
      <c r="G509" s="512"/>
      <c r="H509" s="512"/>
      <c r="I509" s="512"/>
      <c r="J509" s="512"/>
      <c r="K509" s="512"/>
      <c r="L509" s="512"/>
      <c r="M509" s="512"/>
      <c r="N509" s="512"/>
      <c r="O509" s="512"/>
      <c r="P509" s="512"/>
      <c r="Q509" s="512"/>
      <c r="R509" s="512"/>
      <c r="S509" s="512"/>
      <c r="T509" s="512"/>
      <c r="U509" s="512"/>
      <c r="V509" s="512"/>
      <c r="W509" s="512"/>
      <c r="X509" s="513"/>
      <c r="Y509" s="511" t="s">
        <v>6313</v>
      </c>
      <c r="Z509" s="512"/>
      <c r="AA509" s="512"/>
      <c r="AB509" s="512"/>
      <c r="AC509" s="512"/>
      <c r="AD509" s="513"/>
      <c r="AE509" s="42"/>
      <c r="AG509" s="815" t="s">
        <v>6314</v>
      </c>
      <c r="AH509" s="819" t="s">
        <v>6315</v>
      </c>
      <c r="AI509" s="399" t="s">
        <v>6014</v>
      </c>
      <c r="AJ509" s="400" t="s">
        <v>6316</v>
      </c>
      <c r="AL509" s="222" t="s">
        <v>5107</v>
      </c>
    </row>
    <row r="510" spans="1:38" ht="24" customHeight="1">
      <c r="A510" s="40"/>
      <c r="B510" s="91"/>
      <c r="C510" s="142" t="s">
        <v>5014</v>
      </c>
      <c r="D510" s="717" t="s">
        <v>6317</v>
      </c>
      <c r="E510" s="718"/>
      <c r="F510" s="718"/>
      <c r="G510" s="718"/>
      <c r="H510" s="718"/>
      <c r="I510" s="718"/>
      <c r="J510" s="718"/>
      <c r="K510" s="718"/>
      <c r="L510" s="718"/>
      <c r="M510" s="718"/>
      <c r="N510" s="718"/>
      <c r="O510" s="718"/>
      <c r="P510" s="718"/>
      <c r="Q510" s="718"/>
      <c r="R510" s="718"/>
      <c r="S510" s="718"/>
      <c r="T510" s="718"/>
      <c r="U510" s="718"/>
      <c r="V510" s="718"/>
      <c r="W510" s="718"/>
      <c r="X510" s="719"/>
      <c r="Y510" s="577"/>
      <c r="Z510" s="578"/>
      <c r="AA510" s="578"/>
      <c r="AB510" s="578"/>
      <c r="AC510" s="578"/>
      <c r="AD510" s="579"/>
      <c r="AE510" s="42"/>
      <c r="AG510" s="815"/>
      <c r="AH510" s="819"/>
      <c r="AI510" s="401">
        <v>1</v>
      </c>
      <c r="AJ510" s="1">
        <f t="shared" ref="AJ510:AJ524" si="103">IF(OR(Y510="NS",$Y$479="NS",$Y$485="NS"),0,IF(AND(Y510="NA",$Y$479="NA",$Y$485="NA"),0,IF(Y510&lt;=SUM($Y$479,$Y$485),0,1)))</f>
        <v>0</v>
      </c>
      <c r="AK510" s="373" t="s">
        <v>6318</v>
      </c>
      <c r="AL510" s="89">
        <f t="shared" ref="AL510:AL524" si="104">COUNTIF(Y510,"NS")</f>
        <v>0</v>
      </c>
    </row>
    <row r="511" spans="1:38" ht="15" customHeight="1">
      <c r="A511" s="40"/>
      <c r="B511" s="91"/>
      <c r="C511" s="142" t="s">
        <v>5016</v>
      </c>
      <c r="D511" s="717" t="s">
        <v>6319</v>
      </c>
      <c r="E511" s="718"/>
      <c r="F511" s="718"/>
      <c r="G511" s="718"/>
      <c r="H511" s="718"/>
      <c r="I511" s="718"/>
      <c r="J511" s="718"/>
      <c r="K511" s="718"/>
      <c r="L511" s="718"/>
      <c r="M511" s="718"/>
      <c r="N511" s="718"/>
      <c r="O511" s="718"/>
      <c r="P511" s="718"/>
      <c r="Q511" s="718"/>
      <c r="R511" s="718"/>
      <c r="S511" s="718"/>
      <c r="T511" s="718"/>
      <c r="U511" s="718"/>
      <c r="V511" s="718"/>
      <c r="W511" s="718"/>
      <c r="X511" s="719"/>
      <c r="Y511" s="577"/>
      <c r="Z511" s="578"/>
      <c r="AA511" s="578"/>
      <c r="AB511" s="578"/>
      <c r="AC511" s="578"/>
      <c r="AD511" s="579"/>
      <c r="AE511" s="42"/>
      <c r="AG511" s="1">
        <f>IF(AND(SUM(Y478,Y485)=0,COUNTA(Y510:AD524)&gt;0),1,0)</f>
        <v>0</v>
      </c>
      <c r="AH511" s="1">
        <f>IF(OR(Y525="NS",Y479="NS",Y485="NS"),0,IF(AND(Y525="NA",Y479="NA",Y485="NA"),0,IF(Y525&gt;=SUM(Y479,Y485),0,1)))</f>
        <v>0</v>
      </c>
      <c r="AI511" s="399">
        <v>2</v>
      </c>
      <c r="AJ511" s="1">
        <f t="shared" si="103"/>
        <v>0</v>
      </c>
      <c r="AK511" s="1">
        <f>IF(SUM(Y523)&gt;0,1,0)</f>
        <v>0</v>
      </c>
      <c r="AL511" s="89">
        <f t="shared" si="104"/>
        <v>0</v>
      </c>
    </row>
    <row r="512" spans="1:38" ht="15" customHeight="1">
      <c r="A512" s="40"/>
      <c r="B512" s="91"/>
      <c r="C512" s="142" t="s">
        <v>5018</v>
      </c>
      <c r="D512" s="717" t="s">
        <v>6320</v>
      </c>
      <c r="E512" s="718"/>
      <c r="F512" s="718"/>
      <c r="G512" s="718"/>
      <c r="H512" s="718"/>
      <c r="I512" s="718"/>
      <c r="J512" s="718"/>
      <c r="K512" s="718"/>
      <c r="L512" s="718"/>
      <c r="M512" s="718"/>
      <c r="N512" s="718"/>
      <c r="O512" s="718"/>
      <c r="P512" s="718"/>
      <c r="Q512" s="718"/>
      <c r="R512" s="718"/>
      <c r="S512" s="718"/>
      <c r="T512" s="718"/>
      <c r="U512" s="718"/>
      <c r="V512" s="718"/>
      <c r="W512" s="718"/>
      <c r="X512" s="719"/>
      <c r="Y512" s="577"/>
      <c r="Z512" s="578"/>
      <c r="AA512" s="578"/>
      <c r="AB512" s="578"/>
      <c r="AC512" s="578"/>
      <c r="AD512" s="579"/>
      <c r="AE512" s="42"/>
      <c r="AG512" s="391" t="s">
        <v>5102</v>
      </c>
      <c r="AI512" s="401">
        <v>3</v>
      </c>
      <c r="AJ512" s="1">
        <f t="shared" si="103"/>
        <v>0</v>
      </c>
      <c r="AL512" s="89">
        <f t="shared" si="104"/>
        <v>0</v>
      </c>
    </row>
    <row r="513" spans="1:38" ht="15" customHeight="1">
      <c r="A513" s="40"/>
      <c r="B513" s="91"/>
      <c r="C513" s="142" t="s">
        <v>5020</v>
      </c>
      <c r="D513" s="717" t="s">
        <v>6321</v>
      </c>
      <c r="E513" s="718"/>
      <c r="F513" s="718"/>
      <c r="G513" s="718"/>
      <c r="H513" s="718"/>
      <c r="I513" s="718"/>
      <c r="J513" s="718"/>
      <c r="K513" s="718"/>
      <c r="L513" s="718"/>
      <c r="M513" s="718"/>
      <c r="N513" s="718"/>
      <c r="O513" s="718"/>
      <c r="P513" s="718"/>
      <c r="Q513" s="718"/>
      <c r="R513" s="718"/>
      <c r="S513" s="718"/>
      <c r="T513" s="718"/>
      <c r="U513" s="718"/>
      <c r="V513" s="718"/>
      <c r="W513" s="718"/>
      <c r="X513" s="719"/>
      <c r="Y513" s="577"/>
      <c r="Z513" s="578"/>
      <c r="AA513" s="578"/>
      <c r="AB513" s="578"/>
      <c r="AC513" s="578"/>
      <c r="AD513" s="579"/>
      <c r="AE513" s="42"/>
      <c r="AG513" s="23">
        <f>IF(AND(AG517=1,COUNTA(Y478:AD483)=0),0,IF(AND(SUM($Y$479,$Y$485)=0,COUNTA(Y510:AD524)=0),0,IF(AND(SUM(Y479,Y485)&gt;0,COUNTA(Y510:AD524)=15),0,1)))</f>
        <v>0</v>
      </c>
      <c r="AI513" s="399">
        <v>4</v>
      </c>
      <c r="AJ513" s="1">
        <f t="shared" si="103"/>
        <v>0</v>
      </c>
      <c r="AL513" s="89">
        <f t="shared" si="104"/>
        <v>0</v>
      </c>
    </row>
    <row r="514" spans="1:38" ht="15" customHeight="1">
      <c r="A514" s="40"/>
      <c r="B514" s="91"/>
      <c r="C514" s="142" t="s">
        <v>5022</v>
      </c>
      <c r="D514" s="717" t="s">
        <v>6322</v>
      </c>
      <c r="E514" s="718"/>
      <c r="F514" s="718"/>
      <c r="G514" s="718"/>
      <c r="H514" s="718"/>
      <c r="I514" s="718"/>
      <c r="J514" s="718"/>
      <c r="K514" s="718"/>
      <c r="L514" s="718"/>
      <c r="M514" s="718"/>
      <c r="N514" s="718"/>
      <c r="O514" s="718"/>
      <c r="P514" s="718"/>
      <c r="Q514" s="718"/>
      <c r="R514" s="718"/>
      <c r="S514" s="718"/>
      <c r="T514" s="718"/>
      <c r="U514" s="718"/>
      <c r="V514" s="718"/>
      <c r="W514" s="718"/>
      <c r="X514" s="719"/>
      <c r="Y514" s="577"/>
      <c r="Z514" s="578"/>
      <c r="AA514" s="578"/>
      <c r="AB514" s="578"/>
      <c r="AC514" s="578"/>
      <c r="AD514" s="579"/>
      <c r="AE514" s="42"/>
      <c r="AI514" s="401">
        <v>5</v>
      </c>
      <c r="AJ514" s="1">
        <f t="shared" si="103"/>
        <v>0</v>
      </c>
      <c r="AL514" s="89">
        <f t="shared" si="104"/>
        <v>0</v>
      </c>
    </row>
    <row r="515" spans="1:38" ht="15" customHeight="1">
      <c r="A515" s="40"/>
      <c r="B515" s="91"/>
      <c r="C515" s="142" t="s">
        <v>5024</v>
      </c>
      <c r="D515" s="717" t="s">
        <v>6323</v>
      </c>
      <c r="E515" s="718"/>
      <c r="F515" s="718"/>
      <c r="G515" s="718"/>
      <c r="H515" s="718"/>
      <c r="I515" s="718"/>
      <c r="J515" s="718"/>
      <c r="K515" s="718"/>
      <c r="L515" s="718"/>
      <c r="M515" s="718"/>
      <c r="N515" s="718"/>
      <c r="O515" s="718"/>
      <c r="P515" s="718"/>
      <c r="Q515" s="718"/>
      <c r="R515" s="718"/>
      <c r="S515" s="718"/>
      <c r="T515" s="718"/>
      <c r="U515" s="718"/>
      <c r="V515" s="718"/>
      <c r="W515" s="718"/>
      <c r="X515" s="719"/>
      <c r="Y515" s="577"/>
      <c r="Z515" s="578"/>
      <c r="AA515" s="578"/>
      <c r="AB515" s="578"/>
      <c r="AC515" s="578"/>
      <c r="AD515" s="579"/>
      <c r="AE515" s="42"/>
      <c r="AG515" s="828" t="s">
        <v>6226</v>
      </c>
      <c r="AI515" s="399">
        <v>6</v>
      </c>
      <c r="AJ515" s="1">
        <f t="shared" si="103"/>
        <v>0</v>
      </c>
      <c r="AL515" s="89">
        <f t="shared" si="104"/>
        <v>0</v>
      </c>
    </row>
    <row r="516" spans="1:38" ht="24" customHeight="1">
      <c r="A516" s="40"/>
      <c r="B516" s="91"/>
      <c r="C516" s="142" t="s">
        <v>5026</v>
      </c>
      <c r="D516" s="717" t="s">
        <v>6324</v>
      </c>
      <c r="E516" s="718"/>
      <c r="F516" s="718"/>
      <c r="G516" s="718"/>
      <c r="H516" s="718"/>
      <c r="I516" s="718"/>
      <c r="J516" s="718"/>
      <c r="K516" s="718"/>
      <c r="L516" s="718"/>
      <c r="M516" s="718"/>
      <c r="N516" s="718"/>
      <c r="O516" s="718"/>
      <c r="P516" s="718"/>
      <c r="Q516" s="718"/>
      <c r="R516" s="718"/>
      <c r="S516" s="718"/>
      <c r="T516" s="718"/>
      <c r="U516" s="718"/>
      <c r="V516" s="718"/>
      <c r="W516" s="718"/>
      <c r="X516" s="719"/>
      <c r="Y516" s="577"/>
      <c r="Z516" s="578"/>
      <c r="AA516" s="578"/>
      <c r="AB516" s="578"/>
      <c r="AC516" s="578"/>
      <c r="AD516" s="579"/>
      <c r="AE516" s="42"/>
      <c r="AG516" s="828"/>
      <c r="AI516" s="401">
        <v>7</v>
      </c>
      <c r="AJ516" s="1">
        <f t="shared" si="103"/>
        <v>0</v>
      </c>
      <c r="AL516" s="89">
        <f t="shared" si="104"/>
        <v>0</v>
      </c>
    </row>
    <row r="517" spans="1:38" ht="24" customHeight="1">
      <c r="A517" s="40"/>
      <c r="B517" s="91"/>
      <c r="C517" s="142" t="s">
        <v>5028</v>
      </c>
      <c r="D517" s="742" t="s">
        <v>6325</v>
      </c>
      <c r="E517" s="742"/>
      <c r="F517" s="742"/>
      <c r="G517" s="742"/>
      <c r="H517" s="742"/>
      <c r="I517" s="742"/>
      <c r="J517" s="742"/>
      <c r="K517" s="742"/>
      <c r="L517" s="742"/>
      <c r="M517" s="742"/>
      <c r="N517" s="742"/>
      <c r="O517" s="742"/>
      <c r="P517" s="742"/>
      <c r="Q517" s="742"/>
      <c r="R517" s="742"/>
      <c r="S517" s="742"/>
      <c r="T517" s="742"/>
      <c r="U517" s="742"/>
      <c r="V517" s="742"/>
      <c r="W517" s="742"/>
      <c r="X517" s="742"/>
      <c r="Y517" s="577"/>
      <c r="Z517" s="578"/>
      <c r="AA517" s="578"/>
      <c r="AB517" s="578"/>
      <c r="AC517" s="578"/>
      <c r="AD517" s="579"/>
      <c r="AE517" s="42"/>
      <c r="AG517" s="1">
        <f>IF(COUNTIF(CNGE_2024_M4_Secc1!O42:R101,1)=COUNTA(CNGE_2024_M4_Secc1!O42:R101),1,0)</f>
        <v>1</v>
      </c>
      <c r="AI517" s="399">
        <v>8</v>
      </c>
      <c r="AJ517" s="1">
        <f t="shared" si="103"/>
        <v>0</v>
      </c>
      <c r="AL517" s="89">
        <f t="shared" si="104"/>
        <v>0</v>
      </c>
    </row>
    <row r="518" spans="1:38" ht="15" customHeight="1">
      <c r="A518" s="40"/>
      <c r="B518" s="91"/>
      <c r="C518" s="142" t="s">
        <v>5030</v>
      </c>
      <c r="D518" s="717" t="s">
        <v>6088</v>
      </c>
      <c r="E518" s="718"/>
      <c r="F518" s="718"/>
      <c r="G518" s="718"/>
      <c r="H518" s="718"/>
      <c r="I518" s="718"/>
      <c r="J518" s="718"/>
      <c r="K518" s="718"/>
      <c r="L518" s="718"/>
      <c r="M518" s="718"/>
      <c r="N518" s="718"/>
      <c r="O518" s="718"/>
      <c r="P518" s="718"/>
      <c r="Q518" s="718"/>
      <c r="R518" s="718"/>
      <c r="S518" s="718"/>
      <c r="T518" s="718"/>
      <c r="U518" s="718"/>
      <c r="V518" s="718"/>
      <c r="W518" s="718"/>
      <c r="X518" s="719"/>
      <c r="Y518" s="577"/>
      <c r="Z518" s="578"/>
      <c r="AA518" s="578"/>
      <c r="AB518" s="578"/>
      <c r="AC518" s="578"/>
      <c r="AD518" s="579"/>
      <c r="AE518" s="42"/>
      <c r="AI518" s="401">
        <v>9</v>
      </c>
      <c r="AJ518" s="1">
        <f t="shared" si="103"/>
        <v>0</v>
      </c>
      <c r="AL518" s="89">
        <f t="shared" si="104"/>
        <v>0</v>
      </c>
    </row>
    <row r="519" spans="1:38" ht="15" customHeight="1">
      <c r="A519" s="40"/>
      <c r="B519" s="91"/>
      <c r="C519" s="142" t="s">
        <v>5031</v>
      </c>
      <c r="D519" s="717" t="s">
        <v>6089</v>
      </c>
      <c r="E519" s="718"/>
      <c r="F519" s="718"/>
      <c r="G519" s="718"/>
      <c r="H519" s="718"/>
      <c r="I519" s="718"/>
      <c r="J519" s="718"/>
      <c r="K519" s="718"/>
      <c r="L519" s="718"/>
      <c r="M519" s="718"/>
      <c r="N519" s="718"/>
      <c r="O519" s="718"/>
      <c r="P519" s="718"/>
      <c r="Q519" s="718"/>
      <c r="R519" s="718"/>
      <c r="S519" s="718"/>
      <c r="T519" s="718"/>
      <c r="U519" s="718"/>
      <c r="V519" s="718"/>
      <c r="W519" s="718"/>
      <c r="X519" s="719"/>
      <c r="Y519" s="577"/>
      <c r="Z519" s="578"/>
      <c r="AA519" s="578"/>
      <c r="AB519" s="578"/>
      <c r="AC519" s="578"/>
      <c r="AD519" s="579"/>
      <c r="AE519" s="42"/>
      <c r="AI519" s="399">
        <v>10</v>
      </c>
      <c r="AJ519" s="1">
        <f t="shared" si="103"/>
        <v>0</v>
      </c>
      <c r="AL519" s="89">
        <f t="shared" si="104"/>
        <v>0</v>
      </c>
    </row>
    <row r="520" spans="1:38" ht="15" customHeight="1">
      <c r="A520" s="40"/>
      <c r="B520" s="91"/>
      <c r="C520" s="142" t="s">
        <v>5033</v>
      </c>
      <c r="D520" s="717" t="s">
        <v>6090</v>
      </c>
      <c r="E520" s="718"/>
      <c r="F520" s="718"/>
      <c r="G520" s="718"/>
      <c r="H520" s="718"/>
      <c r="I520" s="718"/>
      <c r="J520" s="718"/>
      <c r="K520" s="718"/>
      <c r="L520" s="718"/>
      <c r="M520" s="718"/>
      <c r="N520" s="718"/>
      <c r="O520" s="718"/>
      <c r="P520" s="718"/>
      <c r="Q520" s="718"/>
      <c r="R520" s="718"/>
      <c r="S520" s="718"/>
      <c r="T520" s="718"/>
      <c r="U520" s="718"/>
      <c r="V520" s="718"/>
      <c r="W520" s="718"/>
      <c r="X520" s="719"/>
      <c r="Y520" s="577"/>
      <c r="Z520" s="578"/>
      <c r="AA520" s="578"/>
      <c r="AB520" s="578"/>
      <c r="AC520" s="578"/>
      <c r="AD520" s="579"/>
      <c r="AE520" s="42"/>
      <c r="AI520" s="401">
        <v>11</v>
      </c>
      <c r="AJ520" s="1">
        <f t="shared" si="103"/>
        <v>0</v>
      </c>
      <c r="AL520" s="89">
        <f t="shared" si="104"/>
        <v>0</v>
      </c>
    </row>
    <row r="521" spans="1:38" ht="15" customHeight="1">
      <c r="A521" s="40"/>
      <c r="B521" s="91"/>
      <c r="C521" s="142" t="s">
        <v>5034</v>
      </c>
      <c r="D521" s="717" t="s">
        <v>6091</v>
      </c>
      <c r="E521" s="718"/>
      <c r="F521" s="718"/>
      <c r="G521" s="718"/>
      <c r="H521" s="718"/>
      <c r="I521" s="718"/>
      <c r="J521" s="718"/>
      <c r="K521" s="718"/>
      <c r="L521" s="718"/>
      <c r="M521" s="718"/>
      <c r="N521" s="718"/>
      <c r="O521" s="718"/>
      <c r="P521" s="718"/>
      <c r="Q521" s="718"/>
      <c r="R521" s="718"/>
      <c r="S521" s="718"/>
      <c r="T521" s="718"/>
      <c r="U521" s="718"/>
      <c r="V521" s="718"/>
      <c r="W521" s="718"/>
      <c r="X521" s="719"/>
      <c r="Y521" s="577"/>
      <c r="Z521" s="578"/>
      <c r="AA521" s="578"/>
      <c r="AB521" s="578"/>
      <c r="AC521" s="578"/>
      <c r="AD521" s="579"/>
      <c r="AE521" s="42"/>
      <c r="AI521" s="399">
        <v>12</v>
      </c>
      <c r="AJ521" s="1">
        <f t="shared" si="103"/>
        <v>0</v>
      </c>
      <c r="AL521" s="89">
        <f t="shared" si="104"/>
        <v>0</v>
      </c>
    </row>
    <row r="522" spans="1:38" ht="15" customHeight="1">
      <c r="A522" s="40"/>
      <c r="B522" s="91"/>
      <c r="C522" s="142" t="s">
        <v>5035</v>
      </c>
      <c r="D522" s="717" t="s">
        <v>6326</v>
      </c>
      <c r="E522" s="718"/>
      <c r="F522" s="718"/>
      <c r="G522" s="718"/>
      <c r="H522" s="718"/>
      <c r="I522" s="718"/>
      <c r="J522" s="718"/>
      <c r="K522" s="718"/>
      <c r="L522" s="718"/>
      <c r="M522" s="718"/>
      <c r="N522" s="718"/>
      <c r="O522" s="718"/>
      <c r="P522" s="718"/>
      <c r="Q522" s="718"/>
      <c r="R522" s="718"/>
      <c r="S522" s="718"/>
      <c r="T522" s="718"/>
      <c r="U522" s="718"/>
      <c r="V522" s="718"/>
      <c r="W522" s="718"/>
      <c r="X522" s="719"/>
      <c r="Y522" s="577"/>
      <c r="Z522" s="578"/>
      <c r="AA522" s="578"/>
      <c r="AB522" s="578"/>
      <c r="AC522" s="578"/>
      <c r="AD522" s="579"/>
      <c r="AE522" s="42"/>
      <c r="AI522" s="401">
        <v>13</v>
      </c>
      <c r="AJ522" s="1">
        <f t="shared" si="103"/>
        <v>0</v>
      </c>
      <c r="AL522" s="89">
        <f t="shared" si="104"/>
        <v>0</v>
      </c>
    </row>
    <row r="523" spans="1:38" ht="15" customHeight="1">
      <c r="A523" s="40"/>
      <c r="B523" s="91"/>
      <c r="C523" s="142" t="s">
        <v>5036</v>
      </c>
      <c r="D523" s="717" t="s">
        <v>6327</v>
      </c>
      <c r="E523" s="718"/>
      <c r="F523" s="718"/>
      <c r="G523" s="718"/>
      <c r="H523" s="718"/>
      <c r="I523" s="718"/>
      <c r="J523" s="718"/>
      <c r="K523" s="718"/>
      <c r="L523" s="718"/>
      <c r="M523" s="718"/>
      <c r="N523" s="718"/>
      <c r="O523" s="718"/>
      <c r="P523" s="718"/>
      <c r="Q523" s="718"/>
      <c r="R523" s="718"/>
      <c r="S523" s="718"/>
      <c r="T523" s="718"/>
      <c r="U523" s="718"/>
      <c r="V523" s="718"/>
      <c r="W523" s="718"/>
      <c r="X523" s="719"/>
      <c r="Y523" s="580"/>
      <c r="Z523" s="580"/>
      <c r="AA523" s="580"/>
      <c r="AB523" s="580"/>
      <c r="AC523" s="580"/>
      <c r="AD523" s="580"/>
      <c r="AE523" s="42"/>
      <c r="AI523" s="399">
        <v>14</v>
      </c>
      <c r="AJ523" s="1">
        <f t="shared" si="103"/>
        <v>0</v>
      </c>
      <c r="AL523" s="89">
        <f t="shared" si="104"/>
        <v>0</v>
      </c>
    </row>
    <row r="524" spans="1:38" ht="15" customHeight="1">
      <c r="A524" s="40"/>
      <c r="B524" s="91"/>
      <c r="C524" s="142" t="s">
        <v>5037</v>
      </c>
      <c r="D524" s="717" t="s">
        <v>403</v>
      </c>
      <c r="E524" s="718"/>
      <c r="F524" s="718"/>
      <c r="G524" s="718"/>
      <c r="H524" s="718"/>
      <c r="I524" s="718"/>
      <c r="J524" s="718"/>
      <c r="K524" s="718"/>
      <c r="L524" s="718"/>
      <c r="M524" s="718"/>
      <c r="N524" s="718"/>
      <c r="O524" s="718"/>
      <c r="P524" s="718"/>
      <c r="Q524" s="718"/>
      <c r="R524" s="718"/>
      <c r="S524" s="718"/>
      <c r="T524" s="718"/>
      <c r="U524" s="718"/>
      <c r="V524" s="718"/>
      <c r="W524" s="718"/>
      <c r="X524" s="719"/>
      <c r="Y524" s="580"/>
      <c r="Z524" s="580"/>
      <c r="AA524" s="580"/>
      <c r="AB524" s="580"/>
      <c r="AC524" s="580"/>
      <c r="AD524" s="580"/>
      <c r="AE524" s="42"/>
      <c r="AI524" s="401">
        <v>15</v>
      </c>
      <c r="AJ524" s="1">
        <f t="shared" si="103"/>
        <v>0</v>
      </c>
      <c r="AL524" s="89">
        <f t="shared" si="104"/>
        <v>0</v>
      </c>
    </row>
    <row r="525" spans="1:38" ht="15" customHeight="1">
      <c r="A525" s="40"/>
      <c r="B525" s="91"/>
      <c r="C525" s="101"/>
      <c r="D525" s="22"/>
      <c r="E525" s="22"/>
      <c r="F525" s="22"/>
      <c r="G525" s="22"/>
      <c r="H525" s="22"/>
      <c r="I525" s="22"/>
      <c r="J525" s="22"/>
      <c r="K525" s="22"/>
      <c r="L525" s="22"/>
      <c r="M525" s="22"/>
      <c r="N525" s="22"/>
      <c r="O525" s="22"/>
      <c r="P525" s="22"/>
      <c r="Q525" s="22"/>
      <c r="R525" s="22"/>
      <c r="S525" s="22"/>
      <c r="T525" s="22"/>
      <c r="U525" s="22"/>
      <c r="V525" s="22"/>
      <c r="W525" s="22"/>
      <c r="X525" s="125" t="s">
        <v>5189</v>
      </c>
      <c r="Y525" s="729">
        <f>IF(AND(SUM(Y510:AD524)=0,COUNTIF(Y510:AD524,"NS")&gt;0),"NS",
IF(AND(SUM(Y510:AD524)=0,COUNTIF(Y510:AD524,0)&gt;0),0,
IF(AND(SUM(Y510:AD524)=0,COUNTIF(Y510:AD524,"NA")&gt;0),"NA",
SUM(Y510:AD524))))</f>
        <v>0</v>
      </c>
      <c r="Z525" s="729"/>
      <c r="AA525" s="729"/>
      <c r="AB525" s="729"/>
      <c r="AC525" s="729"/>
      <c r="AD525" s="729"/>
      <c r="AE525" s="42"/>
      <c r="AJ525" s="399">
        <f>SUM(AJ510:AJ524)</f>
        <v>0</v>
      </c>
      <c r="AL525" s="317">
        <f>SUM(AL510:AL524)</f>
        <v>0</v>
      </c>
    </row>
    <row r="526" spans="1:38" ht="15" customHeight="1">
      <c r="A526" s="40"/>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L526" s="89"/>
    </row>
    <row r="527" spans="1:38" ht="45" customHeight="1">
      <c r="A527" s="40"/>
      <c r="B527" s="91"/>
      <c r="C527" s="678" t="s">
        <v>5801</v>
      </c>
      <c r="D527" s="678"/>
      <c r="E527" s="678"/>
      <c r="F527" s="527"/>
      <c r="G527" s="527"/>
      <c r="H527" s="527"/>
      <c r="I527" s="527"/>
      <c r="J527" s="527"/>
      <c r="K527" s="527"/>
      <c r="L527" s="527"/>
      <c r="M527" s="527"/>
      <c r="N527" s="527"/>
      <c r="O527" s="527"/>
      <c r="P527" s="527"/>
      <c r="Q527" s="527"/>
      <c r="R527" s="527"/>
      <c r="S527" s="527"/>
      <c r="T527" s="527"/>
      <c r="U527" s="527"/>
      <c r="V527" s="527"/>
      <c r="W527" s="527"/>
      <c r="X527" s="527"/>
      <c r="Y527" s="527"/>
      <c r="Z527" s="527"/>
      <c r="AA527" s="527"/>
      <c r="AB527" s="527"/>
      <c r="AC527" s="527"/>
      <c r="AD527" s="527"/>
      <c r="AE527" s="42"/>
      <c r="AL527" s="89"/>
    </row>
    <row r="528" spans="1:38" ht="15" customHeight="1">
      <c r="A528" s="40"/>
      <c r="B528" s="571" t="str">
        <f>IF(AND(AK511&gt;0,F527=""),"Ha registrado un valor mayor a cero en el numeral 14, debe anotar el nombre de dicho(s) tipo(s) de actos procesales ","")</f>
        <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L528" s="89"/>
    </row>
    <row r="529" spans="1:38" ht="24" customHeight="1">
      <c r="A529" s="40"/>
      <c r="B529" s="91"/>
      <c r="C529" s="531" t="s">
        <v>5147</v>
      </c>
      <c r="D529" s="531"/>
      <c r="E529" s="531"/>
      <c r="F529" s="531"/>
      <c r="G529" s="531"/>
      <c r="H529" s="531"/>
      <c r="I529" s="531"/>
      <c r="J529" s="531"/>
      <c r="K529" s="531"/>
      <c r="L529" s="531"/>
      <c r="M529" s="531"/>
      <c r="N529" s="531"/>
      <c r="O529" s="531"/>
      <c r="P529" s="531"/>
      <c r="Q529" s="531"/>
      <c r="R529" s="531"/>
      <c r="S529" s="531"/>
      <c r="T529" s="531"/>
      <c r="U529" s="531"/>
      <c r="V529" s="531"/>
      <c r="W529" s="531"/>
      <c r="X529" s="531"/>
      <c r="Y529" s="531"/>
      <c r="Z529" s="531"/>
      <c r="AA529" s="531"/>
      <c r="AB529" s="531"/>
      <c r="AC529" s="531"/>
      <c r="AD529" s="531"/>
      <c r="AE529" s="42"/>
      <c r="AL529" s="89"/>
    </row>
    <row r="530" spans="1:38" ht="60" customHeight="1">
      <c r="A530" s="40"/>
      <c r="B530" s="91"/>
      <c r="C530" s="581"/>
      <c r="D530" s="581"/>
      <c r="E530" s="581"/>
      <c r="F530" s="581"/>
      <c r="G530" s="581"/>
      <c r="H530" s="581"/>
      <c r="I530" s="581"/>
      <c r="J530" s="581"/>
      <c r="K530" s="581"/>
      <c r="L530" s="581"/>
      <c r="M530" s="581"/>
      <c r="N530" s="581"/>
      <c r="O530" s="581"/>
      <c r="P530" s="581"/>
      <c r="Q530" s="581"/>
      <c r="R530" s="581"/>
      <c r="S530" s="581"/>
      <c r="T530" s="581"/>
      <c r="U530" s="581"/>
      <c r="V530" s="581"/>
      <c r="W530" s="581"/>
      <c r="X530" s="581"/>
      <c r="Y530" s="581"/>
      <c r="Z530" s="581"/>
      <c r="AA530" s="581"/>
      <c r="AB530" s="581"/>
      <c r="AC530" s="581"/>
      <c r="AD530" s="581"/>
      <c r="AE530" s="42"/>
      <c r="AL530" s="89"/>
    </row>
    <row r="531" spans="1:38" ht="15" customHeight="1">
      <c r="A531" s="40"/>
      <c r="B531" s="583" t="str">
        <f>IF(AG513&gt;0,"Favor de ingresar toda la información requerida en la pregunta y/o verifique que no tenga información en celdas sombreadas","")</f>
        <v/>
      </c>
      <c r="C531" s="583"/>
      <c r="D531" s="583"/>
      <c r="E531" s="583"/>
      <c r="F531" s="583"/>
      <c r="G531" s="583"/>
      <c r="H531" s="583"/>
      <c r="I531" s="583"/>
      <c r="J531" s="583"/>
      <c r="K531" s="583"/>
      <c r="L531" s="583"/>
      <c r="M531" s="583"/>
      <c r="N531" s="583"/>
      <c r="O531" s="583"/>
      <c r="P531" s="583"/>
      <c r="Q531" s="583"/>
      <c r="R531" s="583"/>
      <c r="S531" s="583"/>
      <c r="T531" s="583"/>
      <c r="U531" s="583"/>
      <c r="V531" s="583"/>
      <c r="W531" s="583"/>
      <c r="X531" s="583"/>
      <c r="Y531" s="583"/>
      <c r="Z531" s="583"/>
      <c r="AA531" s="583"/>
      <c r="AB531" s="583"/>
      <c r="AC531" s="583"/>
      <c r="AD531" s="583"/>
      <c r="AE531" s="42"/>
      <c r="AL531" s="89"/>
    </row>
    <row r="532" spans="1:38" ht="15" customHeight="1">
      <c r="A532" s="40"/>
      <c r="B532" s="568" t="str">
        <f>IF(AL525&gt;0,"Alerta: debido a que cuenta con registros NS, debe proporcionar una justificación en el area de comentarios al final de la pregunta","")</f>
        <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42"/>
      <c r="AL532" s="89"/>
    </row>
    <row r="533" spans="1:38" ht="15" customHeight="1">
      <c r="A533" s="40"/>
      <c r="B533" s="584" t="str">
        <f>IF(AH511&gt;0,"Alerta: debe de proporcionar una justificación de acuerdo a lo establecido en la instrucción 2","")</f>
        <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L533" s="89"/>
    </row>
    <row r="534" spans="1:38" ht="15" customHeight="1">
      <c r="A534" s="40"/>
      <c r="B534" s="584" t="str">
        <f>IF(AJ525&gt;0,"Alerta: debe de proporcionar una justificación de acuerdo a lo establecido en la instrucción 3","")</f>
        <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L534" s="89"/>
    </row>
    <row r="535" spans="1:38" ht="15" customHeight="1">
      <c r="A535" s="40"/>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L535" s="89"/>
    </row>
    <row r="536" spans="1:38" ht="15" customHeight="1" thickBot="1">
      <c r="A536" s="40"/>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L536" s="89"/>
    </row>
    <row r="537" spans="1:38" ht="15" customHeight="1" thickBot="1">
      <c r="A537" s="82" t="s">
        <v>5069</v>
      </c>
      <c r="B537" s="599" t="s">
        <v>6328</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1"/>
      <c r="AL537" s="89"/>
    </row>
    <row r="538" spans="1:38" ht="15" customHeight="1">
      <c r="A538" s="40"/>
      <c r="B538" s="767" t="s">
        <v>5322</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768"/>
      <c r="AE538" s="42"/>
    </row>
    <row r="539" spans="1:38" ht="24" customHeight="1">
      <c r="A539" s="40"/>
      <c r="B539" s="61"/>
      <c r="C539" s="531" t="s">
        <v>6329</v>
      </c>
      <c r="D539" s="531"/>
      <c r="E539" s="531"/>
      <c r="F539" s="531"/>
      <c r="G539" s="531"/>
      <c r="H539" s="531"/>
      <c r="I539" s="531"/>
      <c r="J539" s="531"/>
      <c r="K539" s="531"/>
      <c r="L539" s="531"/>
      <c r="M539" s="531"/>
      <c r="N539" s="531"/>
      <c r="O539" s="531"/>
      <c r="P539" s="531"/>
      <c r="Q539" s="531"/>
      <c r="R539" s="531"/>
      <c r="S539" s="531"/>
      <c r="T539" s="531"/>
      <c r="U539" s="531"/>
      <c r="V539" s="531"/>
      <c r="W539" s="531"/>
      <c r="X539" s="531"/>
      <c r="Y539" s="531"/>
      <c r="Z539" s="531"/>
      <c r="AA539" s="531"/>
      <c r="AB539" s="531"/>
      <c r="AC539" s="531"/>
      <c r="AD539" s="532"/>
      <c r="AE539" s="42"/>
    </row>
    <row r="540" spans="1:38" ht="36" customHeight="1">
      <c r="A540" s="40"/>
      <c r="B540" s="193"/>
      <c r="C540" s="531" t="s">
        <v>6330</v>
      </c>
      <c r="D540" s="531"/>
      <c r="E540" s="531"/>
      <c r="F540" s="531"/>
      <c r="G540" s="531"/>
      <c r="H540" s="531"/>
      <c r="I540" s="531"/>
      <c r="J540" s="531"/>
      <c r="K540" s="531"/>
      <c r="L540" s="531"/>
      <c r="M540" s="531"/>
      <c r="N540" s="531"/>
      <c r="O540" s="531"/>
      <c r="P540" s="531"/>
      <c r="Q540" s="531"/>
      <c r="R540" s="531"/>
      <c r="S540" s="531"/>
      <c r="T540" s="531"/>
      <c r="U540" s="531"/>
      <c r="V540" s="531"/>
      <c r="W540" s="531"/>
      <c r="X540" s="531"/>
      <c r="Y540" s="531"/>
      <c r="Z540" s="531"/>
      <c r="AA540" s="531"/>
      <c r="AB540" s="531"/>
      <c r="AC540" s="531"/>
      <c r="AD540" s="532"/>
      <c r="AE540" s="42"/>
    </row>
    <row r="541" spans="1:38" ht="24" customHeight="1">
      <c r="A541" s="40"/>
      <c r="B541" s="143"/>
      <c r="C541" s="535" t="s">
        <v>6331</v>
      </c>
      <c r="D541" s="535"/>
      <c r="E541" s="535"/>
      <c r="F541" s="535"/>
      <c r="G541" s="535"/>
      <c r="H541" s="535"/>
      <c r="I541" s="535"/>
      <c r="J541" s="535"/>
      <c r="K541" s="535"/>
      <c r="L541" s="535"/>
      <c r="M541" s="535"/>
      <c r="N541" s="535"/>
      <c r="O541" s="535"/>
      <c r="P541" s="535"/>
      <c r="Q541" s="535"/>
      <c r="R541" s="535"/>
      <c r="S541" s="535"/>
      <c r="T541" s="535"/>
      <c r="U541" s="535"/>
      <c r="V541" s="535"/>
      <c r="W541" s="535"/>
      <c r="X541" s="535"/>
      <c r="Y541" s="535"/>
      <c r="Z541" s="535"/>
      <c r="AA541" s="535"/>
      <c r="AB541" s="535"/>
      <c r="AC541" s="535"/>
      <c r="AD541" s="536"/>
      <c r="AE541" s="42"/>
    </row>
    <row r="542" spans="1:38" ht="15" customHeight="1">
      <c r="A542" s="40"/>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row>
    <row r="543" spans="1:38" ht="24" customHeight="1">
      <c r="A543" s="72" t="s">
        <v>6332</v>
      </c>
      <c r="B543" s="585" t="s">
        <v>6333</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42"/>
    </row>
    <row r="544" spans="1:38" ht="24" customHeight="1">
      <c r="A544" s="40"/>
      <c r="B544" s="107"/>
      <c r="C544" s="651" t="s">
        <v>6334</v>
      </c>
      <c r="D544" s="651"/>
      <c r="E544" s="651"/>
      <c r="F544" s="651"/>
      <c r="G544" s="651"/>
      <c r="H544" s="651"/>
      <c r="I544" s="651"/>
      <c r="J544" s="651"/>
      <c r="K544" s="651"/>
      <c r="L544" s="651"/>
      <c r="M544" s="651"/>
      <c r="N544" s="651"/>
      <c r="O544" s="651"/>
      <c r="P544" s="651"/>
      <c r="Q544" s="651"/>
      <c r="R544" s="651"/>
      <c r="S544" s="651"/>
      <c r="T544" s="651"/>
      <c r="U544" s="651"/>
      <c r="V544" s="651"/>
      <c r="W544" s="651"/>
      <c r="X544" s="651"/>
      <c r="Y544" s="651"/>
      <c r="Z544" s="651"/>
      <c r="AA544" s="651"/>
      <c r="AB544" s="651"/>
      <c r="AC544" s="651"/>
      <c r="AD544" s="651"/>
      <c r="AE544" s="42"/>
    </row>
    <row r="545" spans="1:40" ht="36" customHeight="1">
      <c r="A545" s="40"/>
      <c r="B545" s="144"/>
      <c r="C545" s="651" t="s">
        <v>6335</v>
      </c>
      <c r="D545" s="651"/>
      <c r="E545" s="651"/>
      <c r="F545" s="651"/>
      <c r="G545" s="651"/>
      <c r="H545" s="651"/>
      <c r="I545" s="651"/>
      <c r="J545" s="651"/>
      <c r="K545" s="651"/>
      <c r="L545" s="651"/>
      <c r="M545" s="651"/>
      <c r="N545" s="651"/>
      <c r="O545" s="651"/>
      <c r="P545" s="651"/>
      <c r="Q545" s="651"/>
      <c r="R545" s="651"/>
      <c r="S545" s="651"/>
      <c r="T545" s="651"/>
      <c r="U545" s="651"/>
      <c r="V545" s="651"/>
      <c r="W545" s="651"/>
      <c r="X545" s="651"/>
      <c r="Y545" s="651"/>
      <c r="Z545" s="651"/>
      <c r="AA545" s="651"/>
      <c r="AB545" s="651"/>
      <c r="AC545" s="651"/>
      <c r="AD545" s="651"/>
      <c r="AE545" s="42"/>
    </row>
    <row r="546" spans="1:40" ht="15" customHeight="1">
      <c r="A546" s="40"/>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row>
    <row r="547" spans="1:40" ht="24" customHeight="1">
      <c r="A547" s="40"/>
      <c r="B547" s="91"/>
      <c r="C547" s="514" t="s">
        <v>5086</v>
      </c>
      <c r="D547" s="514"/>
      <c r="E547" s="514"/>
      <c r="F547" s="514"/>
      <c r="G547" s="514"/>
      <c r="H547" s="514"/>
      <c r="I547" s="514"/>
      <c r="J547" s="514"/>
      <c r="K547" s="514"/>
      <c r="L547" s="514"/>
      <c r="M547" s="514"/>
      <c r="N547" s="514"/>
      <c r="O547" s="514" t="s">
        <v>6336</v>
      </c>
      <c r="P547" s="514"/>
      <c r="Q547" s="514"/>
      <c r="R547" s="514"/>
      <c r="S547" s="514"/>
      <c r="T547" s="514"/>
      <c r="U547" s="514"/>
      <c r="V547" s="514"/>
      <c r="W547" s="514"/>
      <c r="X547" s="514"/>
      <c r="Y547" s="514"/>
      <c r="Z547" s="514"/>
      <c r="AA547" s="514"/>
      <c r="AB547" s="514"/>
      <c r="AC547" s="514"/>
      <c r="AD547" s="514"/>
      <c r="AE547" s="42"/>
      <c r="AK547" s="774" t="s">
        <v>6337</v>
      </c>
      <c r="AL547" s="820" t="s">
        <v>6338</v>
      </c>
      <c r="AN547" s="828" t="s">
        <v>6226</v>
      </c>
    </row>
    <row r="548" spans="1:40" ht="15" customHeight="1">
      <c r="A548" s="40"/>
      <c r="B548" s="91"/>
      <c r="C548" s="514"/>
      <c r="D548" s="514"/>
      <c r="E548" s="514"/>
      <c r="F548" s="514"/>
      <c r="G548" s="514"/>
      <c r="H548" s="514"/>
      <c r="I548" s="514"/>
      <c r="J548" s="514"/>
      <c r="K548" s="514"/>
      <c r="L548" s="514"/>
      <c r="M548" s="514"/>
      <c r="N548" s="514"/>
      <c r="O548" s="514" t="s">
        <v>5161</v>
      </c>
      <c r="P548" s="514"/>
      <c r="Q548" s="514"/>
      <c r="R548" s="514"/>
      <c r="S548" s="518" t="s">
        <v>5338</v>
      </c>
      <c r="T548" s="518"/>
      <c r="U548" s="518"/>
      <c r="V548" s="518"/>
      <c r="W548" s="518" t="s">
        <v>5339</v>
      </c>
      <c r="X548" s="518"/>
      <c r="Y548" s="518"/>
      <c r="Z548" s="518"/>
      <c r="AA548" s="518" t="s">
        <v>403</v>
      </c>
      <c r="AB548" s="518"/>
      <c r="AC548" s="518"/>
      <c r="AD548" s="518"/>
      <c r="AE548" s="42"/>
      <c r="AG548" s="256" t="s">
        <v>5102</v>
      </c>
      <c r="AH548" s="222" t="s">
        <v>5107</v>
      </c>
      <c r="AI548" s="223" t="s">
        <v>5340</v>
      </c>
      <c r="AJ548" s="224" t="s">
        <v>5341</v>
      </c>
      <c r="AK548" s="774"/>
      <c r="AL548" s="820"/>
      <c r="AM548" s="821" t="s">
        <v>5867</v>
      </c>
      <c r="AN548" s="828"/>
    </row>
    <row r="549" spans="1:40" ht="15" customHeight="1">
      <c r="A549" s="40"/>
      <c r="B549" s="91"/>
      <c r="C549" s="94" t="s">
        <v>5464</v>
      </c>
      <c r="D549" s="658" t="s">
        <v>403</v>
      </c>
      <c r="E549" s="658"/>
      <c r="F549" s="658"/>
      <c r="G549" s="658"/>
      <c r="H549" s="658"/>
      <c r="I549" s="658"/>
      <c r="J549" s="658"/>
      <c r="K549" s="658"/>
      <c r="L549" s="658"/>
      <c r="M549" s="658"/>
      <c r="N549" s="658"/>
      <c r="O549" s="577"/>
      <c r="P549" s="578"/>
      <c r="Q549" s="578"/>
      <c r="R549" s="579"/>
      <c r="S549" s="577"/>
      <c r="T549" s="578"/>
      <c r="U549" s="578"/>
      <c r="V549" s="579"/>
      <c r="W549" s="577"/>
      <c r="X549" s="578"/>
      <c r="Y549" s="578"/>
      <c r="Z549" s="579"/>
      <c r="AA549" s="577"/>
      <c r="AB549" s="578"/>
      <c r="AC549" s="578"/>
      <c r="AD549" s="579"/>
      <c r="AE549" s="42"/>
      <c r="AG549" s="1">
        <f>IF(AND($AN$549=1,COUNTA(O549:AD549)=0),0,IF(AND(COUNTBLANK(D549)=0,SUM(L218)=0,COUNTA(O549:AD549)=0),0,IF(AND(COUNTBLANK(D549)=0,SUM(L218)&gt;0,COUNTA(O549:AD549)=4),0,1)))</f>
        <v>0</v>
      </c>
      <c r="AH549" s="23">
        <f>COUNTIF(S549:AD549,"NS")</f>
        <v>0</v>
      </c>
      <c r="AI549" s="23">
        <f>SUM(S549:AD549)</f>
        <v>0</v>
      </c>
      <c r="AJ549" s="23">
        <f>IF(COUNTIF(O549:AD549,"NA")=4,0,IF(OR(AND(O549=0,AH549&gt;0),AND(O549="ns",AI549&gt;0),AND(O549="ns",AH549=0,AI549=0)),1,IF(OR(AND(O549&gt;0,AH549=3),AND(O549="ns",AH549=3),AND(O549="ns",AI549=0,AH549&gt;0),O549=AI549),0,1)))</f>
        <v>0</v>
      </c>
      <c r="AK549" s="1">
        <f>IF(AND(SUM($L218)=0,COUNTA(O549:AD549)&gt;0),1,0)</f>
        <v>0</v>
      </c>
      <c r="AL549" s="1">
        <f>IF(OR(O549="NS",$L218="NS"),0,IF(AND(O549="NA",$L218="NA"),0,IF(O549&gt;=$L218,0,1)))</f>
        <v>0</v>
      </c>
      <c r="AM549" s="821"/>
      <c r="AN549" s="1">
        <f>IF(COUNTIF(CNGE_2024_M4_Secc1!O42:R101,1)=COUNTA(CNGE_2024_M4_Secc1!O42:R101),1,0)</f>
        <v>1</v>
      </c>
    </row>
    <row r="550" spans="1:40" ht="15" customHeight="1">
      <c r="A550" s="40"/>
      <c r="B550" s="91"/>
      <c r="C550" s="94" t="s">
        <v>5014</v>
      </c>
      <c r="D550" s="572" t="str">
        <f>IF(CNGE_2024_M4_Secc1!D42="","",CNGE_2024_M4_Secc1!D42)</f>
        <v/>
      </c>
      <c r="E550" s="573"/>
      <c r="F550" s="573"/>
      <c r="G550" s="573"/>
      <c r="H550" s="573"/>
      <c r="I550" s="573"/>
      <c r="J550" s="573"/>
      <c r="K550" s="573"/>
      <c r="L550" s="573"/>
      <c r="M550" s="573"/>
      <c r="N550" s="574"/>
      <c r="O550" s="577"/>
      <c r="P550" s="578"/>
      <c r="Q550" s="578"/>
      <c r="R550" s="579"/>
      <c r="S550" s="577"/>
      <c r="T550" s="578"/>
      <c r="U550" s="578"/>
      <c r="V550" s="579"/>
      <c r="W550" s="577"/>
      <c r="X550" s="578"/>
      <c r="Y550" s="578"/>
      <c r="Z550" s="579"/>
      <c r="AA550" s="577"/>
      <c r="AB550" s="578"/>
      <c r="AC550" s="578"/>
      <c r="AD550" s="579"/>
      <c r="AE550" s="42"/>
      <c r="AG550" s="1">
        <f>IF(AND($AN$549=1,COUNTA(O550:AD550)=0),0,IF(AND(CNGE_2024_M4_Secc1!$O42&lt;&gt;"",CNGE_2024_M4_Secc1!$O42=1,COUNTBLANK(D550)=0,COUNTA(O550:AD550)=0),0,IF(AND(COUNTBLANK(D550)=1,COUNTA(O550:AD550)=0),0,IF(AND(CNGE_2024_M4_Secc1!$O42&lt;&gt;"",CNGE_2024_M4_Secc1!$O42&lt;&gt;1,COUNTBLANK(D550)=0,SUM(L219)=0,COUNTA(O550:AD550)=0),0,IF(AND(CNGE_2024_M4_Secc1!$O42&lt;&gt;"",CNGE_2024_M4_Secc1!$O42&lt;&gt;1,COUNTBLANK(D550)=0,SUM(L219)&gt;0,COUNTA(O550:AD550)=4),0,1)))))</f>
        <v>0</v>
      </c>
      <c r="AH550" s="23">
        <f t="shared" ref="AH550:AH609" si="105">COUNTIF(S550:AD550,"NS")</f>
        <v>0</v>
      </c>
      <c r="AI550" s="23">
        <f t="shared" ref="AI550:AI609" si="106">SUM(S550:AD550)</f>
        <v>0</v>
      </c>
      <c r="AJ550" s="23">
        <f t="shared" ref="AJ550:AJ609" si="107">IF(COUNTIF(O550:AD550,"NA")=4,0,IF(OR(AND(O550=0,AH550&gt;0),AND(O550="ns",AI550&gt;0),AND(O550="ns",AH550=0,AI550=0)),1,IF(OR(AND(O550&gt;0,AH550=3),AND(O550="ns",AH550=3),AND(O550="ns",AI550=0,AH550&gt;0),O550=AI550),0,1)))</f>
        <v>0</v>
      </c>
      <c r="AK550" s="1">
        <f t="shared" ref="AK550:AK609" si="108">IF(AND(SUM($L219)=0,COUNTA(O550:AD550)&gt;0),1,0)</f>
        <v>0</v>
      </c>
      <c r="AL550" s="1">
        <f t="shared" ref="AL550:AL609" si="109">IF(OR(O550="NS",$L219="NS"),0,IF(AND(O550="NA",$L219="NA"),0,IF(O550&gt;=$L219,0,1)))</f>
        <v>0</v>
      </c>
      <c r="AM550" s="1">
        <f>IF(AND(CNGE_2024_M4_Secc1!$O42&lt;&gt;"",CNGE_2024_M4_Secc1!$O42=1,COUNTA(O550:AD550)&gt;0),1,0)</f>
        <v>0</v>
      </c>
    </row>
    <row r="551" spans="1:40" ht="15" customHeight="1">
      <c r="A551" s="40"/>
      <c r="B551" s="91"/>
      <c r="C551" s="94" t="s">
        <v>5016</v>
      </c>
      <c r="D551" s="572" t="str">
        <f>IF(CNGE_2024_M4_Secc1!D43="","",CNGE_2024_M4_Secc1!D43)</f>
        <v/>
      </c>
      <c r="E551" s="573"/>
      <c r="F551" s="573"/>
      <c r="G551" s="573"/>
      <c r="H551" s="573"/>
      <c r="I551" s="573"/>
      <c r="J551" s="573"/>
      <c r="K551" s="573"/>
      <c r="L551" s="573"/>
      <c r="M551" s="573"/>
      <c r="N551" s="574"/>
      <c r="O551" s="577"/>
      <c r="P551" s="578"/>
      <c r="Q551" s="578"/>
      <c r="R551" s="579"/>
      <c r="S551" s="577"/>
      <c r="T551" s="578"/>
      <c r="U551" s="578"/>
      <c r="V551" s="579"/>
      <c r="W551" s="577"/>
      <c r="X551" s="578"/>
      <c r="Y551" s="578"/>
      <c r="Z551" s="579"/>
      <c r="AA551" s="577"/>
      <c r="AB551" s="578"/>
      <c r="AC551" s="578"/>
      <c r="AD551" s="579"/>
      <c r="AE551" s="42"/>
      <c r="AG551" s="1">
        <f>IF(AND($AN$549=1,COUNTA(O551:AD551)=0),0,IF(AND(CNGE_2024_M4_Secc1!$O43&lt;&gt;"",CNGE_2024_M4_Secc1!$O43=1,COUNTBLANK(D551)=0,COUNTA(O551:AD551)=0),0,IF(AND(COUNTBLANK(D551)=1,COUNTA(O551:AD551)=0),0,IF(AND(CNGE_2024_M4_Secc1!$O43&lt;&gt;"",CNGE_2024_M4_Secc1!$O43&lt;&gt;1,COUNTBLANK(D551)=0,SUM(L220)=0,COUNTA(O551:AD551)=0),0,IF(AND(CNGE_2024_M4_Secc1!$O43&lt;&gt;"",CNGE_2024_M4_Secc1!$O43&lt;&gt;1,COUNTBLANK(D551)=0,SUM(L220)&gt;0,COUNTA(O551:AD551)=4),0,1)))))</f>
        <v>0</v>
      </c>
      <c r="AH551" s="23">
        <f t="shared" si="105"/>
        <v>0</v>
      </c>
      <c r="AI551" s="23">
        <f t="shared" si="106"/>
        <v>0</v>
      </c>
      <c r="AJ551" s="23">
        <f t="shared" si="107"/>
        <v>0</v>
      </c>
      <c r="AK551" s="1">
        <f t="shared" si="108"/>
        <v>0</v>
      </c>
      <c r="AL551" s="1">
        <f t="shared" si="109"/>
        <v>0</v>
      </c>
      <c r="AM551" s="1">
        <f>IF(AND(CNGE_2024_M4_Secc1!$O43&lt;&gt;"",CNGE_2024_M4_Secc1!$O43=1,COUNTA(O551:AD551)&gt;0),1,0)</f>
        <v>0</v>
      </c>
    </row>
    <row r="552" spans="1:40" ht="15" customHeight="1">
      <c r="A552" s="40"/>
      <c r="B552" s="91"/>
      <c r="C552" s="94" t="s">
        <v>5018</v>
      </c>
      <c r="D552" s="572" t="str">
        <f>IF(CNGE_2024_M4_Secc1!D44="","",CNGE_2024_M4_Secc1!D44)</f>
        <v/>
      </c>
      <c r="E552" s="573"/>
      <c r="F552" s="573"/>
      <c r="G552" s="573"/>
      <c r="H552" s="573"/>
      <c r="I552" s="573"/>
      <c r="J552" s="573"/>
      <c r="K552" s="573"/>
      <c r="L552" s="573"/>
      <c r="M552" s="573"/>
      <c r="N552" s="574"/>
      <c r="O552" s="577"/>
      <c r="P552" s="578"/>
      <c r="Q552" s="578"/>
      <c r="R552" s="579"/>
      <c r="S552" s="577"/>
      <c r="T552" s="578"/>
      <c r="U552" s="578"/>
      <c r="V552" s="579"/>
      <c r="W552" s="577"/>
      <c r="X552" s="578"/>
      <c r="Y552" s="578"/>
      <c r="Z552" s="579"/>
      <c r="AA552" s="577"/>
      <c r="AB552" s="578"/>
      <c r="AC552" s="578"/>
      <c r="AD552" s="579"/>
      <c r="AE552" s="42"/>
      <c r="AG552" s="1">
        <f>IF(AND($AN$549=1,COUNTA(O552:AD552)=0),0,IF(AND(CNGE_2024_M4_Secc1!$O44&lt;&gt;"",CNGE_2024_M4_Secc1!$O44=1,COUNTBLANK(D552)=0,COUNTA(O552:AD552)=0),0,IF(AND(COUNTBLANK(D552)=1,COUNTA(O552:AD552)=0),0,IF(AND(CNGE_2024_M4_Secc1!$O44&lt;&gt;"",CNGE_2024_M4_Secc1!$O44&lt;&gt;1,COUNTBLANK(D552)=0,SUM(L221)=0,COUNTA(O552:AD552)=0),0,IF(AND(CNGE_2024_M4_Secc1!$O44&lt;&gt;"",CNGE_2024_M4_Secc1!$O44&lt;&gt;1,COUNTBLANK(D552)=0,SUM(L221)&gt;0,COUNTA(O552:AD552)=4),0,1)))))</f>
        <v>0</v>
      </c>
      <c r="AH552" s="23">
        <f t="shared" si="105"/>
        <v>0</v>
      </c>
      <c r="AI552" s="23">
        <f t="shared" si="106"/>
        <v>0</v>
      </c>
      <c r="AJ552" s="23">
        <f t="shared" si="107"/>
        <v>0</v>
      </c>
      <c r="AK552" s="1">
        <f t="shared" si="108"/>
        <v>0</v>
      </c>
      <c r="AL552" s="1">
        <f t="shared" si="109"/>
        <v>0</v>
      </c>
      <c r="AM552" s="1">
        <f>IF(AND(CNGE_2024_M4_Secc1!$O44&lt;&gt;"",CNGE_2024_M4_Secc1!$O44=1,COUNTA(O552:AD552)&gt;0),1,0)</f>
        <v>0</v>
      </c>
    </row>
    <row r="553" spans="1:40" ht="15" customHeight="1">
      <c r="A553" s="40"/>
      <c r="B553" s="91"/>
      <c r="C553" s="94" t="s">
        <v>5020</v>
      </c>
      <c r="D553" s="572" t="str">
        <f>IF(CNGE_2024_M4_Secc1!D45="","",CNGE_2024_M4_Secc1!D45)</f>
        <v/>
      </c>
      <c r="E553" s="573"/>
      <c r="F553" s="573"/>
      <c r="G553" s="573"/>
      <c r="H553" s="573"/>
      <c r="I553" s="573"/>
      <c r="J553" s="573"/>
      <c r="K553" s="573"/>
      <c r="L553" s="573"/>
      <c r="M553" s="573"/>
      <c r="N553" s="574"/>
      <c r="O553" s="577"/>
      <c r="P553" s="578"/>
      <c r="Q553" s="578"/>
      <c r="R553" s="579"/>
      <c r="S553" s="577"/>
      <c r="T553" s="578"/>
      <c r="U553" s="578"/>
      <c r="V553" s="579"/>
      <c r="W553" s="577"/>
      <c r="X553" s="578"/>
      <c r="Y553" s="578"/>
      <c r="Z553" s="579"/>
      <c r="AA553" s="577"/>
      <c r="AB553" s="578"/>
      <c r="AC553" s="578"/>
      <c r="AD553" s="579"/>
      <c r="AE553" s="42"/>
      <c r="AG553" s="1">
        <f>IF(AND($AN$549=1,COUNTA(O553:AD553)=0),0,IF(AND(CNGE_2024_M4_Secc1!$O45&lt;&gt;"",CNGE_2024_M4_Secc1!$O45=1,COUNTBLANK(D553)=0,COUNTA(O553:AD553)=0),0,IF(AND(COUNTBLANK(D553)=1,COUNTA(O553:AD553)=0),0,IF(AND(CNGE_2024_M4_Secc1!$O45&lt;&gt;"",CNGE_2024_M4_Secc1!$O45&lt;&gt;1,COUNTBLANK(D553)=0,SUM(L222)=0,COUNTA(O553:AD553)=0),0,IF(AND(CNGE_2024_M4_Secc1!$O45&lt;&gt;"",CNGE_2024_M4_Secc1!$O45&lt;&gt;1,COUNTBLANK(D553)=0,SUM(L222)&gt;0,COUNTA(O553:AD553)=4),0,1)))))</f>
        <v>0</v>
      </c>
      <c r="AH553" s="23">
        <f t="shared" si="105"/>
        <v>0</v>
      </c>
      <c r="AI553" s="23">
        <f t="shared" si="106"/>
        <v>0</v>
      </c>
      <c r="AJ553" s="23">
        <f t="shared" si="107"/>
        <v>0</v>
      </c>
      <c r="AK553" s="1">
        <f t="shared" si="108"/>
        <v>0</v>
      </c>
      <c r="AL553" s="1">
        <f t="shared" si="109"/>
        <v>0</v>
      </c>
      <c r="AM553" s="1">
        <f>IF(AND(CNGE_2024_M4_Secc1!$O45&lt;&gt;"",CNGE_2024_M4_Secc1!$O45=1,COUNTA(O553:AD553)&gt;0),1,0)</f>
        <v>0</v>
      </c>
    </row>
    <row r="554" spans="1:40" ht="15" customHeight="1">
      <c r="A554" s="40"/>
      <c r="B554" s="91"/>
      <c r="C554" s="94" t="s">
        <v>5022</v>
      </c>
      <c r="D554" s="572" t="str">
        <f>IF(CNGE_2024_M4_Secc1!D46="","",CNGE_2024_M4_Secc1!D46)</f>
        <v/>
      </c>
      <c r="E554" s="573"/>
      <c r="F554" s="573"/>
      <c r="G554" s="573"/>
      <c r="H554" s="573"/>
      <c r="I554" s="573"/>
      <c r="J554" s="573"/>
      <c r="K554" s="573"/>
      <c r="L554" s="573"/>
      <c r="M554" s="573"/>
      <c r="N554" s="574"/>
      <c r="O554" s="577"/>
      <c r="P554" s="578"/>
      <c r="Q554" s="578"/>
      <c r="R554" s="579"/>
      <c r="S554" s="577"/>
      <c r="T554" s="578"/>
      <c r="U554" s="578"/>
      <c r="V554" s="579"/>
      <c r="W554" s="577"/>
      <c r="X554" s="578"/>
      <c r="Y554" s="578"/>
      <c r="Z554" s="579"/>
      <c r="AA554" s="577"/>
      <c r="AB554" s="578"/>
      <c r="AC554" s="578"/>
      <c r="AD554" s="579"/>
      <c r="AE554" s="42"/>
      <c r="AG554" s="1">
        <f>IF(AND($AN$549=1,COUNTA(O554:AD554)=0),0,IF(AND(CNGE_2024_M4_Secc1!$O46&lt;&gt;"",CNGE_2024_M4_Secc1!$O46=1,COUNTBLANK(D554)=0,COUNTA(O554:AD554)=0),0,IF(AND(COUNTBLANK(D554)=1,COUNTA(O554:AD554)=0),0,IF(AND(CNGE_2024_M4_Secc1!$O46&lt;&gt;"",CNGE_2024_M4_Secc1!$O46&lt;&gt;1,COUNTBLANK(D554)=0,SUM(L223)=0,COUNTA(O554:AD554)=0),0,IF(AND(CNGE_2024_M4_Secc1!$O46&lt;&gt;"",CNGE_2024_M4_Secc1!$O46&lt;&gt;1,COUNTBLANK(D554)=0,SUM(L223)&gt;0,COUNTA(O554:AD554)=4),0,1)))))</f>
        <v>0</v>
      </c>
      <c r="AH554" s="23">
        <f t="shared" si="105"/>
        <v>0</v>
      </c>
      <c r="AI554" s="23">
        <f t="shared" si="106"/>
        <v>0</v>
      </c>
      <c r="AJ554" s="23">
        <f t="shared" si="107"/>
        <v>0</v>
      </c>
      <c r="AK554" s="1">
        <f t="shared" si="108"/>
        <v>0</v>
      </c>
      <c r="AL554" s="1">
        <f t="shared" si="109"/>
        <v>0</v>
      </c>
      <c r="AM554" s="1">
        <f>IF(AND(CNGE_2024_M4_Secc1!$O46&lt;&gt;"",CNGE_2024_M4_Secc1!$O46=1,COUNTA(O554:AD554)&gt;0),1,0)</f>
        <v>0</v>
      </c>
    </row>
    <row r="555" spans="1:40" ht="15" customHeight="1">
      <c r="A555" s="40"/>
      <c r="B555" s="91"/>
      <c r="C555" s="94" t="s">
        <v>5024</v>
      </c>
      <c r="D555" s="572" t="str">
        <f>IF(CNGE_2024_M4_Secc1!D47="","",CNGE_2024_M4_Secc1!D47)</f>
        <v/>
      </c>
      <c r="E555" s="573"/>
      <c r="F555" s="573"/>
      <c r="G555" s="573"/>
      <c r="H555" s="573"/>
      <c r="I555" s="573"/>
      <c r="J555" s="573"/>
      <c r="K555" s="573"/>
      <c r="L555" s="573"/>
      <c r="M555" s="573"/>
      <c r="N555" s="574"/>
      <c r="O555" s="577"/>
      <c r="P555" s="578"/>
      <c r="Q555" s="578"/>
      <c r="R555" s="579"/>
      <c r="S555" s="577"/>
      <c r="T555" s="578"/>
      <c r="U555" s="578"/>
      <c r="V555" s="579"/>
      <c r="W555" s="577"/>
      <c r="X555" s="578"/>
      <c r="Y555" s="578"/>
      <c r="Z555" s="579"/>
      <c r="AA555" s="577"/>
      <c r="AB555" s="578"/>
      <c r="AC555" s="578"/>
      <c r="AD555" s="579"/>
      <c r="AE555" s="42"/>
      <c r="AG555" s="1">
        <f>IF(AND($AN$549=1,COUNTA(O555:AD555)=0),0,IF(AND(CNGE_2024_M4_Secc1!$O47&lt;&gt;"",CNGE_2024_M4_Secc1!$O47=1,COUNTBLANK(D555)=0,COUNTA(O555:AD555)=0),0,IF(AND(COUNTBLANK(D555)=1,COUNTA(O555:AD555)=0),0,IF(AND(CNGE_2024_M4_Secc1!$O47&lt;&gt;"",CNGE_2024_M4_Secc1!$O47&lt;&gt;1,COUNTBLANK(D555)=0,SUM(L224)=0,COUNTA(O555:AD555)=0),0,IF(AND(CNGE_2024_M4_Secc1!$O47&lt;&gt;"",CNGE_2024_M4_Secc1!$O47&lt;&gt;1,COUNTBLANK(D555)=0,SUM(L224)&gt;0,COUNTA(O555:AD555)=4),0,1)))))</f>
        <v>0</v>
      </c>
      <c r="AH555" s="23">
        <f t="shared" si="105"/>
        <v>0</v>
      </c>
      <c r="AI555" s="23">
        <f t="shared" si="106"/>
        <v>0</v>
      </c>
      <c r="AJ555" s="23">
        <f t="shared" si="107"/>
        <v>0</v>
      </c>
      <c r="AK555" s="1">
        <f t="shared" si="108"/>
        <v>0</v>
      </c>
      <c r="AL555" s="1">
        <f t="shared" si="109"/>
        <v>0</v>
      </c>
      <c r="AM555" s="1">
        <f>IF(AND(CNGE_2024_M4_Secc1!$O47&lt;&gt;"",CNGE_2024_M4_Secc1!$O47=1,COUNTA(O555:AD555)&gt;0),1,0)</f>
        <v>0</v>
      </c>
    </row>
    <row r="556" spans="1:40" ht="15" customHeight="1">
      <c r="A556" s="40"/>
      <c r="B556" s="91"/>
      <c r="C556" s="94" t="s">
        <v>5026</v>
      </c>
      <c r="D556" s="572" t="str">
        <f>IF(CNGE_2024_M4_Secc1!D48="","",CNGE_2024_M4_Secc1!D48)</f>
        <v/>
      </c>
      <c r="E556" s="573"/>
      <c r="F556" s="573"/>
      <c r="G556" s="573"/>
      <c r="H556" s="573"/>
      <c r="I556" s="573"/>
      <c r="J556" s="573"/>
      <c r="K556" s="573"/>
      <c r="L556" s="573"/>
      <c r="M556" s="573"/>
      <c r="N556" s="574"/>
      <c r="O556" s="577"/>
      <c r="P556" s="578"/>
      <c r="Q556" s="578"/>
      <c r="R556" s="579"/>
      <c r="S556" s="577"/>
      <c r="T556" s="578"/>
      <c r="U556" s="578"/>
      <c r="V556" s="579"/>
      <c r="W556" s="577"/>
      <c r="X556" s="578"/>
      <c r="Y556" s="578"/>
      <c r="Z556" s="579"/>
      <c r="AA556" s="577"/>
      <c r="AB556" s="578"/>
      <c r="AC556" s="578"/>
      <c r="AD556" s="579"/>
      <c r="AE556" s="42"/>
      <c r="AG556" s="1">
        <f>IF(AND($AN$549=1,COUNTA(O556:AD556)=0),0,IF(AND(CNGE_2024_M4_Secc1!$O48&lt;&gt;"",CNGE_2024_M4_Secc1!$O48=1,COUNTBLANK(D556)=0,COUNTA(O556:AD556)=0),0,IF(AND(COUNTBLANK(D556)=1,COUNTA(O556:AD556)=0),0,IF(AND(CNGE_2024_M4_Secc1!$O48&lt;&gt;"",CNGE_2024_M4_Secc1!$O48&lt;&gt;1,COUNTBLANK(D556)=0,SUM(L225)=0,COUNTA(O556:AD556)=0),0,IF(AND(CNGE_2024_M4_Secc1!$O48&lt;&gt;"",CNGE_2024_M4_Secc1!$O48&lt;&gt;1,COUNTBLANK(D556)=0,SUM(L225)&gt;0,COUNTA(O556:AD556)=4),0,1)))))</f>
        <v>0</v>
      </c>
      <c r="AH556" s="23">
        <f t="shared" si="105"/>
        <v>0</v>
      </c>
      <c r="AI556" s="23">
        <f t="shared" si="106"/>
        <v>0</v>
      </c>
      <c r="AJ556" s="23">
        <f t="shared" si="107"/>
        <v>0</v>
      </c>
      <c r="AK556" s="1">
        <f t="shared" si="108"/>
        <v>0</v>
      </c>
      <c r="AL556" s="1">
        <f t="shared" si="109"/>
        <v>0</v>
      </c>
      <c r="AM556" s="1">
        <f>IF(AND(CNGE_2024_M4_Secc1!$O48&lt;&gt;"",CNGE_2024_M4_Secc1!$O48=1,COUNTA(O556:AD556)&gt;0),1,0)</f>
        <v>0</v>
      </c>
    </row>
    <row r="557" spans="1:40" ht="15" customHeight="1">
      <c r="A557" s="40"/>
      <c r="B557" s="91"/>
      <c r="C557" s="94" t="s">
        <v>5028</v>
      </c>
      <c r="D557" s="572" t="str">
        <f>IF(CNGE_2024_M4_Secc1!D49="","",CNGE_2024_M4_Secc1!D49)</f>
        <v/>
      </c>
      <c r="E557" s="573"/>
      <c r="F557" s="573"/>
      <c r="G557" s="573"/>
      <c r="H557" s="573"/>
      <c r="I557" s="573"/>
      <c r="J557" s="573"/>
      <c r="K557" s="573"/>
      <c r="L557" s="573"/>
      <c r="M557" s="573"/>
      <c r="N557" s="574"/>
      <c r="O557" s="577"/>
      <c r="P557" s="578"/>
      <c r="Q557" s="578"/>
      <c r="R557" s="579"/>
      <c r="S557" s="577"/>
      <c r="T557" s="578"/>
      <c r="U557" s="578"/>
      <c r="V557" s="579"/>
      <c r="W557" s="577"/>
      <c r="X557" s="578"/>
      <c r="Y557" s="578"/>
      <c r="Z557" s="579"/>
      <c r="AA557" s="577"/>
      <c r="AB557" s="578"/>
      <c r="AC557" s="578"/>
      <c r="AD557" s="579"/>
      <c r="AE557" s="42"/>
      <c r="AG557" s="1">
        <f>IF(AND($AN$549=1,COUNTA(O557:AD557)=0),0,IF(AND(CNGE_2024_M4_Secc1!$O49&lt;&gt;"",CNGE_2024_M4_Secc1!$O49=1,COUNTBLANK(D557)=0,COUNTA(O557:AD557)=0),0,IF(AND(COUNTBLANK(D557)=1,COUNTA(O557:AD557)=0),0,IF(AND(CNGE_2024_M4_Secc1!$O49&lt;&gt;"",CNGE_2024_M4_Secc1!$O49&lt;&gt;1,COUNTBLANK(D557)=0,SUM(L226)=0,COUNTA(O557:AD557)=0),0,IF(AND(CNGE_2024_M4_Secc1!$O49&lt;&gt;"",CNGE_2024_M4_Secc1!$O49&lt;&gt;1,COUNTBLANK(D557)=0,SUM(L226)&gt;0,COUNTA(O557:AD557)=4),0,1)))))</f>
        <v>0</v>
      </c>
      <c r="AH557" s="23">
        <f t="shared" si="105"/>
        <v>0</v>
      </c>
      <c r="AI557" s="23">
        <f t="shared" si="106"/>
        <v>0</v>
      </c>
      <c r="AJ557" s="23">
        <f t="shared" si="107"/>
        <v>0</v>
      </c>
      <c r="AK557" s="1">
        <f t="shared" si="108"/>
        <v>0</v>
      </c>
      <c r="AL557" s="1">
        <f t="shared" si="109"/>
        <v>0</v>
      </c>
      <c r="AM557" s="1">
        <f>IF(AND(CNGE_2024_M4_Secc1!$O49&lt;&gt;"",CNGE_2024_M4_Secc1!$O49=1,COUNTA(O557:AD557)&gt;0),1,0)</f>
        <v>0</v>
      </c>
    </row>
    <row r="558" spans="1:40" ht="15" customHeight="1">
      <c r="A558" s="40"/>
      <c r="B558" s="91"/>
      <c r="C558" s="94" t="s">
        <v>5030</v>
      </c>
      <c r="D558" s="572" t="str">
        <f>IF(CNGE_2024_M4_Secc1!D50="","",CNGE_2024_M4_Secc1!D50)</f>
        <v/>
      </c>
      <c r="E558" s="573"/>
      <c r="F558" s="573"/>
      <c r="G558" s="573"/>
      <c r="H558" s="573"/>
      <c r="I558" s="573"/>
      <c r="J558" s="573"/>
      <c r="K558" s="573"/>
      <c r="L558" s="573"/>
      <c r="M558" s="573"/>
      <c r="N558" s="574"/>
      <c r="O558" s="577"/>
      <c r="P558" s="578"/>
      <c r="Q558" s="578"/>
      <c r="R558" s="579"/>
      <c r="S558" s="577"/>
      <c r="T558" s="578"/>
      <c r="U558" s="578"/>
      <c r="V558" s="579"/>
      <c r="W558" s="577"/>
      <c r="X558" s="578"/>
      <c r="Y558" s="578"/>
      <c r="Z558" s="579"/>
      <c r="AA558" s="577"/>
      <c r="AB558" s="578"/>
      <c r="AC558" s="578"/>
      <c r="AD558" s="579"/>
      <c r="AE558" s="42"/>
      <c r="AG558" s="1">
        <f>IF(AND($AN$549=1,COUNTA(O558:AD558)=0),0,IF(AND(CNGE_2024_M4_Secc1!$O50&lt;&gt;"",CNGE_2024_M4_Secc1!$O50=1,COUNTBLANK(D558)=0,COUNTA(O558:AD558)=0),0,IF(AND(COUNTBLANK(D558)=1,COUNTA(O558:AD558)=0),0,IF(AND(CNGE_2024_M4_Secc1!$O50&lt;&gt;"",CNGE_2024_M4_Secc1!$O50&lt;&gt;1,COUNTBLANK(D558)=0,SUM(L227)=0,COUNTA(O558:AD558)=0),0,IF(AND(CNGE_2024_M4_Secc1!$O50&lt;&gt;"",CNGE_2024_M4_Secc1!$O50&lt;&gt;1,COUNTBLANK(D558)=0,SUM(L227)&gt;0,COUNTA(O558:AD558)=4),0,1)))))</f>
        <v>0</v>
      </c>
      <c r="AH558" s="23">
        <f t="shared" si="105"/>
        <v>0</v>
      </c>
      <c r="AI558" s="23">
        <f t="shared" si="106"/>
        <v>0</v>
      </c>
      <c r="AJ558" s="23">
        <f t="shared" si="107"/>
        <v>0</v>
      </c>
      <c r="AK558" s="1">
        <f t="shared" si="108"/>
        <v>0</v>
      </c>
      <c r="AL558" s="1">
        <f t="shared" si="109"/>
        <v>0</v>
      </c>
      <c r="AM558" s="1">
        <f>IF(AND(CNGE_2024_M4_Secc1!$O50&lt;&gt;"",CNGE_2024_M4_Secc1!$O50=1,COUNTA(O558:AD558)&gt;0),1,0)</f>
        <v>0</v>
      </c>
    </row>
    <row r="559" spans="1:40" ht="15" customHeight="1">
      <c r="A559" s="40"/>
      <c r="B559" s="91"/>
      <c r="C559" s="94" t="s">
        <v>5031</v>
      </c>
      <c r="D559" s="572" t="str">
        <f>IF(CNGE_2024_M4_Secc1!D51="","",CNGE_2024_M4_Secc1!D51)</f>
        <v/>
      </c>
      <c r="E559" s="573"/>
      <c r="F559" s="573"/>
      <c r="G559" s="573"/>
      <c r="H559" s="573"/>
      <c r="I559" s="573"/>
      <c r="J559" s="573"/>
      <c r="K559" s="573"/>
      <c r="L559" s="573"/>
      <c r="M559" s="573"/>
      <c r="N559" s="574"/>
      <c r="O559" s="577"/>
      <c r="P559" s="578"/>
      <c r="Q559" s="578"/>
      <c r="R559" s="579"/>
      <c r="S559" s="577"/>
      <c r="T559" s="578"/>
      <c r="U559" s="578"/>
      <c r="V559" s="579"/>
      <c r="W559" s="577"/>
      <c r="X559" s="578"/>
      <c r="Y559" s="578"/>
      <c r="Z559" s="579"/>
      <c r="AA559" s="577"/>
      <c r="AB559" s="578"/>
      <c r="AC559" s="578"/>
      <c r="AD559" s="579"/>
      <c r="AE559" s="42"/>
      <c r="AG559" s="1">
        <f>IF(AND($AN$549=1,COUNTA(O559:AD559)=0),0,IF(AND(CNGE_2024_M4_Secc1!$O51&lt;&gt;"",CNGE_2024_M4_Secc1!$O51=1,COUNTBLANK(D559)=0,COUNTA(O559:AD559)=0),0,IF(AND(COUNTBLANK(D559)=1,COUNTA(O559:AD559)=0),0,IF(AND(CNGE_2024_M4_Secc1!$O51&lt;&gt;"",CNGE_2024_M4_Secc1!$O51&lt;&gt;1,COUNTBLANK(D559)=0,SUM(L228)=0,COUNTA(O559:AD559)=0),0,IF(AND(CNGE_2024_M4_Secc1!$O51&lt;&gt;"",CNGE_2024_M4_Secc1!$O51&lt;&gt;1,COUNTBLANK(D559)=0,SUM(L228)&gt;0,COUNTA(O559:AD559)=4),0,1)))))</f>
        <v>0</v>
      </c>
      <c r="AH559" s="23">
        <f t="shared" si="105"/>
        <v>0</v>
      </c>
      <c r="AI559" s="23">
        <f t="shared" si="106"/>
        <v>0</v>
      </c>
      <c r="AJ559" s="23">
        <f t="shared" si="107"/>
        <v>0</v>
      </c>
      <c r="AK559" s="1">
        <f t="shared" si="108"/>
        <v>0</v>
      </c>
      <c r="AL559" s="1">
        <f t="shared" si="109"/>
        <v>0</v>
      </c>
      <c r="AM559" s="1">
        <f>IF(AND(CNGE_2024_M4_Secc1!$O51&lt;&gt;"",CNGE_2024_M4_Secc1!$O51=1,COUNTA(O559:AD559)&gt;0),1,0)</f>
        <v>0</v>
      </c>
    </row>
    <row r="560" spans="1:40" ht="15" customHeight="1">
      <c r="A560" s="40"/>
      <c r="B560" s="91"/>
      <c r="C560" s="94" t="s">
        <v>5033</v>
      </c>
      <c r="D560" s="572" t="str">
        <f>IF(CNGE_2024_M4_Secc1!D52="","",CNGE_2024_M4_Secc1!D52)</f>
        <v/>
      </c>
      <c r="E560" s="573"/>
      <c r="F560" s="573"/>
      <c r="G560" s="573"/>
      <c r="H560" s="573"/>
      <c r="I560" s="573"/>
      <c r="J560" s="573"/>
      <c r="K560" s="573"/>
      <c r="L560" s="573"/>
      <c r="M560" s="573"/>
      <c r="N560" s="574"/>
      <c r="O560" s="577"/>
      <c r="P560" s="578"/>
      <c r="Q560" s="578"/>
      <c r="R560" s="579"/>
      <c r="S560" s="577"/>
      <c r="T560" s="578"/>
      <c r="U560" s="578"/>
      <c r="V560" s="579"/>
      <c r="W560" s="577"/>
      <c r="X560" s="578"/>
      <c r="Y560" s="578"/>
      <c r="Z560" s="579"/>
      <c r="AA560" s="577"/>
      <c r="AB560" s="578"/>
      <c r="AC560" s="578"/>
      <c r="AD560" s="579"/>
      <c r="AE560" s="42"/>
      <c r="AG560" s="1">
        <f>IF(AND($AN$549=1,COUNTA(O560:AD560)=0),0,IF(AND(CNGE_2024_M4_Secc1!$O52&lt;&gt;"",CNGE_2024_M4_Secc1!$O52=1,COUNTBLANK(D560)=0,COUNTA(O560:AD560)=0),0,IF(AND(COUNTBLANK(D560)=1,COUNTA(O560:AD560)=0),0,IF(AND(CNGE_2024_M4_Secc1!$O52&lt;&gt;"",CNGE_2024_M4_Secc1!$O52&lt;&gt;1,COUNTBLANK(D560)=0,SUM(L229)=0,COUNTA(O560:AD560)=0),0,IF(AND(CNGE_2024_M4_Secc1!$O52&lt;&gt;"",CNGE_2024_M4_Secc1!$O52&lt;&gt;1,COUNTBLANK(D560)=0,SUM(L229)&gt;0,COUNTA(O560:AD560)=4),0,1)))))</f>
        <v>0</v>
      </c>
      <c r="AH560" s="23">
        <f t="shared" si="105"/>
        <v>0</v>
      </c>
      <c r="AI560" s="23">
        <f t="shared" si="106"/>
        <v>0</v>
      </c>
      <c r="AJ560" s="23">
        <f t="shared" si="107"/>
        <v>0</v>
      </c>
      <c r="AK560" s="1">
        <f t="shared" si="108"/>
        <v>0</v>
      </c>
      <c r="AL560" s="1">
        <f t="shared" si="109"/>
        <v>0</v>
      </c>
      <c r="AM560" s="1">
        <f>IF(AND(CNGE_2024_M4_Secc1!$O52&lt;&gt;"",CNGE_2024_M4_Secc1!$O52=1,COUNTA(O560:AD560)&gt;0),1,0)</f>
        <v>0</v>
      </c>
    </row>
    <row r="561" spans="1:39" ht="15" customHeight="1">
      <c r="A561" s="40"/>
      <c r="B561" s="91"/>
      <c r="C561" s="94" t="s">
        <v>5034</v>
      </c>
      <c r="D561" s="572" t="str">
        <f>IF(CNGE_2024_M4_Secc1!D53="","",CNGE_2024_M4_Secc1!D53)</f>
        <v/>
      </c>
      <c r="E561" s="573"/>
      <c r="F561" s="573"/>
      <c r="G561" s="573"/>
      <c r="H561" s="573"/>
      <c r="I561" s="573"/>
      <c r="J561" s="573"/>
      <c r="K561" s="573"/>
      <c r="L561" s="573"/>
      <c r="M561" s="573"/>
      <c r="N561" s="574"/>
      <c r="O561" s="577"/>
      <c r="P561" s="578"/>
      <c r="Q561" s="578"/>
      <c r="R561" s="579"/>
      <c r="S561" s="577"/>
      <c r="T561" s="578"/>
      <c r="U561" s="578"/>
      <c r="V561" s="579"/>
      <c r="W561" s="577"/>
      <c r="X561" s="578"/>
      <c r="Y561" s="578"/>
      <c r="Z561" s="579"/>
      <c r="AA561" s="577"/>
      <c r="AB561" s="578"/>
      <c r="AC561" s="578"/>
      <c r="AD561" s="579"/>
      <c r="AE561" s="42"/>
      <c r="AG561" s="1">
        <f>IF(AND($AN$549=1,COUNTA(O561:AD561)=0),0,IF(AND(CNGE_2024_M4_Secc1!$O53&lt;&gt;"",CNGE_2024_M4_Secc1!$O53=1,COUNTBLANK(D561)=0,COUNTA(O561:AD561)=0),0,IF(AND(COUNTBLANK(D561)=1,COUNTA(O561:AD561)=0),0,IF(AND(CNGE_2024_M4_Secc1!$O53&lt;&gt;"",CNGE_2024_M4_Secc1!$O53&lt;&gt;1,COUNTBLANK(D561)=0,SUM(L230)=0,COUNTA(O561:AD561)=0),0,IF(AND(CNGE_2024_M4_Secc1!$O53&lt;&gt;"",CNGE_2024_M4_Secc1!$O53&lt;&gt;1,COUNTBLANK(D561)=0,SUM(L230)&gt;0,COUNTA(O561:AD561)=4),0,1)))))</f>
        <v>0</v>
      </c>
      <c r="AH561" s="23">
        <f t="shared" si="105"/>
        <v>0</v>
      </c>
      <c r="AI561" s="23">
        <f t="shared" si="106"/>
        <v>0</v>
      </c>
      <c r="AJ561" s="23">
        <f t="shared" si="107"/>
        <v>0</v>
      </c>
      <c r="AK561" s="1">
        <f t="shared" si="108"/>
        <v>0</v>
      </c>
      <c r="AL561" s="1">
        <f t="shared" si="109"/>
        <v>0</v>
      </c>
      <c r="AM561" s="1">
        <f>IF(AND(CNGE_2024_M4_Secc1!$O53&lt;&gt;"",CNGE_2024_M4_Secc1!$O53=1,COUNTA(O561:AD561)&gt;0),1,0)</f>
        <v>0</v>
      </c>
    </row>
    <row r="562" spans="1:39" ht="15" customHeight="1">
      <c r="A562" s="40"/>
      <c r="B562" s="91"/>
      <c r="C562" s="94" t="s">
        <v>5035</v>
      </c>
      <c r="D562" s="572" t="str">
        <f>IF(CNGE_2024_M4_Secc1!D54="","",CNGE_2024_M4_Secc1!D54)</f>
        <v/>
      </c>
      <c r="E562" s="573"/>
      <c r="F562" s="573"/>
      <c r="G562" s="573"/>
      <c r="H562" s="573"/>
      <c r="I562" s="573"/>
      <c r="J562" s="573"/>
      <c r="K562" s="573"/>
      <c r="L562" s="573"/>
      <c r="M562" s="573"/>
      <c r="N562" s="574"/>
      <c r="O562" s="577"/>
      <c r="P562" s="578"/>
      <c r="Q562" s="578"/>
      <c r="R562" s="579"/>
      <c r="S562" s="577"/>
      <c r="T562" s="578"/>
      <c r="U562" s="578"/>
      <c r="V562" s="579"/>
      <c r="W562" s="577"/>
      <c r="X562" s="578"/>
      <c r="Y562" s="578"/>
      <c r="Z562" s="579"/>
      <c r="AA562" s="577"/>
      <c r="AB562" s="578"/>
      <c r="AC562" s="578"/>
      <c r="AD562" s="579"/>
      <c r="AE562" s="42"/>
      <c r="AG562" s="1">
        <f>IF(AND($AN$549=1,COUNTA(O562:AD562)=0),0,IF(AND(CNGE_2024_M4_Secc1!$O54&lt;&gt;"",CNGE_2024_M4_Secc1!$O54=1,COUNTBLANK(D562)=0,COUNTA(O562:AD562)=0),0,IF(AND(COUNTBLANK(D562)=1,COUNTA(O562:AD562)=0),0,IF(AND(CNGE_2024_M4_Secc1!$O54&lt;&gt;"",CNGE_2024_M4_Secc1!$O54&lt;&gt;1,COUNTBLANK(D562)=0,SUM(L231)=0,COUNTA(O562:AD562)=0),0,IF(AND(CNGE_2024_M4_Secc1!$O54&lt;&gt;"",CNGE_2024_M4_Secc1!$O54&lt;&gt;1,COUNTBLANK(D562)=0,SUM(L231)&gt;0,COUNTA(O562:AD562)=4),0,1)))))</f>
        <v>0</v>
      </c>
      <c r="AH562" s="23">
        <f t="shared" si="105"/>
        <v>0</v>
      </c>
      <c r="AI562" s="23">
        <f t="shared" si="106"/>
        <v>0</v>
      </c>
      <c r="AJ562" s="23">
        <f t="shared" si="107"/>
        <v>0</v>
      </c>
      <c r="AK562" s="1">
        <f t="shared" si="108"/>
        <v>0</v>
      </c>
      <c r="AL562" s="1">
        <f t="shared" si="109"/>
        <v>0</v>
      </c>
      <c r="AM562" s="1">
        <f>IF(AND(CNGE_2024_M4_Secc1!$O54&lt;&gt;"",CNGE_2024_M4_Secc1!$O54=1,COUNTA(O562:AD562)&gt;0),1,0)</f>
        <v>0</v>
      </c>
    </row>
    <row r="563" spans="1:39" ht="15" customHeight="1">
      <c r="A563" s="40"/>
      <c r="B563" s="91"/>
      <c r="C563" s="94" t="s">
        <v>5036</v>
      </c>
      <c r="D563" s="572" t="str">
        <f>IF(CNGE_2024_M4_Secc1!D55="","",CNGE_2024_M4_Secc1!D55)</f>
        <v/>
      </c>
      <c r="E563" s="573"/>
      <c r="F563" s="573"/>
      <c r="G563" s="573"/>
      <c r="H563" s="573"/>
      <c r="I563" s="573"/>
      <c r="J563" s="573"/>
      <c r="K563" s="573"/>
      <c r="L563" s="573"/>
      <c r="M563" s="573"/>
      <c r="N563" s="574"/>
      <c r="O563" s="577"/>
      <c r="P563" s="578"/>
      <c r="Q563" s="578"/>
      <c r="R563" s="579"/>
      <c r="S563" s="577"/>
      <c r="T563" s="578"/>
      <c r="U563" s="578"/>
      <c r="V563" s="579"/>
      <c r="W563" s="577"/>
      <c r="X563" s="578"/>
      <c r="Y563" s="578"/>
      <c r="Z563" s="579"/>
      <c r="AA563" s="577"/>
      <c r="AB563" s="578"/>
      <c r="AC563" s="578"/>
      <c r="AD563" s="579"/>
      <c r="AE563" s="42"/>
      <c r="AG563" s="1">
        <f>IF(AND($AN$549=1,COUNTA(O563:AD563)=0),0,IF(AND(CNGE_2024_M4_Secc1!$O55&lt;&gt;"",CNGE_2024_M4_Secc1!$O55=1,COUNTBLANK(D563)=0,COUNTA(O563:AD563)=0),0,IF(AND(COUNTBLANK(D563)=1,COUNTA(O563:AD563)=0),0,IF(AND(CNGE_2024_M4_Secc1!$O55&lt;&gt;"",CNGE_2024_M4_Secc1!$O55&lt;&gt;1,COUNTBLANK(D563)=0,SUM(L232)=0,COUNTA(O563:AD563)=0),0,IF(AND(CNGE_2024_M4_Secc1!$O55&lt;&gt;"",CNGE_2024_M4_Secc1!$O55&lt;&gt;1,COUNTBLANK(D563)=0,SUM(L232)&gt;0,COUNTA(O563:AD563)=4),0,1)))))</f>
        <v>0</v>
      </c>
      <c r="AH563" s="23">
        <f t="shared" si="105"/>
        <v>0</v>
      </c>
      <c r="AI563" s="23">
        <f t="shared" si="106"/>
        <v>0</v>
      </c>
      <c r="AJ563" s="23">
        <f t="shared" si="107"/>
        <v>0</v>
      </c>
      <c r="AK563" s="1">
        <f t="shared" si="108"/>
        <v>0</v>
      </c>
      <c r="AL563" s="1">
        <f t="shared" si="109"/>
        <v>0</v>
      </c>
      <c r="AM563" s="1">
        <f>IF(AND(CNGE_2024_M4_Secc1!$O55&lt;&gt;"",CNGE_2024_M4_Secc1!$O55=1,COUNTA(O563:AD563)&gt;0),1,0)</f>
        <v>0</v>
      </c>
    </row>
    <row r="564" spans="1:39" ht="15" customHeight="1">
      <c r="A564" s="40"/>
      <c r="B564" s="91"/>
      <c r="C564" s="94" t="s">
        <v>5037</v>
      </c>
      <c r="D564" s="572" t="str">
        <f>IF(CNGE_2024_M4_Secc1!D56="","",CNGE_2024_M4_Secc1!D56)</f>
        <v/>
      </c>
      <c r="E564" s="573"/>
      <c r="F564" s="573"/>
      <c r="G564" s="573"/>
      <c r="H564" s="573"/>
      <c r="I564" s="573"/>
      <c r="J564" s="573"/>
      <c r="K564" s="573"/>
      <c r="L564" s="573"/>
      <c r="M564" s="573"/>
      <c r="N564" s="574"/>
      <c r="O564" s="577"/>
      <c r="P564" s="578"/>
      <c r="Q564" s="578"/>
      <c r="R564" s="579"/>
      <c r="S564" s="577"/>
      <c r="T564" s="578"/>
      <c r="U564" s="578"/>
      <c r="V564" s="579"/>
      <c r="W564" s="577"/>
      <c r="X564" s="578"/>
      <c r="Y564" s="578"/>
      <c r="Z564" s="579"/>
      <c r="AA564" s="577"/>
      <c r="AB564" s="578"/>
      <c r="AC564" s="578"/>
      <c r="AD564" s="579"/>
      <c r="AE564" s="42"/>
      <c r="AG564" s="1">
        <f>IF(AND($AN$549=1,COUNTA(O564:AD564)=0),0,IF(AND(CNGE_2024_M4_Secc1!$O56&lt;&gt;"",CNGE_2024_M4_Secc1!$O56=1,COUNTBLANK(D564)=0,COUNTA(O564:AD564)=0),0,IF(AND(COUNTBLANK(D564)=1,COUNTA(O564:AD564)=0),0,IF(AND(CNGE_2024_M4_Secc1!$O56&lt;&gt;"",CNGE_2024_M4_Secc1!$O56&lt;&gt;1,COUNTBLANK(D564)=0,SUM(L233)=0,COUNTA(O564:AD564)=0),0,IF(AND(CNGE_2024_M4_Secc1!$O56&lt;&gt;"",CNGE_2024_M4_Secc1!$O56&lt;&gt;1,COUNTBLANK(D564)=0,SUM(L233)&gt;0,COUNTA(O564:AD564)=4),0,1)))))</f>
        <v>0</v>
      </c>
      <c r="AH564" s="23">
        <f t="shared" si="105"/>
        <v>0</v>
      </c>
      <c r="AI564" s="23">
        <f t="shared" si="106"/>
        <v>0</v>
      </c>
      <c r="AJ564" s="23">
        <f t="shared" si="107"/>
        <v>0</v>
      </c>
      <c r="AK564" s="1">
        <f t="shared" si="108"/>
        <v>0</v>
      </c>
      <c r="AL564" s="1">
        <f t="shared" si="109"/>
        <v>0</v>
      </c>
      <c r="AM564" s="1">
        <f>IF(AND(CNGE_2024_M4_Secc1!$O56&lt;&gt;"",CNGE_2024_M4_Secc1!$O56=1,COUNTA(O564:AD564)&gt;0),1,0)</f>
        <v>0</v>
      </c>
    </row>
    <row r="565" spans="1:39" ht="15" customHeight="1">
      <c r="A565" s="40"/>
      <c r="B565" s="91"/>
      <c r="C565" s="94" t="s">
        <v>5038</v>
      </c>
      <c r="D565" s="572" t="str">
        <f>IF(CNGE_2024_M4_Secc1!D57="","",CNGE_2024_M4_Secc1!D57)</f>
        <v/>
      </c>
      <c r="E565" s="573"/>
      <c r="F565" s="573"/>
      <c r="G565" s="573"/>
      <c r="H565" s="573"/>
      <c r="I565" s="573"/>
      <c r="J565" s="573"/>
      <c r="K565" s="573"/>
      <c r="L565" s="573"/>
      <c r="M565" s="573"/>
      <c r="N565" s="574"/>
      <c r="O565" s="577"/>
      <c r="P565" s="578"/>
      <c r="Q565" s="578"/>
      <c r="R565" s="579"/>
      <c r="S565" s="577"/>
      <c r="T565" s="578"/>
      <c r="U565" s="578"/>
      <c r="V565" s="579"/>
      <c r="W565" s="577"/>
      <c r="X565" s="578"/>
      <c r="Y565" s="578"/>
      <c r="Z565" s="579"/>
      <c r="AA565" s="577"/>
      <c r="AB565" s="578"/>
      <c r="AC565" s="578"/>
      <c r="AD565" s="579"/>
      <c r="AE565" s="42"/>
      <c r="AG565" s="1">
        <f>IF(AND($AN$549=1,COUNTA(O565:AD565)=0),0,IF(AND(CNGE_2024_M4_Secc1!$O57&lt;&gt;"",CNGE_2024_M4_Secc1!$O57=1,COUNTBLANK(D565)=0,COUNTA(O565:AD565)=0),0,IF(AND(COUNTBLANK(D565)=1,COUNTA(O565:AD565)=0),0,IF(AND(CNGE_2024_M4_Secc1!$O57&lt;&gt;"",CNGE_2024_M4_Secc1!$O57&lt;&gt;1,COUNTBLANK(D565)=0,SUM(L234)=0,COUNTA(O565:AD565)=0),0,IF(AND(CNGE_2024_M4_Secc1!$O57&lt;&gt;"",CNGE_2024_M4_Secc1!$O57&lt;&gt;1,COUNTBLANK(D565)=0,SUM(L234)&gt;0,COUNTA(O565:AD565)=4),0,1)))))</f>
        <v>0</v>
      </c>
      <c r="AH565" s="23">
        <f t="shared" si="105"/>
        <v>0</v>
      </c>
      <c r="AI565" s="23">
        <f t="shared" si="106"/>
        <v>0</v>
      </c>
      <c r="AJ565" s="23">
        <f t="shared" si="107"/>
        <v>0</v>
      </c>
      <c r="AK565" s="1">
        <f t="shared" si="108"/>
        <v>0</v>
      </c>
      <c r="AL565" s="1">
        <f t="shared" si="109"/>
        <v>0</v>
      </c>
      <c r="AM565" s="1">
        <f>IF(AND(CNGE_2024_M4_Secc1!$O57&lt;&gt;"",CNGE_2024_M4_Secc1!$O57=1,COUNTA(O565:AD565)&gt;0),1,0)</f>
        <v>0</v>
      </c>
    </row>
    <row r="566" spans="1:39" ht="15" customHeight="1">
      <c r="A566" s="40"/>
      <c r="B566" s="91"/>
      <c r="C566" s="94" t="s">
        <v>5039</v>
      </c>
      <c r="D566" s="572" t="str">
        <f>IF(CNGE_2024_M4_Secc1!D58="","",CNGE_2024_M4_Secc1!D58)</f>
        <v/>
      </c>
      <c r="E566" s="573"/>
      <c r="F566" s="573"/>
      <c r="G566" s="573"/>
      <c r="H566" s="573"/>
      <c r="I566" s="573"/>
      <c r="J566" s="573"/>
      <c r="K566" s="573"/>
      <c r="L566" s="573"/>
      <c r="M566" s="573"/>
      <c r="N566" s="574"/>
      <c r="O566" s="577"/>
      <c r="P566" s="578"/>
      <c r="Q566" s="578"/>
      <c r="R566" s="579"/>
      <c r="S566" s="577"/>
      <c r="T566" s="578"/>
      <c r="U566" s="578"/>
      <c r="V566" s="579"/>
      <c r="W566" s="577"/>
      <c r="X566" s="578"/>
      <c r="Y566" s="578"/>
      <c r="Z566" s="579"/>
      <c r="AA566" s="577"/>
      <c r="AB566" s="578"/>
      <c r="AC566" s="578"/>
      <c r="AD566" s="579"/>
      <c r="AE566" s="42"/>
      <c r="AG566" s="1">
        <f>IF(AND($AN$549=1,COUNTA(O566:AD566)=0),0,IF(AND(CNGE_2024_M4_Secc1!$O58&lt;&gt;"",CNGE_2024_M4_Secc1!$O58=1,COUNTBLANK(D566)=0,COUNTA(O566:AD566)=0),0,IF(AND(COUNTBLANK(D566)=1,COUNTA(O566:AD566)=0),0,IF(AND(CNGE_2024_M4_Secc1!$O58&lt;&gt;"",CNGE_2024_M4_Secc1!$O58&lt;&gt;1,COUNTBLANK(D566)=0,SUM(L235)=0,COUNTA(O566:AD566)=0),0,IF(AND(CNGE_2024_M4_Secc1!$O58&lt;&gt;"",CNGE_2024_M4_Secc1!$O58&lt;&gt;1,COUNTBLANK(D566)=0,SUM(L235)&gt;0,COUNTA(O566:AD566)=4),0,1)))))</f>
        <v>0</v>
      </c>
      <c r="AH566" s="23">
        <f t="shared" si="105"/>
        <v>0</v>
      </c>
      <c r="AI566" s="23">
        <f t="shared" si="106"/>
        <v>0</v>
      </c>
      <c r="AJ566" s="23">
        <f t="shared" si="107"/>
        <v>0</v>
      </c>
      <c r="AK566" s="1">
        <f t="shared" si="108"/>
        <v>0</v>
      </c>
      <c r="AL566" s="1">
        <f t="shared" si="109"/>
        <v>0</v>
      </c>
      <c r="AM566" s="1">
        <f>IF(AND(CNGE_2024_M4_Secc1!$O58&lt;&gt;"",CNGE_2024_M4_Secc1!$O58=1,COUNTA(O566:AD566)&gt;0),1,0)</f>
        <v>0</v>
      </c>
    </row>
    <row r="567" spans="1:39" ht="15" customHeight="1">
      <c r="A567" s="40"/>
      <c r="B567" s="91"/>
      <c r="C567" s="94" t="s">
        <v>5040</v>
      </c>
      <c r="D567" s="572" t="str">
        <f>IF(CNGE_2024_M4_Secc1!D59="","",CNGE_2024_M4_Secc1!D59)</f>
        <v/>
      </c>
      <c r="E567" s="573"/>
      <c r="F567" s="573"/>
      <c r="G567" s="573"/>
      <c r="H567" s="573"/>
      <c r="I567" s="573"/>
      <c r="J567" s="573"/>
      <c r="K567" s="573"/>
      <c r="L567" s="573"/>
      <c r="M567" s="573"/>
      <c r="N567" s="574"/>
      <c r="O567" s="577"/>
      <c r="P567" s="578"/>
      <c r="Q567" s="578"/>
      <c r="R567" s="579"/>
      <c r="S567" s="577"/>
      <c r="T567" s="578"/>
      <c r="U567" s="578"/>
      <c r="V567" s="579"/>
      <c r="W567" s="577"/>
      <c r="X567" s="578"/>
      <c r="Y567" s="578"/>
      <c r="Z567" s="579"/>
      <c r="AA567" s="577"/>
      <c r="AB567" s="578"/>
      <c r="AC567" s="578"/>
      <c r="AD567" s="579"/>
      <c r="AE567" s="42"/>
      <c r="AG567" s="1">
        <f>IF(AND($AN$549=1,COUNTA(O567:AD567)=0),0,IF(AND(CNGE_2024_M4_Secc1!$O59&lt;&gt;"",CNGE_2024_M4_Secc1!$O59=1,COUNTBLANK(D567)=0,COUNTA(O567:AD567)=0),0,IF(AND(COUNTBLANK(D567)=1,COUNTA(O567:AD567)=0),0,IF(AND(CNGE_2024_M4_Secc1!$O59&lt;&gt;"",CNGE_2024_M4_Secc1!$O59&lt;&gt;1,COUNTBLANK(D567)=0,SUM(L236)=0,COUNTA(O567:AD567)=0),0,IF(AND(CNGE_2024_M4_Secc1!$O59&lt;&gt;"",CNGE_2024_M4_Secc1!$O59&lt;&gt;1,COUNTBLANK(D567)=0,SUM(L236)&gt;0,COUNTA(O567:AD567)=4),0,1)))))</f>
        <v>0</v>
      </c>
      <c r="AH567" s="23">
        <f t="shared" si="105"/>
        <v>0</v>
      </c>
      <c r="AI567" s="23">
        <f t="shared" si="106"/>
        <v>0</v>
      </c>
      <c r="AJ567" s="23">
        <f t="shared" si="107"/>
        <v>0</v>
      </c>
      <c r="AK567" s="1">
        <f t="shared" si="108"/>
        <v>0</v>
      </c>
      <c r="AL567" s="1">
        <f t="shared" si="109"/>
        <v>0</v>
      </c>
      <c r="AM567" s="1">
        <f>IF(AND(CNGE_2024_M4_Secc1!$O59&lt;&gt;"",CNGE_2024_M4_Secc1!$O59=1,COUNTA(O567:AD567)&gt;0),1,0)</f>
        <v>0</v>
      </c>
    </row>
    <row r="568" spans="1:39" ht="15" customHeight="1">
      <c r="A568" s="40"/>
      <c r="B568" s="91"/>
      <c r="C568" s="94" t="s">
        <v>5041</v>
      </c>
      <c r="D568" s="572" t="str">
        <f>IF(CNGE_2024_M4_Secc1!D60="","",CNGE_2024_M4_Secc1!D60)</f>
        <v/>
      </c>
      <c r="E568" s="573"/>
      <c r="F568" s="573"/>
      <c r="G568" s="573"/>
      <c r="H568" s="573"/>
      <c r="I568" s="573"/>
      <c r="J568" s="573"/>
      <c r="K568" s="573"/>
      <c r="L568" s="573"/>
      <c r="M568" s="573"/>
      <c r="N568" s="574"/>
      <c r="O568" s="577"/>
      <c r="P568" s="578"/>
      <c r="Q568" s="578"/>
      <c r="R568" s="579"/>
      <c r="S568" s="577"/>
      <c r="T568" s="578"/>
      <c r="U568" s="578"/>
      <c r="V568" s="579"/>
      <c r="W568" s="577"/>
      <c r="X568" s="578"/>
      <c r="Y568" s="578"/>
      <c r="Z568" s="579"/>
      <c r="AA568" s="577"/>
      <c r="AB568" s="578"/>
      <c r="AC568" s="578"/>
      <c r="AD568" s="579"/>
      <c r="AE568" s="42"/>
      <c r="AG568" s="1">
        <f>IF(AND($AN$549=1,COUNTA(O568:AD568)=0),0,IF(AND(CNGE_2024_M4_Secc1!$O60&lt;&gt;"",CNGE_2024_M4_Secc1!$O60=1,COUNTBLANK(D568)=0,COUNTA(O568:AD568)=0),0,IF(AND(COUNTBLANK(D568)=1,COUNTA(O568:AD568)=0),0,IF(AND(CNGE_2024_M4_Secc1!$O60&lt;&gt;"",CNGE_2024_M4_Secc1!$O60&lt;&gt;1,COUNTBLANK(D568)=0,SUM(L237)=0,COUNTA(O568:AD568)=0),0,IF(AND(CNGE_2024_M4_Secc1!$O60&lt;&gt;"",CNGE_2024_M4_Secc1!$O60&lt;&gt;1,COUNTBLANK(D568)=0,SUM(L237)&gt;0,COUNTA(O568:AD568)=4),0,1)))))</f>
        <v>0</v>
      </c>
      <c r="AH568" s="23">
        <f t="shared" si="105"/>
        <v>0</v>
      </c>
      <c r="AI568" s="23">
        <f t="shared" si="106"/>
        <v>0</v>
      </c>
      <c r="AJ568" s="23">
        <f t="shared" si="107"/>
        <v>0</v>
      </c>
      <c r="AK568" s="1">
        <f t="shared" si="108"/>
        <v>0</v>
      </c>
      <c r="AL568" s="1">
        <f t="shared" si="109"/>
        <v>0</v>
      </c>
      <c r="AM568" s="1">
        <f>IF(AND(CNGE_2024_M4_Secc1!$O60&lt;&gt;"",CNGE_2024_M4_Secc1!$O60=1,COUNTA(O568:AD568)&gt;0),1,0)</f>
        <v>0</v>
      </c>
    </row>
    <row r="569" spans="1:39" ht="15" customHeight="1">
      <c r="A569" s="40"/>
      <c r="B569" s="91"/>
      <c r="C569" s="94" t="s">
        <v>5042</v>
      </c>
      <c r="D569" s="572" t="str">
        <f>IF(CNGE_2024_M4_Secc1!D61="","",CNGE_2024_M4_Secc1!D61)</f>
        <v/>
      </c>
      <c r="E569" s="573"/>
      <c r="F569" s="573"/>
      <c r="G569" s="573"/>
      <c r="H569" s="573"/>
      <c r="I569" s="573"/>
      <c r="J569" s="573"/>
      <c r="K569" s="573"/>
      <c r="L569" s="573"/>
      <c r="M569" s="573"/>
      <c r="N569" s="574"/>
      <c r="O569" s="577"/>
      <c r="P569" s="578"/>
      <c r="Q569" s="578"/>
      <c r="R569" s="579"/>
      <c r="S569" s="577"/>
      <c r="T569" s="578"/>
      <c r="U569" s="578"/>
      <c r="V569" s="579"/>
      <c r="W569" s="577"/>
      <c r="X569" s="578"/>
      <c r="Y569" s="578"/>
      <c r="Z569" s="579"/>
      <c r="AA569" s="577"/>
      <c r="AB569" s="578"/>
      <c r="AC569" s="578"/>
      <c r="AD569" s="579"/>
      <c r="AE569" s="42"/>
      <c r="AG569" s="1">
        <f>IF(AND($AN$549=1,COUNTA(O569:AD569)=0),0,IF(AND(CNGE_2024_M4_Secc1!$O61&lt;&gt;"",CNGE_2024_M4_Secc1!$O61=1,COUNTBLANK(D569)=0,COUNTA(O569:AD569)=0),0,IF(AND(COUNTBLANK(D569)=1,COUNTA(O569:AD569)=0),0,IF(AND(CNGE_2024_M4_Secc1!$O61&lt;&gt;"",CNGE_2024_M4_Secc1!$O61&lt;&gt;1,COUNTBLANK(D569)=0,SUM(L238)=0,COUNTA(O569:AD569)=0),0,IF(AND(CNGE_2024_M4_Secc1!$O61&lt;&gt;"",CNGE_2024_M4_Secc1!$O61&lt;&gt;1,COUNTBLANK(D569)=0,SUM(L238)&gt;0,COUNTA(O569:AD569)=4),0,1)))))</f>
        <v>0</v>
      </c>
      <c r="AH569" s="23">
        <f t="shared" si="105"/>
        <v>0</v>
      </c>
      <c r="AI569" s="23">
        <f t="shared" si="106"/>
        <v>0</v>
      </c>
      <c r="AJ569" s="23">
        <f t="shared" si="107"/>
        <v>0</v>
      </c>
      <c r="AK569" s="1">
        <f t="shared" si="108"/>
        <v>0</v>
      </c>
      <c r="AL569" s="1">
        <f t="shared" si="109"/>
        <v>0</v>
      </c>
      <c r="AM569" s="1">
        <f>IF(AND(CNGE_2024_M4_Secc1!$O61&lt;&gt;"",CNGE_2024_M4_Secc1!$O61=1,COUNTA(O569:AD569)&gt;0),1,0)</f>
        <v>0</v>
      </c>
    </row>
    <row r="570" spans="1:39" ht="15" customHeight="1">
      <c r="A570" s="40"/>
      <c r="B570" s="91"/>
      <c r="C570" s="94" t="s">
        <v>5043</v>
      </c>
      <c r="D570" s="572" t="str">
        <f>IF(CNGE_2024_M4_Secc1!D62="","",CNGE_2024_M4_Secc1!D62)</f>
        <v/>
      </c>
      <c r="E570" s="573"/>
      <c r="F570" s="573"/>
      <c r="G570" s="573"/>
      <c r="H570" s="573"/>
      <c r="I570" s="573"/>
      <c r="J570" s="573"/>
      <c r="K570" s="573"/>
      <c r="L570" s="573"/>
      <c r="M570" s="573"/>
      <c r="N570" s="574"/>
      <c r="O570" s="577"/>
      <c r="P570" s="578"/>
      <c r="Q570" s="578"/>
      <c r="R570" s="579"/>
      <c r="S570" s="577"/>
      <c r="T570" s="578"/>
      <c r="U570" s="578"/>
      <c r="V570" s="579"/>
      <c r="W570" s="577"/>
      <c r="X570" s="578"/>
      <c r="Y570" s="578"/>
      <c r="Z570" s="579"/>
      <c r="AA570" s="577"/>
      <c r="AB570" s="578"/>
      <c r="AC570" s="578"/>
      <c r="AD570" s="579"/>
      <c r="AE570" s="42"/>
      <c r="AG570" s="1">
        <f>IF(AND($AN$549=1,COUNTA(O570:AD570)=0),0,IF(AND(CNGE_2024_M4_Secc1!$O62&lt;&gt;"",CNGE_2024_M4_Secc1!$O62=1,COUNTBLANK(D570)=0,COUNTA(O570:AD570)=0),0,IF(AND(COUNTBLANK(D570)=1,COUNTA(O570:AD570)=0),0,IF(AND(CNGE_2024_M4_Secc1!$O62&lt;&gt;"",CNGE_2024_M4_Secc1!$O62&lt;&gt;1,COUNTBLANK(D570)=0,SUM(L239)=0,COUNTA(O570:AD570)=0),0,IF(AND(CNGE_2024_M4_Secc1!$O62&lt;&gt;"",CNGE_2024_M4_Secc1!$O62&lt;&gt;1,COUNTBLANK(D570)=0,SUM(L239)&gt;0,COUNTA(O570:AD570)=4),0,1)))))</f>
        <v>0</v>
      </c>
      <c r="AH570" s="23">
        <f t="shared" si="105"/>
        <v>0</v>
      </c>
      <c r="AI570" s="23">
        <f t="shared" si="106"/>
        <v>0</v>
      </c>
      <c r="AJ570" s="23">
        <f t="shared" si="107"/>
        <v>0</v>
      </c>
      <c r="AK570" s="1">
        <f t="shared" si="108"/>
        <v>0</v>
      </c>
      <c r="AL570" s="1">
        <f t="shared" si="109"/>
        <v>0</v>
      </c>
      <c r="AM570" s="1">
        <f>IF(AND(CNGE_2024_M4_Secc1!$O62&lt;&gt;"",CNGE_2024_M4_Secc1!$O62=1,COUNTA(O570:AD570)&gt;0),1,0)</f>
        <v>0</v>
      </c>
    </row>
    <row r="571" spans="1:39" ht="15" customHeight="1">
      <c r="A571" s="40"/>
      <c r="B571" s="91"/>
      <c r="C571" s="94" t="s">
        <v>5044</v>
      </c>
      <c r="D571" s="572" t="str">
        <f>IF(CNGE_2024_M4_Secc1!D63="","",CNGE_2024_M4_Secc1!D63)</f>
        <v/>
      </c>
      <c r="E571" s="573"/>
      <c r="F571" s="573"/>
      <c r="G571" s="573"/>
      <c r="H571" s="573"/>
      <c r="I571" s="573"/>
      <c r="J571" s="573"/>
      <c r="K571" s="573"/>
      <c r="L571" s="573"/>
      <c r="M571" s="573"/>
      <c r="N571" s="574"/>
      <c r="O571" s="577"/>
      <c r="P571" s="578"/>
      <c r="Q571" s="578"/>
      <c r="R571" s="579"/>
      <c r="S571" s="577"/>
      <c r="T571" s="578"/>
      <c r="U571" s="578"/>
      <c r="V571" s="579"/>
      <c r="W571" s="577"/>
      <c r="X571" s="578"/>
      <c r="Y571" s="578"/>
      <c r="Z571" s="579"/>
      <c r="AA571" s="577"/>
      <c r="AB571" s="578"/>
      <c r="AC571" s="578"/>
      <c r="AD571" s="579"/>
      <c r="AE571" s="42"/>
      <c r="AG571" s="1">
        <f>IF(AND($AN$549=1,COUNTA(O571:AD571)=0),0,IF(AND(CNGE_2024_M4_Secc1!$O63&lt;&gt;"",CNGE_2024_M4_Secc1!$O63=1,COUNTBLANK(D571)=0,COUNTA(O571:AD571)=0),0,IF(AND(COUNTBLANK(D571)=1,COUNTA(O571:AD571)=0),0,IF(AND(CNGE_2024_M4_Secc1!$O63&lt;&gt;"",CNGE_2024_M4_Secc1!$O63&lt;&gt;1,COUNTBLANK(D571)=0,SUM(L240)=0,COUNTA(O571:AD571)=0),0,IF(AND(CNGE_2024_M4_Secc1!$O63&lt;&gt;"",CNGE_2024_M4_Secc1!$O63&lt;&gt;1,COUNTBLANK(D571)=0,SUM(L240)&gt;0,COUNTA(O571:AD571)=4),0,1)))))</f>
        <v>0</v>
      </c>
      <c r="AH571" s="23">
        <f t="shared" si="105"/>
        <v>0</v>
      </c>
      <c r="AI571" s="23">
        <f t="shared" si="106"/>
        <v>0</v>
      </c>
      <c r="AJ571" s="23">
        <f t="shared" si="107"/>
        <v>0</v>
      </c>
      <c r="AK571" s="1">
        <f t="shared" si="108"/>
        <v>0</v>
      </c>
      <c r="AL571" s="1">
        <f t="shared" si="109"/>
        <v>0</v>
      </c>
      <c r="AM571" s="1">
        <f>IF(AND(CNGE_2024_M4_Secc1!$O63&lt;&gt;"",CNGE_2024_M4_Secc1!$O63=1,COUNTA(O571:AD571)&gt;0),1,0)</f>
        <v>0</v>
      </c>
    </row>
    <row r="572" spans="1:39" ht="15" customHeight="1">
      <c r="A572" s="40"/>
      <c r="B572" s="91"/>
      <c r="C572" s="94" t="s">
        <v>5045</v>
      </c>
      <c r="D572" s="572" t="str">
        <f>IF(CNGE_2024_M4_Secc1!D64="","",CNGE_2024_M4_Secc1!D64)</f>
        <v/>
      </c>
      <c r="E572" s="573"/>
      <c r="F572" s="573"/>
      <c r="G572" s="573"/>
      <c r="H572" s="573"/>
      <c r="I572" s="573"/>
      <c r="J572" s="573"/>
      <c r="K572" s="573"/>
      <c r="L572" s="573"/>
      <c r="M572" s="573"/>
      <c r="N572" s="574"/>
      <c r="O572" s="577"/>
      <c r="P572" s="578"/>
      <c r="Q572" s="578"/>
      <c r="R572" s="579"/>
      <c r="S572" s="577"/>
      <c r="T572" s="578"/>
      <c r="U572" s="578"/>
      <c r="V572" s="579"/>
      <c r="W572" s="577"/>
      <c r="X572" s="578"/>
      <c r="Y572" s="578"/>
      <c r="Z572" s="579"/>
      <c r="AA572" s="577"/>
      <c r="AB572" s="578"/>
      <c r="AC572" s="578"/>
      <c r="AD572" s="579"/>
      <c r="AE572" s="42"/>
      <c r="AG572" s="1">
        <f>IF(AND($AN$549=1,COUNTA(O572:AD572)=0),0,IF(AND(CNGE_2024_M4_Secc1!$O64&lt;&gt;"",CNGE_2024_M4_Secc1!$O64=1,COUNTBLANK(D572)=0,COUNTA(O572:AD572)=0),0,IF(AND(COUNTBLANK(D572)=1,COUNTA(O572:AD572)=0),0,IF(AND(CNGE_2024_M4_Secc1!$O64&lt;&gt;"",CNGE_2024_M4_Secc1!$O64&lt;&gt;1,COUNTBLANK(D572)=0,SUM(L241)=0,COUNTA(O572:AD572)=0),0,IF(AND(CNGE_2024_M4_Secc1!$O64&lt;&gt;"",CNGE_2024_M4_Secc1!$O64&lt;&gt;1,COUNTBLANK(D572)=0,SUM(L241)&gt;0,COUNTA(O572:AD572)=4),0,1)))))</f>
        <v>0</v>
      </c>
      <c r="AH572" s="23">
        <f t="shared" si="105"/>
        <v>0</v>
      </c>
      <c r="AI572" s="23">
        <f t="shared" si="106"/>
        <v>0</v>
      </c>
      <c r="AJ572" s="23">
        <f t="shared" si="107"/>
        <v>0</v>
      </c>
      <c r="AK572" s="1">
        <f t="shared" si="108"/>
        <v>0</v>
      </c>
      <c r="AL572" s="1">
        <f t="shared" si="109"/>
        <v>0</v>
      </c>
      <c r="AM572" s="1">
        <f>IF(AND(CNGE_2024_M4_Secc1!$O64&lt;&gt;"",CNGE_2024_M4_Secc1!$O64=1,COUNTA(O572:AD572)&gt;0),1,0)</f>
        <v>0</v>
      </c>
    </row>
    <row r="573" spans="1:39" ht="15" customHeight="1">
      <c r="A573" s="40"/>
      <c r="B573" s="91"/>
      <c r="C573" s="94" t="s">
        <v>5046</v>
      </c>
      <c r="D573" s="572" t="str">
        <f>IF(CNGE_2024_M4_Secc1!D65="","",CNGE_2024_M4_Secc1!D65)</f>
        <v/>
      </c>
      <c r="E573" s="573"/>
      <c r="F573" s="573"/>
      <c r="G573" s="573"/>
      <c r="H573" s="573"/>
      <c r="I573" s="573"/>
      <c r="J573" s="573"/>
      <c r="K573" s="573"/>
      <c r="L573" s="573"/>
      <c r="M573" s="573"/>
      <c r="N573" s="574"/>
      <c r="O573" s="577"/>
      <c r="P573" s="578"/>
      <c r="Q573" s="578"/>
      <c r="R573" s="579"/>
      <c r="S573" s="577"/>
      <c r="T573" s="578"/>
      <c r="U573" s="578"/>
      <c r="V573" s="579"/>
      <c r="W573" s="577"/>
      <c r="X573" s="578"/>
      <c r="Y573" s="578"/>
      <c r="Z573" s="579"/>
      <c r="AA573" s="577"/>
      <c r="AB573" s="578"/>
      <c r="AC573" s="578"/>
      <c r="AD573" s="579"/>
      <c r="AE573" s="42"/>
      <c r="AG573" s="1">
        <f>IF(AND($AN$549=1,COUNTA(O573:AD573)=0),0,IF(AND(CNGE_2024_M4_Secc1!$O65&lt;&gt;"",CNGE_2024_M4_Secc1!$O65=1,COUNTBLANK(D573)=0,COUNTA(O573:AD573)=0),0,IF(AND(COUNTBLANK(D573)=1,COUNTA(O573:AD573)=0),0,IF(AND(CNGE_2024_M4_Secc1!$O65&lt;&gt;"",CNGE_2024_M4_Secc1!$O65&lt;&gt;1,COUNTBLANK(D573)=0,SUM(L242)=0,COUNTA(O573:AD573)=0),0,IF(AND(CNGE_2024_M4_Secc1!$O65&lt;&gt;"",CNGE_2024_M4_Secc1!$O65&lt;&gt;1,COUNTBLANK(D573)=0,SUM(L242)&gt;0,COUNTA(O573:AD573)=4),0,1)))))</f>
        <v>0</v>
      </c>
      <c r="AH573" s="23">
        <f t="shared" si="105"/>
        <v>0</v>
      </c>
      <c r="AI573" s="23">
        <f t="shared" si="106"/>
        <v>0</v>
      </c>
      <c r="AJ573" s="23">
        <f t="shared" si="107"/>
        <v>0</v>
      </c>
      <c r="AK573" s="1">
        <f t="shared" si="108"/>
        <v>0</v>
      </c>
      <c r="AL573" s="1">
        <f t="shared" si="109"/>
        <v>0</v>
      </c>
      <c r="AM573" s="1">
        <f>IF(AND(CNGE_2024_M4_Secc1!$O65&lt;&gt;"",CNGE_2024_M4_Secc1!$O65=1,COUNTA(O573:AD573)&gt;0),1,0)</f>
        <v>0</v>
      </c>
    </row>
    <row r="574" spans="1:39" ht="15" customHeight="1">
      <c r="A574" s="40"/>
      <c r="B574" s="91"/>
      <c r="C574" s="94" t="s">
        <v>5047</v>
      </c>
      <c r="D574" s="572" t="str">
        <f>IF(CNGE_2024_M4_Secc1!D66="","",CNGE_2024_M4_Secc1!D66)</f>
        <v/>
      </c>
      <c r="E574" s="573"/>
      <c r="F574" s="573"/>
      <c r="G574" s="573"/>
      <c r="H574" s="573"/>
      <c r="I574" s="573"/>
      <c r="J574" s="573"/>
      <c r="K574" s="573"/>
      <c r="L574" s="573"/>
      <c r="M574" s="573"/>
      <c r="N574" s="574"/>
      <c r="O574" s="577"/>
      <c r="P574" s="578"/>
      <c r="Q574" s="578"/>
      <c r="R574" s="579"/>
      <c r="S574" s="577"/>
      <c r="T574" s="578"/>
      <c r="U574" s="578"/>
      <c r="V574" s="579"/>
      <c r="W574" s="577"/>
      <c r="X574" s="578"/>
      <c r="Y574" s="578"/>
      <c r="Z574" s="579"/>
      <c r="AA574" s="577"/>
      <c r="AB574" s="578"/>
      <c r="AC574" s="578"/>
      <c r="AD574" s="579"/>
      <c r="AE574" s="42"/>
      <c r="AG574" s="1">
        <f>IF(AND($AN$549=1,COUNTA(O574:AD574)=0),0,IF(AND(CNGE_2024_M4_Secc1!$O66&lt;&gt;"",CNGE_2024_M4_Secc1!$O66=1,COUNTBLANK(D574)=0,COUNTA(O574:AD574)=0),0,IF(AND(COUNTBLANK(D574)=1,COUNTA(O574:AD574)=0),0,IF(AND(CNGE_2024_M4_Secc1!$O66&lt;&gt;"",CNGE_2024_M4_Secc1!$O66&lt;&gt;1,COUNTBLANK(D574)=0,SUM(L243)=0,COUNTA(O574:AD574)=0),0,IF(AND(CNGE_2024_M4_Secc1!$O66&lt;&gt;"",CNGE_2024_M4_Secc1!$O66&lt;&gt;1,COUNTBLANK(D574)=0,SUM(L243)&gt;0,COUNTA(O574:AD574)=4),0,1)))))</f>
        <v>0</v>
      </c>
      <c r="AH574" s="23">
        <f t="shared" si="105"/>
        <v>0</v>
      </c>
      <c r="AI574" s="23">
        <f t="shared" si="106"/>
        <v>0</v>
      </c>
      <c r="AJ574" s="23">
        <f t="shared" si="107"/>
        <v>0</v>
      </c>
      <c r="AK574" s="1">
        <f t="shared" si="108"/>
        <v>0</v>
      </c>
      <c r="AL574" s="1">
        <f t="shared" si="109"/>
        <v>0</v>
      </c>
      <c r="AM574" s="1">
        <f>IF(AND(CNGE_2024_M4_Secc1!$O66&lt;&gt;"",CNGE_2024_M4_Secc1!$O66=1,COUNTA(O574:AD574)&gt;0),1,0)</f>
        <v>0</v>
      </c>
    </row>
    <row r="575" spans="1:39" ht="15" customHeight="1">
      <c r="A575" s="40"/>
      <c r="B575" s="91"/>
      <c r="C575" s="94" t="s">
        <v>5048</v>
      </c>
      <c r="D575" s="572" t="str">
        <f>IF(CNGE_2024_M4_Secc1!D67="","",CNGE_2024_M4_Secc1!D67)</f>
        <v/>
      </c>
      <c r="E575" s="573"/>
      <c r="F575" s="573"/>
      <c r="G575" s="573"/>
      <c r="H575" s="573"/>
      <c r="I575" s="573"/>
      <c r="J575" s="573"/>
      <c r="K575" s="573"/>
      <c r="L575" s="573"/>
      <c r="M575" s="573"/>
      <c r="N575" s="574"/>
      <c r="O575" s="577"/>
      <c r="P575" s="578"/>
      <c r="Q575" s="578"/>
      <c r="R575" s="579"/>
      <c r="S575" s="577"/>
      <c r="T575" s="578"/>
      <c r="U575" s="578"/>
      <c r="V575" s="579"/>
      <c r="W575" s="577"/>
      <c r="X575" s="578"/>
      <c r="Y575" s="578"/>
      <c r="Z575" s="579"/>
      <c r="AA575" s="577"/>
      <c r="AB575" s="578"/>
      <c r="AC575" s="578"/>
      <c r="AD575" s="579"/>
      <c r="AE575" s="42"/>
      <c r="AG575" s="1">
        <f>IF(AND($AN$549=1,COUNTA(O575:AD575)=0),0,IF(AND(CNGE_2024_M4_Secc1!$O67&lt;&gt;"",CNGE_2024_M4_Secc1!$O67=1,COUNTBLANK(D575)=0,COUNTA(O575:AD575)=0),0,IF(AND(COUNTBLANK(D575)=1,COUNTA(O575:AD575)=0),0,IF(AND(CNGE_2024_M4_Secc1!$O67&lt;&gt;"",CNGE_2024_M4_Secc1!$O67&lt;&gt;1,COUNTBLANK(D575)=0,SUM(L244)=0,COUNTA(O575:AD575)=0),0,IF(AND(CNGE_2024_M4_Secc1!$O67&lt;&gt;"",CNGE_2024_M4_Secc1!$O67&lt;&gt;1,COUNTBLANK(D575)=0,SUM(L244)&gt;0,COUNTA(O575:AD575)=4),0,1)))))</f>
        <v>0</v>
      </c>
      <c r="AH575" s="23">
        <f t="shared" si="105"/>
        <v>0</v>
      </c>
      <c r="AI575" s="23">
        <f t="shared" si="106"/>
        <v>0</v>
      </c>
      <c r="AJ575" s="23">
        <f t="shared" si="107"/>
        <v>0</v>
      </c>
      <c r="AK575" s="1">
        <f t="shared" si="108"/>
        <v>0</v>
      </c>
      <c r="AL575" s="1">
        <f t="shared" si="109"/>
        <v>0</v>
      </c>
      <c r="AM575" s="1">
        <f>IF(AND(CNGE_2024_M4_Secc1!$O67&lt;&gt;"",CNGE_2024_M4_Secc1!$O67=1,COUNTA(O575:AD575)&gt;0),1,0)</f>
        <v>0</v>
      </c>
    </row>
    <row r="576" spans="1:39" ht="15" customHeight="1">
      <c r="A576" s="40"/>
      <c r="B576" s="91"/>
      <c r="C576" s="94" t="s">
        <v>5049</v>
      </c>
      <c r="D576" s="572" t="str">
        <f>IF(CNGE_2024_M4_Secc1!D68="","",CNGE_2024_M4_Secc1!D68)</f>
        <v/>
      </c>
      <c r="E576" s="573"/>
      <c r="F576" s="573"/>
      <c r="G576" s="573"/>
      <c r="H576" s="573"/>
      <c r="I576" s="573"/>
      <c r="J576" s="573"/>
      <c r="K576" s="573"/>
      <c r="L576" s="573"/>
      <c r="M576" s="573"/>
      <c r="N576" s="574"/>
      <c r="O576" s="577"/>
      <c r="P576" s="578"/>
      <c r="Q576" s="578"/>
      <c r="R576" s="579"/>
      <c r="S576" s="577"/>
      <c r="T576" s="578"/>
      <c r="U576" s="578"/>
      <c r="V576" s="579"/>
      <c r="W576" s="577"/>
      <c r="X576" s="578"/>
      <c r="Y576" s="578"/>
      <c r="Z576" s="579"/>
      <c r="AA576" s="577"/>
      <c r="AB576" s="578"/>
      <c r="AC576" s="578"/>
      <c r="AD576" s="579"/>
      <c r="AE576" s="42"/>
      <c r="AG576" s="1">
        <f>IF(AND($AN$549=1,COUNTA(O576:AD576)=0),0,IF(AND(CNGE_2024_M4_Secc1!$O68&lt;&gt;"",CNGE_2024_M4_Secc1!$O68=1,COUNTBLANK(D576)=0,COUNTA(O576:AD576)=0),0,IF(AND(COUNTBLANK(D576)=1,COUNTA(O576:AD576)=0),0,IF(AND(CNGE_2024_M4_Secc1!$O68&lt;&gt;"",CNGE_2024_M4_Secc1!$O68&lt;&gt;1,COUNTBLANK(D576)=0,SUM(L245)=0,COUNTA(O576:AD576)=0),0,IF(AND(CNGE_2024_M4_Secc1!$O68&lt;&gt;"",CNGE_2024_M4_Secc1!$O68&lt;&gt;1,COUNTBLANK(D576)=0,SUM(L245)&gt;0,COUNTA(O576:AD576)=4),0,1)))))</f>
        <v>0</v>
      </c>
      <c r="AH576" s="23">
        <f t="shared" si="105"/>
        <v>0</v>
      </c>
      <c r="AI576" s="23">
        <f t="shared" si="106"/>
        <v>0</v>
      </c>
      <c r="AJ576" s="23">
        <f t="shared" si="107"/>
        <v>0</v>
      </c>
      <c r="AK576" s="1">
        <f t="shared" si="108"/>
        <v>0</v>
      </c>
      <c r="AL576" s="1">
        <f t="shared" si="109"/>
        <v>0</v>
      </c>
      <c r="AM576" s="1">
        <f>IF(AND(CNGE_2024_M4_Secc1!$O68&lt;&gt;"",CNGE_2024_M4_Secc1!$O68=1,COUNTA(O576:AD576)&gt;0),1,0)</f>
        <v>0</v>
      </c>
    </row>
    <row r="577" spans="1:39" ht="15" customHeight="1">
      <c r="A577" s="40"/>
      <c r="B577" s="91"/>
      <c r="C577" s="94" t="s">
        <v>5050</v>
      </c>
      <c r="D577" s="572" t="str">
        <f>IF(CNGE_2024_M4_Secc1!D69="","",CNGE_2024_M4_Secc1!D69)</f>
        <v/>
      </c>
      <c r="E577" s="573"/>
      <c r="F577" s="573"/>
      <c r="G577" s="573"/>
      <c r="H577" s="573"/>
      <c r="I577" s="573"/>
      <c r="J577" s="573"/>
      <c r="K577" s="573"/>
      <c r="L577" s="573"/>
      <c r="M577" s="573"/>
      <c r="N577" s="574"/>
      <c r="O577" s="577"/>
      <c r="P577" s="578"/>
      <c r="Q577" s="578"/>
      <c r="R577" s="579"/>
      <c r="S577" s="577"/>
      <c r="T577" s="578"/>
      <c r="U577" s="578"/>
      <c r="V577" s="579"/>
      <c r="W577" s="577"/>
      <c r="X577" s="578"/>
      <c r="Y577" s="578"/>
      <c r="Z577" s="579"/>
      <c r="AA577" s="577"/>
      <c r="AB577" s="578"/>
      <c r="AC577" s="578"/>
      <c r="AD577" s="579"/>
      <c r="AE577" s="42"/>
      <c r="AG577" s="1">
        <f>IF(AND($AN$549=1,COUNTA(O577:AD577)=0),0,IF(AND(CNGE_2024_M4_Secc1!$O69&lt;&gt;"",CNGE_2024_M4_Secc1!$O69=1,COUNTBLANK(D577)=0,COUNTA(O577:AD577)=0),0,IF(AND(COUNTBLANK(D577)=1,COUNTA(O577:AD577)=0),0,IF(AND(CNGE_2024_M4_Secc1!$O69&lt;&gt;"",CNGE_2024_M4_Secc1!$O69&lt;&gt;1,COUNTBLANK(D577)=0,SUM(L246)=0,COUNTA(O577:AD577)=0),0,IF(AND(CNGE_2024_M4_Secc1!$O69&lt;&gt;"",CNGE_2024_M4_Secc1!$O69&lt;&gt;1,COUNTBLANK(D577)=0,SUM(L246)&gt;0,COUNTA(O577:AD577)=4),0,1)))))</f>
        <v>0</v>
      </c>
      <c r="AH577" s="23">
        <f t="shared" si="105"/>
        <v>0</v>
      </c>
      <c r="AI577" s="23">
        <f t="shared" si="106"/>
        <v>0</v>
      </c>
      <c r="AJ577" s="23">
        <f t="shared" si="107"/>
        <v>0</v>
      </c>
      <c r="AK577" s="1">
        <f t="shared" si="108"/>
        <v>0</v>
      </c>
      <c r="AL577" s="1">
        <f t="shared" si="109"/>
        <v>0</v>
      </c>
      <c r="AM577" s="1">
        <f>IF(AND(CNGE_2024_M4_Secc1!$O69&lt;&gt;"",CNGE_2024_M4_Secc1!$O69=1,COUNTA(O577:AD577)&gt;0),1,0)</f>
        <v>0</v>
      </c>
    </row>
    <row r="578" spans="1:39" ht="15" customHeight="1">
      <c r="A578" s="40"/>
      <c r="B578" s="91"/>
      <c r="C578" s="94" t="s">
        <v>5051</v>
      </c>
      <c r="D578" s="572" t="str">
        <f>IF(CNGE_2024_M4_Secc1!D70="","",CNGE_2024_M4_Secc1!D70)</f>
        <v/>
      </c>
      <c r="E578" s="573"/>
      <c r="F578" s="573"/>
      <c r="G578" s="573"/>
      <c r="H578" s="573"/>
      <c r="I578" s="573"/>
      <c r="J578" s="573"/>
      <c r="K578" s="573"/>
      <c r="L578" s="573"/>
      <c r="M578" s="573"/>
      <c r="N578" s="574"/>
      <c r="O578" s="577"/>
      <c r="P578" s="578"/>
      <c r="Q578" s="578"/>
      <c r="R578" s="579"/>
      <c r="S578" s="577"/>
      <c r="T578" s="578"/>
      <c r="U578" s="578"/>
      <c r="V578" s="579"/>
      <c r="W578" s="577"/>
      <c r="X578" s="578"/>
      <c r="Y578" s="578"/>
      <c r="Z578" s="579"/>
      <c r="AA578" s="577"/>
      <c r="AB578" s="578"/>
      <c r="AC578" s="578"/>
      <c r="AD578" s="579"/>
      <c r="AE578" s="42"/>
      <c r="AG578" s="1">
        <f>IF(AND($AN$549=1,COUNTA(O578:AD578)=0),0,IF(AND(CNGE_2024_M4_Secc1!$O70&lt;&gt;"",CNGE_2024_M4_Secc1!$O70=1,COUNTBLANK(D578)=0,COUNTA(O578:AD578)=0),0,IF(AND(COUNTBLANK(D578)=1,COUNTA(O578:AD578)=0),0,IF(AND(CNGE_2024_M4_Secc1!$O70&lt;&gt;"",CNGE_2024_M4_Secc1!$O70&lt;&gt;1,COUNTBLANK(D578)=0,SUM(L247)=0,COUNTA(O578:AD578)=0),0,IF(AND(CNGE_2024_M4_Secc1!$O70&lt;&gt;"",CNGE_2024_M4_Secc1!$O70&lt;&gt;1,COUNTBLANK(D578)=0,SUM(L247)&gt;0,COUNTA(O578:AD578)=4),0,1)))))</f>
        <v>0</v>
      </c>
      <c r="AH578" s="23">
        <f t="shared" si="105"/>
        <v>0</v>
      </c>
      <c r="AI578" s="23">
        <f t="shared" si="106"/>
        <v>0</v>
      </c>
      <c r="AJ578" s="23">
        <f t="shared" si="107"/>
        <v>0</v>
      </c>
      <c r="AK578" s="1">
        <f t="shared" si="108"/>
        <v>0</v>
      </c>
      <c r="AL578" s="1">
        <f t="shared" si="109"/>
        <v>0</v>
      </c>
      <c r="AM578" s="1">
        <f>IF(AND(CNGE_2024_M4_Secc1!$O70&lt;&gt;"",CNGE_2024_M4_Secc1!$O70=1,COUNTA(O578:AD578)&gt;0),1,0)</f>
        <v>0</v>
      </c>
    </row>
    <row r="579" spans="1:39" ht="15" customHeight="1">
      <c r="A579" s="40"/>
      <c r="B579" s="91"/>
      <c r="C579" s="94" t="s">
        <v>5052</v>
      </c>
      <c r="D579" s="572" t="str">
        <f>IF(CNGE_2024_M4_Secc1!D71="","",CNGE_2024_M4_Secc1!D71)</f>
        <v/>
      </c>
      <c r="E579" s="573"/>
      <c r="F579" s="573"/>
      <c r="G579" s="573"/>
      <c r="H579" s="573"/>
      <c r="I579" s="573"/>
      <c r="J579" s="573"/>
      <c r="K579" s="573"/>
      <c r="L579" s="573"/>
      <c r="M579" s="573"/>
      <c r="N579" s="574"/>
      <c r="O579" s="577"/>
      <c r="P579" s="578"/>
      <c r="Q579" s="578"/>
      <c r="R579" s="579"/>
      <c r="S579" s="577"/>
      <c r="T579" s="578"/>
      <c r="U579" s="578"/>
      <c r="V579" s="579"/>
      <c r="W579" s="577"/>
      <c r="X579" s="578"/>
      <c r="Y579" s="578"/>
      <c r="Z579" s="579"/>
      <c r="AA579" s="577"/>
      <c r="AB579" s="578"/>
      <c r="AC579" s="578"/>
      <c r="AD579" s="579"/>
      <c r="AE579" s="42"/>
      <c r="AG579" s="1">
        <f>IF(AND($AN$549=1,COUNTA(O579:AD579)=0),0,IF(AND(CNGE_2024_M4_Secc1!$O71&lt;&gt;"",CNGE_2024_M4_Secc1!$O71=1,COUNTBLANK(D579)=0,COUNTA(O579:AD579)=0),0,IF(AND(COUNTBLANK(D579)=1,COUNTA(O579:AD579)=0),0,IF(AND(CNGE_2024_M4_Secc1!$O71&lt;&gt;"",CNGE_2024_M4_Secc1!$O71&lt;&gt;1,COUNTBLANK(D579)=0,SUM(L248)=0,COUNTA(O579:AD579)=0),0,IF(AND(CNGE_2024_M4_Secc1!$O71&lt;&gt;"",CNGE_2024_M4_Secc1!$O71&lt;&gt;1,COUNTBLANK(D579)=0,SUM(L248)&gt;0,COUNTA(O579:AD579)=4),0,1)))))</f>
        <v>0</v>
      </c>
      <c r="AH579" s="23">
        <f t="shared" si="105"/>
        <v>0</v>
      </c>
      <c r="AI579" s="23">
        <f t="shared" si="106"/>
        <v>0</v>
      </c>
      <c r="AJ579" s="23">
        <f t="shared" si="107"/>
        <v>0</v>
      </c>
      <c r="AK579" s="1">
        <f t="shared" si="108"/>
        <v>0</v>
      </c>
      <c r="AL579" s="1">
        <f t="shared" si="109"/>
        <v>0</v>
      </c>
      <c r="AM579" s="1">
        <f>IF(AND(CNGE_2024_M4_Secc1!$O71&lt;&gt;"",CNGE_2024_M4_Secc1!$O71=1,COUNTA(O579:AD579)&gt;0),1,0)</f>
        <v>0</v>
      </c>
    </row>
    <row r="580" spans="1:39" ht="15" customHeight="1">
      <c r="A580" s="40"/>
      <c r="B580" s="91"/>
      <c r="C580" s="94" t="s">
        <v>5053</v>
      </c>
      <c r="D580" s="572" t="str">
        <f>IF(CNGE_2024_M4_Secc1!D72="","",CNGE_2024_M4_Secc1!D72)</f>
        <v/>
      </c>
      <c r="E580" s="573"/>
      <c r="F580" s="573"/>
      <c r="G580" s="573"/>
      <c r="H580" s="573"/>
      <c r="I580" s="573"/>
      <c r="J580" s="573"/>
      <c r="K580" s="573"/>
      <c r="L580" s="573"/>
      <c r="M580" s="573"/>
      <c r="N580" s="574"/>
      <c r="O580" s="577"/>
      <c r="P580" s="578"/>
      <c r="Q580" s="578"/>
      <c r="R580" s="579"/>
      <c r="S580" s="577"/>
      <c r="T580" s="578"/>
      <c r="U580" s="578"/>
      <c r="V580" s="579"/>
      <c r="W580" s="577"/>
      <c r="X580" s="578"/>
      <c r="Y580" s="578"/>
      <c r="Z580" s="579"/>
      <c r="AA580" s="577"/>
      <c r="AB580" s="578"/>
      <c r="AC580" s="578"/>
      <c r="AD580" s="579"/>
      <c r="AE580" s="42"/>
      <c r="AG580" s="1">
        <f>IF(AND($AN$549=1,COUNTA(O580:AD580)=0),0,IF(AND(CNGE_2024_M4_Secc1!$O72&lt;&gt;"",CNGE_2024_M4_Secc1!$O72=1,COUNTBLANK(D580)=0,COUNTA(O580:AD580)=0),0,IF(AND(COUNTBLANK(D580)=1,COUNTA(O580:AD580)=0),0,IF(AND(CNGE_2024_M4_Secc1!$O72&lt;&gt;"",CNGE_2024_M4_Secc1!$O72&lt;&gt;1,COUNTBLANK(D580)=0,SUM(L249)=0,COUNTA(O580:AD580)=0),0,IF(AND(CNGE_2024_M4_Secc1!$O72&lt;&gt;"",CNGE_2024_M4_Secc1!$O72&lt;&gt;1,COUNTBLANK(D580)=0,SUM(L249)&gt;0,COUNTA(O580:AD580)=4),0,1)))))</f>
        <v>0</v>
      </c>
      <c r="AH580" s="23">
        <f t="shared" si="105"/>
        <v>0</v>
      </c>
      <c r="AI580" s="23">
        <f t="shared" si="106"/>
        <v>0</v>
      </c>
      <c r="AJ580" s="23">
        <f t="shared" si="107"/>
        <v>0</v>
      </c>
      <c r="AK580" s="1">
        <f t="shared" si="108"/>
        <v>0</v>
      </c>
      <c r="AL580" s="1">
        <f t="shared" si="109"/>
        <v>0</v>
      </c>
      <c r="AM580" s="1">
        <f>IF(AND(CNGE_2024_M4_Secc1!$O72&lt;&gt;"",CNGE_2024_M4_Secc1!$O72=1,COUNTA(O580:AD580)&gt;0),1,0)</f>
        <v>0</v>
      </c>
    </row>
    <row r="581" spans="1:39" ht="15" customHeight="1">
      <c r="A581" s="40"/>
      <c r="B581" s="91"/>
      <c r="C581" s="94" t="s">
        <v>5054</v>
      </c>
      <c r="D581" s="572" t="str">
        <f>IF(CNGE_2024_M4_Secc1!D73="","",CNGE_2024_M4_Secc1!D73)</f>
        <v/>
      </c>
      <c r="E581" s="573"/>
      <c r="F581" s="573"/>
      <c r="G581" s="573"/>
      <c r="H581" s="573"/>
      <c r="I581" s="573"/>
      <c r="J581" s="573"/>
      <c r="K581" s="573"/>
      <c r="L581" s="573"/>
      <c r="M581" s="573"/>
      <c r="N581" s="574"/>
      <c r="O581" s="577"/>
      <c r="P581" s="578"/>
      <c r="Q581" s="578"/>
      <c r="R581" s="579"/>
      <c r="S581" s="577"/>
      <c r="T581" s="578"/>
      <c r="U581" s="578"/>
      <c r="V581" s="579"/>
      <c r="W581" s="577"/>
      <c r="X581" s="578"/>
      <c r="Y581" s="578"/>
      <c r="Z581" s="579"/>
      <c r="AA581" s="577"/>
      <c r="AB581" s="578"/>
      <c r="AC581" s="578"/>
      <c r="AD581" s="579"/>
      <c r="AE581" s="42"/>
      <c r="AG581" s="1">
        <f>IF(AND($AN$549=1,COUNTA(O581:AD581)=0),0,IF(AND(CNGE_2024_M4_Secc1!$O73&lt;&gt;"",CNGE_2024_M4_Secc1!$O73=1,COUNTBLANK(D581)=0,COUNTA(O581:AD581)=0),0,IF(AND(COUNTBLANK(D581)=1,COUNTA(O581:AD581)=0),0,IF(AND(CNGE_2024_M4_Secc1!$O73&lt;&gt;"",CNGE_2024_M4_Secc1!$O73&lt;&gt;1,COUNTBLANK(D581)=0,SUM(L250)=0,COUNTA(O581:AD581)=0),0,IF(AND(CNGE_2024_M4_Secc1!$O73&lt;&gt;"",CNGE_2024_M4_Secc1!$O73&lt;&gt;1,COUNTBLANK(D581)=0,SUM(L250)&gt;0,COUNTA(O581:AD581)=4),0,1)))))</f>
        <v>0</v>
      </c>
      <c r="AH581" s="23">
        <f t="shared" si="105"/>
        <v>0</v>
      </c>
      <c r="AI581" s="23">
        <f t="shared" si="106"/>
        <v>0</v>
      </c>
      <c r="AJ581" s="23">
        <f t="shared" si="107"/>
        <v>0</v>
      </c>
      <c r="AK581" s="1">
        <f t="shared" si="108"/>
        <v>0</v>
      </c>
      <c r="AL581" s="1">
        <f t="shared" si="109"/>
        <v>0</v>
      </c>
      <c r="AM581" s="1">
        <f>IF(AND(CNGE_2024_M4_Secc1!$O73&lt;&gt;"",CNGE_2024_M4_Secc1!$O73=1,COUNTA(O581:AD581)&gt;0),1,0)</f>
        <v>0</v>
      </c>
    </row>
    <row r="582" spans="1:39" ht="15" customHeight="1">
      <c r="A582" s="40"/>
      <c r="B582" s="91"/>
      <c r="C582" s="94" t="s">
        <v>5055</v>
      </c>
      <c r="D582" s="572" t="str">
        <f>IF(CNGE_2024_M4_Secc1!D74="","",CNGE_2024_M4_Secc1!D74)</f>
        <v/>
      </c>
      <c r="E582" s="573"/>
      <c r="F582" s="573"/>
      <c r="G582" s="573"/>
      <c r="H582" s="573"/>
      <c r="I582" s="573"/>
      <c r="J582" s="573"/>
      <c r="K582" s="573"/>
      <c r="L582" s="573"/>
      <c r="M582" s="573"/>
      <c r="N582" s="574"/>
      <c r="O582" s="577"/>
      <c r="P582" s="578"/>
      <c r="Q582" s="578"/>
      <c r="R582" s="579"/>
      <c r="S582" s="577"/>
      <c r="T582" s="578"/>
      <c r="U582" s="578"/>
      <c r="V582" s="579"/>
      <c r="W582" s="577"/>
      <c r="X582" s="578"/>
      <c r="Y582" s="578"/>
      <c r="Z582" s="579"/>
      <c r="AA582" s="577"/>
      <c r="AB582" s="578"/>
      <c r="AC582" s="578"/>
      <c r="AD582" s="579"/>
      <c r="AE582" s="42"/>
      <c r="AG582" s="1">
        <f>IF(AND($AN$549=1,COUNTA(O582:AD582)=0),0,IF(AND(CNGE_2024_M4_Secc1!$O74&lt;&gt;"",CNGE_2024_M4_Secc1!$O74=1,COUNTBLANK(D582)=0,COUNTA(O582:AD582)=0),0,IF(AND(COUNTBLANK(D582)=1,COUNTA(O582:AD582)=0),0,IF(AND(CNGE_2024_M4_Secc1!$O74&lt;&gt;"",CNGE_2024_M4_Secc1!$O74&lt;&gt;1,COUNTBLANK(D582)=0,SUM(L251)=0,COUNTA(O582:AD582)=0),0,IF(AND(CNGE_2024_M4_Secc1!$O74&lt;&gt;"",CNGE_2024_M4_Secc1!$O74&lt;&gt;1,COUNTBLANK(D582)=0,SUM(L251)&gt;0,COUNTA(O582:AD582)=4),0,1)))))</f>
        <v>0</v>
      </c>
      <c r="AH582" s="23">
        <f t="shared" si="105"/>
        <v>0</v>
      </c>
      <c r="AI582" s="23">
        <f t="shared" si="106"/>
        <v>0</v>
      </c>
      <c r="AJ582" s="23">
        <f t="shared" si="107"/>
        <v>0</v>
      </c>
      <c r="AK582" s="1">
        <f t="shared" si="108"/>
        <v>0</v>
      </c>
      <c r="AL582" s="1">
        <f t="shared" si="109"/>
        <v>0</v>
      </c>
      <c r="AM582" s="1">
        <f>IF(AND(CNGE_2024_M4_Secc1!$O74&lt;&gt;"",CNGE_2024_M4_Secc1!$O74=1,COUNTA(O582:AD582)&gt;0),1,0)</f>
        <v>0</v>
      </c>
    </row>
    <row r="583" spans="1:39" ht="15" customHeight="1">
      <c r="A583" s="40"/>
      <c r="B583" s="91"/>
      <c r="C583" s="94" t="s">
        <v>5056</v>
      </c>
      <c r="D583" s="572" t="str">
        <f>IF(CNGE_2024_M4_Secc1!D75="","",CNGE_2024_M4_Secc1!D75)</f>
        <v/>
      </c>
      <c r="E583" s="573"/>
      <c r="F583" s="573"/>
      <c r="G583" s="573"/>
      <c r="H583" s="573"/>
      <c r="I583" s="573"/>
      <c r="J583" s="573"/>
      <c r="K583" s="573"/>
      <c r="L583" s="573"/>
      <c r="M583" s="573"/>
      <c r="N583" s="574"/>
      <c r="O583" s="577"/>
      <c r="P583" s="578"/>
      <c r="Q583" s="578"/>
      <c r="R583" s="579"/>
      <c r="S583" s="577"/>
      <c r="T583" s="578"/>
      <c r="U583" s="578"/>
      <c r="V583" s="579"/>
      <c r="W583" s="577"/>
      <c r="X583" s="578"/>
      <c r="Y583" s="578"/>
      <c r="Z583" s="579"/>
      <c r="AA583" s="577"/>
      <c r="AB583" s="578"/>
      <c r="AC583" s="578"/>
      <c r="AD583" s="579"/>
      <c r="AE583" s="42"/>
      <c r="AG583" s="1">
        <f>IF(AND($AN$549=1,COUNTA(O583:AD583)=0),0,IF(AND(CNGE_2024_M4_Secc1!$O75&lt;&gt;"",CNGE_2024_M4_Secc1!$O75=1,COUNTBLANK(D583)=0,COUNTA(O583:AD583)=0),0,IF(AND(COUNTBLANK(D583)=1,COUNTA(O583:AD583)=0),0,IF(AND(CNGE_2024_M4_Secc1!$O75&lt;&gt;"",CNGE_2024_M4_Secc1!$O75&lt;&gt;1,COUNTBLANK(D583)=0,SUM(L252)=0,COUNTA(O583:AD583)=0),0,IF(AND(CNGE_2024_M4_Secc1!$O75&lt;&gt;"",CNGE_2024_M4_Secc1!$O75&lt;&gt;1,COUNTBLANK(D583)=0,SUM(L252)&gt;0,COUNTA(O583:AD583)=4),0,1)))))</f>
        <v>0</v>
      </c>
      <c r="AH583" s="23">
        <f t="shared" si="105"/>
        <v>0</v>
      </c>
      <c r="AI583" s="23">
        <f t="shared" si="106"/>
        <v>0</v>
      </c>
      <c r="AJ583" s="23">
        <f t="shared" si="107"/>
        <v>0</v>
      </c>
      <c r="AK583" s="1">
        <f t="shared" si="108"/>
        <v>0</v>
      </c>
      <c r="AL583" s="1">
        <f t="shared" si="109"/>
        <v>0</v>
      </c>
      <c r="AM583" s="1">
        <f>IF(AND(CNGE_2024_M4_Secc1!$O75&lt;&gt;"",CNGE_2024_M4_Secc1!$O75=1,COUNTA(O583:AD583)&gt;0),1,0)</f>
        <v>0</v>
      </c>
    </row>
    <row r="584" spans="1:39" ht="15" customHeight="1">
      <c r="A584" s="40"/>
      <c r="B584" s="91"/>
      <c r="C584" s="94" t="s">
        <v>5057</v>
      </c>
      <c r="D584" s="572" t="str">
        <f>IF(CNGE_2024_M4_Secc1!D76="","",CNGE_2024_M4_Secc1!D76)</f>
        <v/>
      </c>
      <c r="E584" s="573"/>
      <c r="F584" s="573"/>
      <c r="G584" s="573"/>
      <c r="H584" s="573"/>
      <c r="I584" s="573"/>
      <c r="J584" s="573"/>
      <c r="K584" s="573"/>
      <c r="L584" s="573"/>
      <c r="M584" s="573"/>
      <c r="N584" s="574"/>
      <c r="O584" s="577"/>
      <c r="P584" s="578"/>
      <c r="Q584" s="578"/>
      <c r="R584" s="579"/>
      <c r="S584" s="577"/>
      <c r="T584" s="578"/>
      <c r="U584" s="578"/>
      <c r="V584" s="579"/>
      <c r="W584" s="577"/>
      <c r="X584" s="578"/>
      <c r="Y584" s="578"/>
      <c r="Z584" s="579"/>
      <c r="AA584" s="577"/>
      <c r="AB584" s="578"/>
      <c r="AC584" s="578"/>
      <c r="AD584" s="579"/>
      <c r="AE584" s="42"/>
      <c r="AG584" s="1">
        <f>IF(AND($AN$549=1,COUNTA(O584:AD584)=0),0,IF(AND(CNGE_2024_M4_Secc1!$O76&lt;&gt;"",CNGE_2024_M4_Secc1!$O76=1,COUNTBLANK(D584)=0,COUNTA(O584:AD584)=0),0,IF(AND(COUNTBLANK(D584)=1,COUNTA(O584:AD584)=0),0,IF(AND(CNGE_2024_M4_Secc1!$O76&lt;&gt;"",CNGE_2024_M4_Secc1!$O76&lt;&gt;1,COUNTBLANK(D584)=0,SUM(L253)=0,COUNTA(O584:AD584)=0),0,IF(AND(CNGE_2024_M4_Secc1!$O76&lt;&gt;"",CNGE_2024_M4_Secc1!$O76&lt;&gt;1,COUNTBLANK(D584)=0,SUM(L253)&gt;0,COUNTA(O584:AD584)=4),0,1)))))</f>
        <v>0</v>
      </c>
      <c r="AH584" s="23">
        <f t="shared" si="105"/>
        <v>0</v>
      </c>
      <c r="AI584" s="23">
        <f t="shared" si="106"/>
        <v>0</v>
      </c>
      <c r="AJ584" s="23">
        <f t="shared" si="107"/>
        <v>0</v>
      </c>
      <c r="AK584" s="1">
        <f t="shared" si="108"/>
        <v>0</v>
      </c>
      <c r="AL584" s="1">
        <f t="shared" si="109"/>
        <v>0</v>
      </c>
      <c r="AM584" s="1">
        <f>IF(AND(CNGE_2024_M4_Secc1!$O76&lt;&gt;"",CNGE_2024_M4_Secc1!$O76=1,COUNTA(O584:AD584)&gt;0),1,0)</f>
        <v>0</v>
      </c>
    </row>
    <row r="585" spans="1:39" ht="15" customHeight="1">
      <c r="A585" s="40"/>
      <c r="B585" s="91"/>
      <c r="C585" s="94" t="s">
        <v>5120</v>
      </c>
      <c r="D585" s="572" t="str">
        <f>IF(CNGE_2024_M4_Secc1!D77="","",CNGE_2024_M4_Secc1!D77)</f>
        <v/>
      </c>
      <c r="E585" s="573"/>
      <c r="F585" s="573"/>
      <c r="G585" s="573"/>
      <c r="H585" s="573"/>
      <c r="I585" s="573"/>
      <c r="J585" s="573"/>
      <c r="K585" s="573"/>
      <c r="L585" s="573"/>
      <c r="M585" s="573"/>
      <c r="N585" s="574"/>
      <c r="O585" s="577"/>
      <c r="P585" s="578"/>
      <c r="Q585" s="578"/>
      <c r="R585" s="579"/>
      <c r="S585" s="577"/>
      <c r="T585" s="578"/>
      <c r="U585" s="578"/>
      <c r="V585" s="579"/>
      <c r="W585" s="577"/>
      <c r="X585" s="578"/>
      <c r="Y585" s="578"/>
      <c r="Z585" s="579"/>
      <c r="AA585" s="577"/>
      <c r="AB585" s="578"/>
      <c r="AC585" s="578"/>
      <c r="AD585" s="579"/>
      <c r="AE585" s="42"/>
      <c r="AG585" s="1">
        <f>IF(AND($AN$549=1,COUNTA(O585:AD585)=0),0,IF(AND(CNGE_2024_M4_Secc1!$O77&lt;&gt;"",CNGE_2024_M4_Secc1!$O77=1,COUNTBLANK(D585)=0,COUNTA(O585:AD585)=0),0,IF(AND(COUNTBLANK(D585)=1,COUNTA(O585:AD585)=0),0,IF(AND(CNGE_2024_M4_Secc1!$O77&lt;&gt;"",CNGE_2024_M4_Secc1!$O77&lt;&gt;1,COUNTBLANK(D585)=0,SUM(L254)=0,COUNTA(O585:AD585)=0),0,IF(AND(CNGE_2024_M4_Secc1!$O77&lt;&gt;"",CNGE_2024_M4_Secc1!$O77&lt;&gt;1,COUNTBLANK(D585)=0,SUM(L254)&gt;0,COUNTA(O585:AD585)=4),0,1)))))</f>
        <v>0</v>
      </c>
      <c r="AH585" s="23">
        <f t="shared" si="105"/>
        <v>0</v>
      </c>
      <c r="AI585" s="23">
        <f t="shared" si="106"/>
        <v>0</v>
      </c>
      <c r="AJ585" s="23">
        <f t="shared" si="107"/>
        <v>0</v>
      </c>
      <c r="AK585" s="1">
        <f t="shared" si="108"/>
        <v>0</v>
      </c>
      <c r="AL585" s="1">
        <f t="shared" si="109"/>
        <v>0</v>
      </c>
      <c r="AM585" s="1">
        <f>IF(AND(CNGE_2024_M4_Secc1!$O77&lt;&gt;"",CNGE_2024_M4_Secc1!$O77=1,COUNTA(O585:AD585)&gt;0),1,0)</f>
        <v>0</v>
      </c>
    </row>
    <row r="586" spans="1:39" ht="15" customHeight="1">
      <c r="A586" s="40"/>
      <c r="B586" s="91"/>
      <c r="C586" s="94" t="s">
        <v>5121</v>
      </c>
      <c r="D586" s="572" t="str">
        <f>IF(CNGE_2024_M4_Secc1!D78="","",CNGE_2024_M4_Secc1!D78)</f>
        <v/>
      </c>
      <c r="E586" s="573"/>
      <c r="F586" s="573"/>
      <c r="G586" s="573"/>
      <c r="H586" s="573"/>
      <c r="I586" s="573"/>
      <c r="J586" s="573"/>
      <c r="K586" s="573"/>
      <c r="L586" s="573"/>
      <c r="M586" s="573"/>
      <c r="N586" s="574"/>
      <c r="O586" s="577"/>
      <c r="P586" s="578"/>
      <c r="Q586" s="578"/>
      <c r="R586" s="579"/>
      <c r="S586" s="577"/>
      <c r="T586" s="578"/>
      <c r="U586" s="578"/>
      <c r="V586" s="579"/>
      <c r="W586" s="577"/>
      <c r="X586" s="578"/>
      <c r="Y586" s="578"/>
      <c r="Z586" s="579"/>
      <c r="AA586" s="577"/>
      <c r="AB586" s="578"/>
      <c r="AC586" s="578"/>
      <c r="AD586" s="579"/>
      <c r="AE586" s="42"/>
      <c r="AG586" s="1">
        <f>IF(AND($AN$549=1,COUNTA(O586:AD586)=0),0,IF(AND(CNGE_2024_M4_Secc1!$O78&lt;&gt;"",CNGE_2024_M4_Secc1!$O78=1,COUNTBLANK(D586)=0,COUNTA(O586:AD586)=0),0,IF(AND(COUNTBLANK(D586)=1,COUNTA(O586:AD586)=0),0,IF(AND(CNGE_2024_M4_Secc1!$O78&lt;&gt;"",CNGE_2024_M4_Secc1!$O78&lt;&gt;1,COUNTBLANK(D586)=0,SUM(L255)=0,COUNTA(O586:AD586)=0),0,IF(AND(CNGE_2024_M4_Secc1!$O78&lt;&gt;"",CNGE_2024_M4_Secc1!$O78&lt;&gt;1,COUNTBLANK(D586)=0,SUM(L255)&gt;0,COUNTA(O586:AD586)=4),0,1)))))</f>
        <v>0</v>
      </c>
      <c r="AH586" s="23">
        <f t="shared" si="105"/>
        <v>0</v>
      </c>
      <c r="AI586" s="23">
        <f t="shared" si="106"/>
        <v>0</v>
      </c>
      <c r="AJ586" s="23">
        <f t="shared" si="107"/>
        <v>0</v>
      </c>
      <c r="AK586" s="1">
        <f t="shared" si="108"/>
        <v>0</v>
      </c>
      <c r="AL586" s="1">
        <f t="shared" si="109"/>
        <v>0</v>
      </c>
      <c r="AM586" s="1">
        <f>IF(AND(CNGE_2024_M4_Secc1!$O78&lt;&gt;"",CNGE_2024_M4_Secc1!$O78=1,COUNTA(O586:AD586)&gt;0),1,0)</f>
        <v>0</v>
      </c>
    </row>
    <row r="587" spans="1:39" ht="15" customHeight="1">
      <c r="A587" s="40"/>
      <c r="B587" s="91"/>
      <c r="C587" s="94" t="s">
        <v>5122</v>
      </c>
      <c r="D587" s="572" t="str">
        <f>IF(CNGE_2024_M4_Secc1!D79="","",CNGE_2024_M4_Secc1!D79)</f>
        <v/>
      </c>
      <c r="E587" s="573"/>
      <c r="F587" s="573"/>
      <c r="G587" s="573"/>
      <c r="H587" s="573"/>
      <c r="I587" s="573"/>
      <c r="J587" s="573"/>
      <c r="K587" s="573"/>
      <c r="L587" s="573"/>
      <c r="M587" s="573"/>
      <c r="N587" s="574"/>
      <c r="O587" s="577"/>
      <c r="P587" s="578"/>
      <c r="Q587" s="578"/>
      <c r="R587" s="579"/>
      <c r="S587" s="577"/>
      <c r="T587" s="578"/>
      <c r="U587" s="578"/>
      <c r="V587" s="579"/>
      <c r="W587" s="577"/>
      <c r="X587" s="578"/>
      <c r="Y587" s="578"/>
      <c r="Z587" s="579"/>
      <c r="AA587" s="577"/>
      <c r="AB587" s="578"/>
      <c r="AC587" s="578"/>
      <c r="AD587" s="579"/>
      <c r="AE587" s="42"/>
      <c r="AG587" s="1">
        <f>IF(AND($AN$549=1,COUNTA(O587:AD587)=0),0,IF(AND(CNGE_2024_M4_Secc1!$O79&lt;&gt;"",CNGE_2024_M4_Secc1!$O79=1,COUNTBLANK(D587)=0,COUNTA(O587:AD587)=0),0,IF(AND(COUNTBLANK(D587)=1,COUNTA(O587:AD587)=0),0,IF(AND(CNGE_2024_M4_Secc1!$O79&lt;&gt;"",CNGE_2024_M4_Secc1!$O79&lt;&gt;1,COUNTBLANK(D587)=0,SUM(L256)=0,COUNTA(O587:AD587)=0),0,IF(AND(CNGE_2024_M4_Secc1!$O79&lt;&gt;"",CNGE_2024_M4_Secc1!$O79&lt;&gt;1,COUNTBLANK(D587)=0,SUM(L256)&gt;0,COUNTA(O587:AD587)=4),0,1)))))</f>
        <v>0</v>
      </c>
      <c r="AH587" s="23">
        <f t="shared" si="105"/>
        <v>0</v>
      </c>
      <c r="AI587" s="23">
        <f t="shared" si="106"/>
        <v>0</v>
      </c>
      <c r="AJ587" s="23">
        <f t="shared" si="107"/>
        <v>0</v>
      </c>
      <c r="AK587" s="1">
        <f t="shared" si="108"/>
        <v>0</v>
      </c>
      <c r="AL587" s="1">
        <f t="shared" si="109"/>
        <v>0</v>
      </c>
      <c r="AM587" s="1">
        <f>IF(AND(CNGE_2024_M4_Secc1!$O79&lt;&gt;"",CNGE_2024_M4_Secc1!$O79=1,COUNTA(O587:AD587)&gt;0),1,0)</f>
        <v>0</v>
      </c>
    </row>
    <row r="588" spans="1:39" ht="15" customHeight="1">
      <c r="A588" s="40"/>
      <c r="B588" s="91"/>
      <c r="C588" s="94" t="s">
        <v>5123</v>
      </c>
      <c r="D588" s="572" t="str">
        <f>IF(CNGE_2024_M4_Secc1!D80="","",CNGE_2024_M4_Secc1!D80)</f>
        <v/>
      </c>
      <c r="E588" s="573"/>
      <c r="F588" s="573"/>
      <c r="G588" s="573"/>
      <c r="H588" s="573"/>
      <c r="I588" s="573"/>
      <c r="J588" s="573"/>
      <c r="K588" s="573"/>
      <c r="L588" s="573"/>
      <c r="M588" s="573"/>
      <c r="N588" s="574"/>
      <c r="O588" s="577"/>
      <c r="P588" s="578"/>
      <c r="Q588" s="578"/>
      <c r="R588" s="579"/>
      <c r="S588" s="577"/>
      <c r="T588" s="578"/>
      <c r="U588" s="578"/>
      <c r="V588" s="579"/>
      <c r="W588" s="577"/>
      <c r="X588" s="578"/>
      <c r="Y588" s="578"/>
      <c r="Z588" s="579"/>
      <c r="AA588" s="577"/>
      <c r="AB588" s="578"/>
      <c r="AC588" s="578"/>
      <c r="AD588" s="579"/>
      <c r="AE588" s="42"/>
      <c r="AG588" s="1">
        <f>IF(AND($AN$549=1,COUNTA(O588:AD588)=0),0,IF(AND(CNGE_2024_M4_Secc1!$O80&lt;&gt;"",CNGE_2024_M4_Secc1!$O80=1,COUNTBLANK(D588)=0,COUNTA(O588:AD588)=0),0,IF(AND(COUNTBLANK(D588)=1,COUNTA(O588:AD588)=0),0,IF(AND(CNGE_2024_M4_Secc1!$O80&lt;&gt;"",CNGE_2024_M4_Secc1!$O80&lt;&gt;1,COUNTBLANK(D588)=0,SUM(L257)=0,COUNTA(O588:AD588)=0),0,IF(AND(CNGE_2024_M4_Secc1!$O80&lt;&gt;"",CNGE_2024_M4_Secc1!$O80&lt;&gt;1,COUNTBLANK(D588)=0,SUM(L257)&gt;0,COUNTA(O588:AD588)=4),0,1)))))</f>
        <v>0</v>
      </c>
      <c r="AH588" s="23">
        <f t="shared" si="105"/>
        <v>0</v>
      </c>
      <c r="AI588" s="23">
        <f t="shared" si="106"/>
        <v>0</v>
      </c>
      <c r="AJ588" s="23">
        <f t="shared" si="107"/>
        <v>0</v>
      </c>
      <c r="AK588" s="1">
        <f t="shared" si="108"/>
        <v>0</v>
      </c>
      <c r="AL588" s="1">
        <f t="shared" si="109"/>
        <v>0</v>
      </c>
      <c r="AM588" s="1">
        <f>IF(AND(CNGE_2024_M4_Secc1!$O80&lt;&gt;"",CNGE_2024_M4_Secc1!$O80=1,COUNTA(O588:AD588)&gt;0),1,0)</f>
        <v>0</v>
      </c>
    </row>
    <row r="589" spans="1:39" ht="15" customHeight="1">
      <c r="A589" s="40"/>
      <c r="B589" s="91"/>
      <c r="C589" s="94" t="s">
        <v>5124</v>
      </c>
      <c r="D589" s="572" t="str">
        <f>IF(CNGE_2024_M4_Secc1!D81="","",CNGE_2024_M4_Secc1!D81)</f>
        <v/>
      </c>
      <c r="E589" s="573"/>
      <c r="F589" s="573"/>
      <c r="G589" s="573"/>
      <c r="H589" s="573"/>
      <c r="I589" s="573"/>
      <c r="J589" s="573"/>
      <c r="K589" s="573"/>
      <c r="L589" s="573"/>
      <c r="M589" s="573"/>
      <c r="N589" s="574"/>
      <c r="O589" s="577"/>
      <c r="P589" s="578"/>
      <c r="Q589" s="578"/>
      <c r="R589" s="579"/>
      <c r="S589" s="577"/>
      <c r="T589" s="578"/>
      <c r="U589" s="578"/>
      <c r="V589" s="579"/>
      <c r="W589" s="577"/>
      <c r="X589" s="578"/>
      <c r="Y589" s="578"/>
      <c r="Z589" s="579"/>
      <c r="AA589" s="577"/>
      <c r="AB589" s="578"/>
      <c r="AC589" s="578"/>
      <c r="AD589" s="579"/>
      <c r="AE589" s="42"/>
      <c r="AG589" s="1">
        <f>IF(AND($AN$549=1,COUNTA(O589:AD589)=0),0,IF(AND(CNGE_2024_M4_Secc1!$O81&lt;&gt;"",CNGE_2024_M4_Secc1!$O81=1,COUNTBLANK(D589)=0,COUNTA(O589:AD589)=0),0,IF(AND(COUNTBLANK(D589)=1,COUNTA(O589:AD589)=0),0,IF(AND(CNGE_2024_M4_Secc1!$O81&lt;&gt;"",CNGE_2024_M4_Secc1!$O81&lt;&gt;1,COUNTBLANK(D589)=0,SUM(L258)=0,COUNTA(O589:AD589)=0),0,IF(AND(CNGE_2024_M4_Secc1!$O81&lt;&gt;"",CNGE_2024_M4_Secc1!$O81&lt;&gt;1,COUNTBLANK(D589)=0,SUM(L258)&gt;0,COUNTA(O589:AD589)=4),0,1)))))</f>
        <v>0</v>
      </c>
      <c r="AH589" s="23">
        <f t="shared" si="105"/>
        <v>0</v>
      </c>
      <c r="AI589" s="23">
        <f t="shared" si="106"/>
        <v>0</v>
      </c>
      <c r="AJ589" s="23">
        <f t="shared" si="107"/>
        <v>0</v>
      </c>
      <c r="AK589" s="1">
        <f t="shared" si="108"/>
        <v>0</v>
      </c>
      <c r="AL589" s="1">
        <f t="shared" si="109"/>
        <v>0</v>
      </c>
      <c r="AM589" s="1">
        <f>IF(AND(CNGE_2024_M4_Secc1!$O81&lt;&gt;"",CNGE_2024_M4_Secc1!$O81=1,COUNTA(O589:AD589)&gt;0),1,0)</f>
        <v>0</v>
      </c>
    </row>
    <row r="590" spans="1:39" ht="15" customHeight="1">
      <c r="A590" s="40"/>
      <c r="B590" s="91"/>
      <c r="C590" s="94" t="s">
        <v>5125</v>
      </c>
      <c r="D590" s="572" t="str">
        <f>IF(CNGE_2024_M4_Secc1!D82="","",CNGE_2024_M4_Secc1!D82)</f>
        <v/>
      </c>
      <c r="E590" s="573"/>
      <c r="F590" s="573"/>
      <c r="G590" s="573"/>
      <c r="H590" s="573"/>
      <c r="I590" s="573"/>
      <c r="J590" s="573"/>
      <c r="K590" s="573"/>
      <c r="L590" s="573"/>
      <c r="M590" s="573"/>
      <c r="N590" s="574"/>
      <c r="O590" s="577"/>
      <c r="P590" s="578"/>
      <c r="Q590" s="578"/>
      <c r="R590" s="579"/>
      <c r="S590" s="577"/>
      <c r="T590" s="578"/>
      <c r="U590" s="578"/>
      <c r="V590" s="579"/>
      <c r="W590" s="577"/>
      <c r="X590" s="578"/>
      <c r="Y590" s="578"/>
      <c r="Z590" s="579"/>
      <c r="AA590" s="577"/>
      <c r="AB590" s="578"/>
      <c r="AC590" s="578"/>
      <c r="AD590" s="579"/>
      <c r="AE590" s="42"/>
      <c r="AG590" s="1">
        <f>IF(AND($AN$549=1,COUNTA(O590:AD590)=0),0,IF(AND(CNGE_2024_M4_Secc1!$O82&lt;&gt;"",CNGE_2024_M4_Secc1!$O82=1,COUNTBLANK(D590)=0,COUNTA(O590:AD590)=0),0,IF(AND(COUNTBLANK(D590)=1,COUNTA(O590:AD590)=0),0,IF(AND(CNGE_2024_M4_Secc1!$O82&lt;&gt;"",CNGE_2024_M4_Secc1!$O82&lt;&gt;1,COUNTBLANK(D590)=0,SUM(L259)=0,COUNTA(O590:AD590)=0),0,IF(AND(CNGE_2024_M4_Secc1!$O82&lt;&gt;"",CNGE_2024_M4_Secc1!$O82&lt;&gt;1,COUNTBLANK(D590)=0,SUM(L259)&gt;0,COUNTA(O590:AD590)=4),0,1)))))</f>
        <v>0</v>
      </c>
      <c r="AH590" s="23">
        <f t="shared" si="105"/>
        <v>0</v>
      </c>
      <c r="AI590" s="23">
        <f t="shared" si="106"/>
        <v>0</v>
      </c>
      <c r="AJ590" s="23">
        <f t="shared" si="107"/>
        <v>0</v>
      </c>
      <c r="AK590" s="1">
        <f t="shared" si="108"/>
        <v>0</v>
      </c>
      <c r="AL590" s="1">
        <f t="shared" si="109"/>
        <v>0</v>
      </c>
      <c r="AM590" s="1">
        <f>IF(AND(CNGE_2024_M4_Secc1!$O82&lt;&gt;"",CNGE_2024_M4_Secc1!$O82=1,COUNTA(O590:AD590)&gt;0),1,0)</f>
        <v>0</v>
      </c>
    </row>
    <row r="591" spans="1:39" ht="15" customHeight="1">
      <c r="A591" s="40"/>
      <c r="B591" s="91"/>
      <c r="C591" s="94" t="s">
        <v>5126</v>
      </c>
      <c r="D591" s="572" t="str">
        <f>IF(CNGE_2024_M4_Secc1!D83="","",CNGE_2024_M4_Secc1!D83)</f>
        <v/>
      </c>
      <c r="E591" s="573"/>
      <c r="F591" s="573"/>
      <c r="G591" s="573"/>
      <c r="H591" s="573"/>
      <c r="I591" s="573"/>
      <c r="J591" s="573"/>
      <c r="K591" s="573"/>
      <c r="L591" s="573"/>
      <c r="M591" s="573"/>
      <c r="N591" s="574"/>
      <c r="O591" s="577"/>
      <c r="P591" s="578"/>
      <c r="Q591" s="578"/>
      <c r="R591" s="579"/>
      <c r="S591" s="577"/>
      <c r="T591" s="578"/>
      <c r="U591" s="578"/>
      <c r="V591" s="579"/>
      <c r="W591" s="577"/>
      <c r="X591" s="578"/>
      <c r="Y591" s="578"/>
      <c r="Z591" s="579"/>
      <c r="AA591" s="577"/>
      <c r="AB591" s="578"/>
      <c r="AC591" s="578"/>
      <c r="AD591" s="579"/>
      <c r="AE591" s="42"/>
      <c r="AG591" s="1">
        <f>IF(AND($AN$549=1,COUNTA(O591:AD591)=0),0,IF(AND(CNGE_2024_M4_Secc1!$O83&lt;&gt;"",CNGE_2024_M4_Secc1!$O83=1,COUNTBLANK(D591)=0,COUNTA(O591:AD591)=0),0,IF(AND(COUNTBLANK(D591)=1,COUNTA(O591:AD591)=0),0,IF(AND(CNGE_2024_M4_Secc1!$O83&lt;&gt;"",CNGE_2024_M4_Secc1!$O83&lt;&gt;1,COUNTBLANK(D591)=0,SUM(L260)=0,COUNTA(O591:AD591)=0),0,IF(AND(CNGE_2024_M4_Secc1!$O83&lt;&gt;"",CNGE_2024_M4_Secc1!$O83&lt;&gt;1,COUNTBLANK(D591)=0,SUM(L260)&gt;0,COUNTA(O591:AD591)=4),0,1)))))</f>
        <v>0</v>
      </c>
      <c r="AH591" s="23">
        <f t="shared" si="105"/>
        <v>0</v>
      </c>
      <c r="AI591" s="23">
        <f t="shared" si="106"/>
        <v>0</v>
      </c>
      <c r="AJ591" s="23">
        <f t="shared" si="107"/>
        <v>0</v>
      </c>
      <c r="AK591" s="1">
        <f t="shared" si="108"/>
        <v>0</v>
      </c>
      <c r="AL591" s="1">
        <f t="shared" si="109"/>
        <v>0</v>
      </c>
      <c r="AM591" s="1">
        <f>IF(AND(CNGE_2024_M4_Secc1!$O83&lt;&gt;"",CNGE_2024_M4_Secc1!$O83=1,COUNTA(O591:AD591)&gt;0),1,0)</f>
        <v>0</v>
      </c>
    </row>
    <row r="592" spans="1:39" ht="15" customHeight="1">
      <c r="A592" s="40"/>
      <c r="B592" s="91"/>
      <c r="C592" s="94" t="s">
        <v>5127</v>
      </c>
      <c r="D592" s="572" t="str">
        <f>IF(CNGE_2024_M4_Secc1!D84="","",CNGE_2024_M4_Secc1!D84)</f>
        <v/>
      </c>
      <c r="E592" s="573"/>
      <c r="F592" s="573"/>
      <c r="G592" s="573"/>
      <c r="H592" s="573"/>
      <c r="I592" s="573"/>
      <c r="J592" s="573"/>
      <c r="K592" s="573"/>
      <c r="L592" s="573"/>
      <c r="M592" s="573"/>
      <c r="N592" s="574"/>
      <c r="O592" s="577"/>
      <c r="P592" s="578"/>
      <c r="Q592" s="578"/>
      <c r="R592" s="579"/>
      <c r="S592" s="577"/>
      <c r="T592" s="578"/>
      <c r="U592" s="578"/>
      <c r="V592" s="579"/>
      <c r="W592" s="577"/>
      <c r="X592" s="578"/>
      <c r="Y592" s="578"/>
      <c r="Z592" s="579"/>
      <c r="AA592" s="577"/>
      <c r="AB592" s="578"/>
      <c r="AC592" s="578"/>
      <c r="AD592" s="579"/>
      <c r="AE592" s="42"/>
      <c r="AG592" s="1">
        <f>IF(AND($AN$549=1,COUNTA(O592:AD592)=0),0,IF(AND(CNGE_2024_M4_Secc1!$O84&lt;&gt;"",CNGE_2024_M4_Secc1!$O84=1,COUNTBLANK(D592)=0,COUNTA(O592:AD592)=0),0,IF(AND(COUNTBLANK(D592)=1,COUNTA(O592:AD592)=0),0,IF(AND(CNGE_2024_M4_Secc1!$O84&lt;&gt;"",CNGE_2024_M4_Secc1!$O84&lt;&gt;1,COUNTBLANK(D592)=0,SUM(L261)=0,COUNTA(O592:AD592)=0),0,IF(AND(CNGE_2024_M4_Secc1!$O84&lt;&gt;"",CNGE_2024_M4_Secc1!$O84&lt;&gt;1,COUNTBLANK(D592)=0,SUM(L261)&gt;0,COUNTA(O592:AD592)=4),0,1)))))</f>
        <v>0</v>
      </c>
      <c r="AH592" s="23">
        <f t="shared" si="105"/>
        <v>0</v>
      </c>
      <c r="AI592" s="23">
        <f t="shared" si="106"/>
        <v>0</v>
      </c>
      <c r="AJ592" s="23">
        <f t="shared" si="107"/>
        <v>0</v>
      </c>
      <c r="AK592" s="1">
        <f t="shared" si="108"/>
        <v>0</v>
      </c>
      <c r="AL592" s="1">
        <f t="shared" si="109"/>
        <v>0</v>
      </c>
      <c r="AM592" s="1">
        <f>IF(AND(CNGE_2024_M4_Secc1!$O84&lt;&gt;"",CNGE_2024_M4_Secc1!$O84=1,COUNTA(O592:AD592)&gt;0),1,0)</f>
        <v>0</v>
      </c>
    </row>
    <row r="593" spans="1:39" ht="15" customHeight="1">
      <c r="A593" s="40"/>
      <c r="B593" s="91"/>
      <c r="C593" s="94" t="s">
        <v>5128</v>
      </c>
      <c r="D593" s="572" t="str">
        <f>IF(CNGE_2024_M4_Secc1!D85="","",CNGE_2024_M4_Secc1!D85)</f>
        <v/>
      </c>
      <c r="E593" s="573"/>
      <c r="F593" s="573"/>
      <c r="G593" s="573"/>
      <c r="H593" s="573"/>
      <c r="I593" s="573"/>
      <c r="J593" s="573"/>
      <c r="K593" s="573"/>
      <c r="L593" s="573"/>
      <c r="M593" s="573"/>
      <c r="N593" s="574"/>
      <c r="O593" s="577"/>
      <c r="P593" s="578"/>
      <c r="Q593" s="578"/>
      <c r="R593" s="579"/>
      <c r="S593" s="577"/>
      <c r="T593" s="578"/>
      <c r="U593" s="578"/>
      <c r="V593" s="579"/>
      <c r="W593" s="577"/>
      <c r="X593" s="578"/>
      <c r="Y593" s="578"/>
      <c r="Z593" s="579"/>
      <c r="AA593" s="577"/>
      <c r="AB593" s="578"/>
      <c r="AC593" s="578"/>
      <c r="AD593" s="579"/>
      <c r="AE593" s="42"/>
      <c r="AG593" s="1">
        <f>IF(AND($AN$549=1,COUNTA(O593:AD593)=0),0,IF(AND(CNGE_2024_M4_Secc1!$O85&lt;&gt;"",CNGE_2024_M4_Secc1!$O85=1,COUNTBLANK(D593)=0,COUNTA(O593:AD593)=0),0,IF(AND(COUNTBLANK(D593)=1,COUNTA(O593:AD593)=0),0,IF(AND(CNGE_2024_M4_Secc1!$O85&lt;&gt;"",CNGE_2024_M4_Secc1!$O85&lt;&gt;1,COUNTBLANK(D593)=0,SUM(L262)=0,COUNTA(O593:AD593)=0),0,IF(AND(CNGE_2024_M4_Secc1!$O85&lt;&gt;"",CNGE_2024_M4_Secc1!$O85&lt;&gt;1,COUNTBLANK(D593)=0,SUM(L262)&gt;0,COUNTA(O593:AD593)=4),0,1)))))</f>
        <v>0</v>
      </c>
      <c r="AH593" s="23">
        <f t="shared" si="105"/>
        <v>0</v>
      </c>
      <c r="AI593" s="23">
        <f t="shared" si="106"/>
        <v>0</v>
      </c>
      <c r="AJ593" s="23">
        <f t="shared" si="107"/>
        <v>0</v>
      </c>
      <c r="AK593" s="1">
        <f t="shared" si="108"/>
        <v>0</v>
      </c>
      <c r="AL593" s="1">
        <f t="shared" si="109"/>
        <v>0</v>
      </c>
      <c r="AM593" s="1">
        <f>IF(AND(CNGE_2024_M4_Secc1!$O85&lt;&gt;"",CNGE_2024_M4_Secc1!$O85=1,COUNTA(O593:AD593)&gt;0),1,0)</f>
        <v>0</v>
      </c>
    </row>
    <row r="594" spans="1:39" ht="15" customHeight="1">
      <c r="A594" s="40"/>
      <c r="B594" s="91"/>
      <c r="C594" s="94" t="s">
        <v>5129</v>
      </c>
      <c r="D594" s="572" t="str">
        <f>IF(CNGE_2024_M4_Secc1!D86="","",CNGE_2024_M4_Secc1!D86)</f>
        <v/>
      </c>
      <c r="E594" s="573"/>
      <c r="F594" s="573"/>
      <c r="G594" s="573"/>
      <c r="H594" s="573"/>
      <c r="I594" s="573"/>
      <c r="J594" s="573"/>
      <c r="K594" s="573"/>
      <c r="L594" s="573"/>
      <c r="M594" s="573"/>
      <c r="N594" s="574"/>
      <c r="O594" s="577"/>
      <c r="P594" s="578"/>
      <c r="Q594" s="578"/>
      <c r="R594" s="579"/>
      <c r="S594" s="577"/>
      <c r="T594" s="578"/>
      <c r="U594" s="578"/>
      <c r="V594" s="579"/>
      <c r="W594" s="577"/>
      <c r="X594" s="578"/>
      <c r="Y594" s="578"/>
      <c r="Z594" s="579"/>
      <c r="AA594" s="577"/>
      <c r="AB594" s="578"/>
      <c r="AC594" s="578"/>
      <c r="AD594" s="579"/>
      <c r="AE594" s="42"/>
      <c r="AG594" s="1">
        <f>IF(AND($AN$549=1,COUNTA(O594:AD594)=0),0,IF(AND(CNGE_2024_M4_Secc1!$O86&lt;&gt;"",CNGE_2024_M4_Secc1!$O86=1,COUNTBLANK(D594)=0,COUNTA(O594:AD594)=0),0,IF(AND(COUNTBLANK(D594)=1,COUNTA(O594:AD594)=0),0,IF(AND(CNGE_2024_M4_Secc1!$O86&lt;&gt;"",CNGE_2024_M4_Secc1!$O86&lt;&gt;1,COUNTBLANK(D594)=0,SUM(L263)=0,COUNTA(O594:AD594)=0),0,IF(AND(CNGE_2024_M4_Secc1!$O86&lt;&gt;"",CNGE_2024_M4_Secc1!$O86&lt;&gt;1,COUNTBLANK(D594)=0,SUM(L263)&gt;0,COUNTA(O594:AD594)=4),0,1)))))</f>
        <v>0</v>
      </c>
      <c r="AH594" s="23">
        <f t="shared" si="105"/>
        <v>0</v>
      </c>
      <c r="AI594" s="23">
        <f t="shared" si="106"/>
        <v>0</v>
      </c>
      <c r="AJ594" s="23">
        <f t="shared" si="107"/>
        <v>0</v>
      </c>
      <c r="AK594" s="1">
        <f t="shared" si="108"/>
        <v>0</v>
      </c>
      <c r="AL594" s="1">
        <f t="shared" si="109"/>
        <v>0</v>
      </c>
      <c r="AM594" s="1">
        <f>IF(AND(CNGE_2024_M4_Secc1!$O86&lt;&gt;"",CNGE_2024_M4_Secc1!$O86=1,COUNTA(O594:AD594)&gt;0),1,0)</f>
        <v>0</v>
      </c>
    </row>
    <row r="595" spans="1:39" ht="15" customHeight="1">
      <c r="A595" s="40"/>
      <c r="B595" s="91"/>
      <c r="C595" s="94" t="s">
        <v>5130</v>
      </c>
      <c r="D595" s="572" t="str">
        <f>IF(CNGE_2024_M4_Secc1!D87="","",CNGE_2024_M4_Secc1!D87)</f>
        <v/>
      </c>
      <c r="E595" s="573"/>
      <c r="F595" s="573"/>
      <c r="G595" s="573"/>
      <c r="H595" s="573"/>
      <c r="I595" s="573"/>
      <c r="J595" s="573"/>
      <c r="K595" s="573"/>
      <c r="L595" s="573"/>
      <c r="M595" s="573"/>
      <c r="N595" s="574"/>
      <c r="O595" s="577"/>
      <c r="P595" s="578"/>
      <c r="Q595" s="578"/>
      <c r="R595" s="579"/>
      <c r="S595" s="577"/>
      <c r="T595" s="578"/>
      <c r="U595" s="578"/>
      <c r="V595" s="579"/>
      <c r="W595" s="577"/>
      <c r="X595" s="578"/>
      <c r="Y595" s="578"/>
      <c r="Z595" s="579"/>
      <c r="AA595" s="577"/>
      <c r="AB595" s="578"/>
      <c r="AC595" s="578"/>
      <c r="AD595" s="579"/>
      <c r="AE595" s="42"/>
      <c r="AG595" s="1">
        <f>IF(AND($AN$549=1,COUNTA(O595:AD595)=0),0,IF(AND(CNGE_2024_M4_Secc1!$O87&lt;&gt;"",CNGE_2024_M4_Secc1!$O87=1,COUNTBLANK(D595)=0,COUNTA(O595:AD595)=0),0,IF(AND(COUNTBLANK(D595)=1,COUNTA(O595:AD595)=0),0,IF(AND(CNGE_2024_M4_Secc1!$O87&lt;&gt;"",CNGE_2024_M4_Secc1!$O87&lt;&gt;1,COUNTBLANK(D595)=0,SUM(L264)=0,COUNTA(O595:AD595)=0),0,IF(AND(CNGE_2024_M4_Secc1!$O87&lt;&gt;"",CNGE_2024_M4_Secc1!$O87&lt;&gt;1,COUNTBLANK(D595)=0,SUM(L264)&gt;0,COUNTA(O595:AD595)=4),0,1)))))</f>
        <v>0</v>
      </c>
      <c r="AH595" s="23">
        <f t="shared" si="105"/>
        <v>0</v>
      </c>
      <c r="AI595" s="23">
        <f t="shared" si="106"/>
        <v>0</v>
      </c>
      <c r="AJ595" s="23">
        <f t="shared" si="107"/>
        <v>0</v>
      </c>
      <c r="AK595" s="1">
        <f t="shared" si="108"/>
        <v>0</v>
      </c>
      <c r="AL595" s="1">
        <f t="shared" si="109"/>
        <v>0</v>
      </c>
      <c r="AM595" s="1">
        <f>IF(AND(CNGE_2024_M4_Secc1!$O87&lt;&gt;"",CNGE_2024_M4_Secc1!$O87=1,COUNTA(O595:AD595)&gt;0),1,0)</f>
        <v>0</v>
      </c>
    </row>
    <row r="596" spans="1:39" ht="15" customHeight="1">
      <c r="A596" s="40"/>
      <c r="B596" s="91"/>
      <c r="C596" s="94" t="s">
        <v>5131</v>
      </c>
      <c r="D596" s="572" t="str">
        <f>IF(CNGE_2024_M4_Secc1!D88="","",CNGE_2024_M4_Secc1!D88)</f>
        <v/>
      </c>
      <c r="E596" s="573"/>
      <c r="F596" s="573"/>
      <c r="G596" s="573"/>
      <c r="H596" s="573"/>
      <c r="I596" s="573"/>
      <c r="J596" s="573"/>
      <c r="K596" s="573"/>
      <c r="L596" s="573"/>
      <c r="M596" s="573"/>
      <c r="N596" s="574"/>
      <c r="O596" s="577"/>
      <c r="P596" s="578"/>
      <c r="Q596" s="578"/>
      <c r="R596" s="579"/>
      <c r="S596" s="577"/>
      <c r="T596" s="578"/>
      <c r="U596" s="578"/>
      <c r="V596" s="579"/>
      <c r="W596" s="577"/>
      <c r="X596" s="578"/>
      <c r="Y596" s="578"/>
      <c r="Z596" s="579"/>
      <c r="AA596" s="577"/>
      <c r="AB596" s="578"/>
      <c r="AC596" s="578"/>
      <c r="AD596" s="579"/>
      <c r="AE596" s="42"/>
      <c r="AG596" s="1">
        <f>IF(AND($AN$549=1,COUNTA(O596:AD596)=0),0,IF(AND(CNGE_2024_M4_Secc1!$O88&lt;&gt;"",CNGE_2024_M4_Secc1!$O88=1,COUNTBLANK(D596)=0,COUNTA(O596:AD596)=0),0,IF(AND(COUNTBLANK(D596)=1,COUNTA(O596:AD596)=0),0,IF(AND(CNGE_2024_M4_Secc1!$O88&lt;&gt;"",CNGE_2024_M4_Secc1!$O88&lt;&gt;1,COUNTBLANK(D596)=0,SUM(L265)=0,COUNTA(O596:AD596)=0),0,IF(AND(CNGE_2024_M4_Secc1!$O88&lt;&gt;"",CNGE_2024_M4_Secc1!$O88&lt;&gt;1,COUNTBLANK(D596)=0,SUM(L265)&gt;0,COUNTA(O596:AD596)=4),0,1)))))</f>
        <v>0</v>
      </c>
      <c r="AH596" s="23">
        <f t="shared" si="105"/>
        <v>0</v>
      </c>
      <c r="AI596" s="23">
        <f t="shared" si="106"/>
        <v>0</v>
      </c>
      <c r="AJ596" s="23">
        <f t="shared" si="107"/>
        <v>0</v>
      </c>
      <c r="AK596" s="1">
        <f t="shared" si="108"/>
        <v>0</v>
      </c>
      <c r="AL596" s="1">
        <f t="shared" si="109"/>
        <v>0</v>
      </c>
      <c r="AM596" s="1">
        <f>IF(AND(CNGE_2024_M4_Secc1!$O88&lt;&gt;"",CNGE_2024_M4_Secc1!$O88=1,COUNTA(O596:AD596)&gt;0),1,0)</f>
        <v>0</v>
      </c>
    </row>
    <row r="597" spans="1:39" ht="15" customHeight="1">
      <c r="A597" s="40"/>
      <c r="B597" s="91"/>
      <c r="C597" s="94" t="s">
        <v>5132</v>
      </c>
      <c r="D597" s="572" t="str">
        <f>IF(CNGE_2024_M4_Secc1!D89="","",CNGE_2024_M4_Secc1!D89)</f>
        <v/>
      </c>
      <c r="E597" s="573"/>
      <c r="F597" s="573"/>
      <c r="G597" s="573"/>
      <c r="H597" s="573"/>
      <c r="I597" s="573"/>
      <c r="J597" s="573"/>
      <c r="K597" s="573"/>
      <c r="L597" s="573"/>
      <c r="M597" s="573"/>
      <c r="N597" s="574"/>
      <c r="O597" s="577"/>
      <c r="P597" s="578"/>
      <c r="Q597" s="578"/>
      <c r="R597" s="579"/>
      <c r="S597" s="577"/>
      <c r="T597" s="578"/>
      <c r="U597" s="578"/>
      <c r="V597" s="579"/>
      <c r="W597" s="577"/>
      <c r="X597" s="578"/>
      <c r="Y597" s="578"/>
      <c r="Z597" s="579"/>
      <c r="AA597" s="577"/>
      <c r="AB597" s="578"/>
      <c r="AC597" s="578"/>
      <c r="AD597" s="579"/>
      <c r="AE597" s="42"/>
      <c r="AG597" s="1">
        <f>IF(AND($AN$549=1,COUNTA(O597:AD597)=0),0,IF(AND(CNGE_2024_M4_Secc1!$O89&lt;&gt;"",CNGE_2024_M4_Secc1!$O89=1,COUNTBLANK(D597)=0,COUNTA(O597:AD597)=0),0,IF(AND(COUNTBLANK(D597)=1,COUNTA(O597:AD597)=0),0,IF(AND(CNGE_2024_M4_Secc1!$O89&lt;&gt;"",CNGE_2024_M4_Secc1!$O89&lt;&gt;1,COUNTBLANK(D597)=0,SUM(L266)=0,COUNTA(O597:AD597)=0),0,IF(AND(CNGE_2024_M4_Secc1!$O89&lt;&gt;"",CNGE_2024_M4_Secc1!$O89&lt;&gt;1,COUNTBLANK(D597)=0,SUM(L266)&gt;0,COUNTA(O597:AD597)=4),0,1)))))</f>
        <v>0</v>
      </c>
      <c r="AH597" s="23">
        <f t="shared" si="105"/>
        <v>0</v>
      </c>
      <c r="AI597" s="23">
        <f t="shared" si="106"/>
        <v>0</v>
      </c>
      <c r="AJ597" s="23">
        <f t="shared" si="107"/>
        <v>0</v>
      </c>
      <c r="AK597" s="1">
        <f t="shared" si="108"/>
        <v>0</v>
      </c>
      <c r="AL597" s="1">
        <f t="shared" si="109"/>
        <v>0</v>
      </c>
      <c r="AM597" s="1">
        <f>IF(AND(CNGE_2024_M4_Secc1!$O89&lt;&gt;"",CNGE_2024_M4_Secc1!$O89=1,COUNTA(O597:AD597)&gt;0),1,0)</f>
        <v>0</v>
      </c>
    </row>
    <row r="598" spans="1:39" ht="15" customHeight="1">
      <c r="A598" s="40"/>
      <c r="B598" s="91"/>
      <c r="C598" s="94" t="s">
        <v>5133</v>
      </c>
      <c r="D598" s="572" t="str">
        <f>IF(CNGE_2024_M4_Secc1!D90="","",CNGE_2024_M4_Secc1!D90)</f>
        <v/>
      </c>
      <c r="E598" s="573"/>
      <c r="F598" s="573"/>
      <c r="G598" s="573"/>
      <c r="H598" s="573"/>
      <c r="I598" s="573"/>
      <c r="J598" s="573"/>
      <c r="K598" s="573"/>
      <c r="L598" s="573"/>
      <c r="M598" s="573"/>
      <c r="N598" s="574"/>
      <c r="O598" s="577"/>
      <c r="P598" s="578"/>
      <c r="Q598" s="578"/>
      <c r="R598" s="579"/>
      <c r="S598" s="577"/>
      <c r="T598" s="578"/>
      <c r="U598" s="578"/>
      <c r="V598" s="579"/>
      <c r="W598" s="577"/>
      <c r="X598" s="578"/>
      <c r="Y598" s="578"/>
      <c r="Z598" s="579"/>
      <c r="AA598" s="577"/>
      <c r="AB598" s="578"/>
      <c r="AC598" s="578"/>
      <c r="AD598" s="579"/>
      <c r="AE598" s="42"/>
      <c r="AG598" s="1">
        <f>IF(AND($AN$549=1,COUNTA(O598:AD598)=0),0,IF(AND(CNGE_2024_M4_Secc1!$O90&lt;&gt;"",CNGE_2024_M4_Secc1!$O90=1,COUNTBLANK(D598)=0,COUNTA(O598:AD598)=0),0,IF(AND(COUNTBLANK(D598)=1,COUNTA(O598:AD598)=0),0,IF(AND(CNGE_2024_M4_Secc1!$O90&lt;&gt;"",CNGE_2024_M4_Secc1!$O90&lt;&gt;1,COUNTBLANK(D598)=0,SUM(L267)=0,COUNTA(O598:AD598)=0),0,IF(AND(CNGE_2024_M4_Secc1!$O90&lt;&gt;"",CNGE_2024_M4_Secc1!$O90&lt;&gt;1,COUNTBLANK(D598)=0,SUM(L267)&gt;0,COUNTA(O598:AD598)=4),0,1)))))</f>
        <v>0</v>
      </c>
      <c r="AH598" s="23">
        <f t="shared" si="105"/>
        <v>0</v>
      </c>
      <c r="AI598" s="23">
        <f t="shared" si="106"/>
        <v>0</v>
      </c>
      <c r="AJ598" s="23">
        <f t="shared" si="107"/>
        <v>0</v>
      </c>
      <c r="AK598" s="1">
        <f t="shared" si="108"/>
        <v>0</v>
      </c>
      <c r="AL598" s="1">
        <f t="shared" si="109"/>
        <v>0</v>
      </c>
      <c r="AM598" s="1">
        <f>IF(AND(CNGE_2024_M4_Secc1!$O90&lt;&gt;"",CNGE_2024_M4_Secc1!$O90=1,COUNTA(O598:AD598)&gt;0),1,0)</f>
        <v>0</v>
      </c>
    </row>
    <row r="599" spans="1:39" ht="15" customHeight="1">
      <c r="A599" s="40"/>
      <c r="B599" s="91"/>
      <c r="C599" s="94" t="s">
        <v>5134</v>
      </c>
      <c r="D599" s="572" t="str">
        <f>IF(CNGE_2024_M4_Secc1!D91="","",CNGE_2024_M4_Secc1!D91)</f>
        <v/>
      </c>
      <c r="E599" s="573"/>
      <c r="F599" s="573"/>
      <c r="G599" s="573"/>
      <c r="H599" s="573"/>
      <c r="I599" s="573"/>
      <c r="J599" s="573"/>
      <c r="K599" s="573"/>
      <c r="L599" s="573"/>
      <c r="M599" s="573"/>
      <c r="N599" s="574"/>
      <c r="O599" s="577"/>
      <c r="P599" s="578"/>
      <c r="Q599" s="578"/>
      <c r="R599" s="579"/>
      <c r="S599" s="577"/>
      <c r="T599" s="578"/>
      <c r="U599" s="578"/>
      <c r="V599" s="579"/>
      <c r="W599" s="577"/>
      <c r="X599" s="578"/>
      <c r="Y599" s="578"/>
      <c r="Z599" s="579"/>
      <c r="AA599" s="577"/>
      <c r="AB599" s="578"/>
      <c r="AC599" s="578"/>
      <c r="AD599" s="579"/>
      <c r="AE599" s="42"/>
      <c r="AG599" s="1">
        <f>IF(AND($AN$549=1,COUNTA(O599:AD599)=0),0,IF(AND(CNGE_2024_M4_Secc1!$O91&lt;&gt;"",CNGE_2024_M4_Secc1!$O91=1,COUNTBLANK(D599)=0,COUNTA(O599:AD599)=0),0,IF(AND(COUNTBLANK(D599)=1,COUNTA(O599:AD599)=0),0,IF(AND(CNGE_2024_M4_Secc1!$O91&lt;&gt;"",CNGE_2024_M4_Secc1!$O91&lt;&gt;1,COUNTBLANK(D599)=0,SUM(L268)=0,COUNTA(O599:AD599)=0),0,IF(AND(CNGE_2024_M4_Secc1!$O91&lt;&gt;"",CNGE_2024_M4_Secc1!$O91&lt;&gt;1,COUNTBLANK(D599)=0,SUM(L268)&gt;0,COUNTA(O599:AD599)=4),0,1)))))</f>
        <v>0</v>
      </c>
      <c r="AH599" s="23">
        <f t="shared" si="105"/>
        <v>0</v>
      </c>
      <c r="AI599" s="23">
        <f t="shared" si="106"/>
        <v>0</v>
      </c>
      <c r="AJ599" s="23">
        <f t="shared" si="107"/>
        <v>0</v>
      </c>
      <c r="AK599" s="1">
        <f t="shared" si="108"/>
        <v>0</v>
      </c>
      <c r="AL599" s="1">
        <f t="shared" si="109"/>
        <v>0</v>
      </c>
      <c r="AM599" s="1">
        <f>IF(AND(CNGE_2024_M4_Secc1!$O91&lt;&gt;"",CNGE_2024_M4_Secc1!$O91=1,COUNTA(O599:AD599)&gt;0),1,0)</f>
        <v>0</v>
      </c>
    </row>
    <row r="600" spans="1:39" ht="15" customHeight="1">
      <c r="A600" s="40"/>
      <c r="B600" s="91"/>
      <c r="C600" s="94" t="s">
        <v>5135</v>
      </c>
      <c r="D600" s="572" t="str">
        <f>IF(CNGE_2024_M4_Secc1!D92="","",CNGE_2024_M4_Secc1!D92)</f>
        <v/>
      </c>
      <c r="E600" s="573"/>
      <c r="F600" s="573"/>
      <c r="G600" s="573"/>
      <c r="H600" s="573"/>
      <c r="I600" s="573"/>
      <c r="J600" s="573"/>
      <c r="K600" s="573"/>
      <c r="L600" s="573"/>
      <c r="M600" s="573"/>
      <c r="N600" s="574"/>
      <c r="O600" s="577"/>
      <c r="P600" s="578"/>
      <c r="Q600" s="578"/>
      <c r="R600" s="579"/>
      <c r="S600" s="577"/>
      <c r="T600" s="578"/>
      <c r="U600" s="578"/>
      <c r="V600" s="579"/>
      <c r="W600" s="577"/>
      <c r="X600" s="578"/>
      <c r="Y600" s="578"/>
      <c r="Z600" s="579"/>
      <c r="AA600" s="577"/>
      <c r="AB600" s="578"/>
      <c r="AC600" s="578"/>
      <c r="AD600" s="579"/>
      <c r="AE600" s="42"/>
      <c r="AG600" s="1">
        <f>IF(AND($AN$549=1,COUNTA(O600:AD600)=0),0,IF(AND(CNGE_2024_M4_Secc1!$O92&lt;&gt;"",CNGE_2024_M4_Secc1!$O92=1,COUNTBLANK(D600)=0,COUNTA(O600:AD600)=0),0,IF(AND(COUNTBLANK(D600)=1,COUNTA(O600:AD600)=0),0,IF(AND(CNGE_2024_M4_Secc1!$O92&lt;&gt;"",CNGE_2024_M4_Secc1!$O92&lt;&gt;1,COUNTBLANK(D600)=0,SUM(L269)=0,COUNTA(O600:AD600)=0),0,IF(AND(CNGE_2024_M4_Secc1!$O92&lt;&gt;"",CNGE_2024_M4_Secc1!$O92&lt;&gt;1,COUNTBLANK(D600)=0,SUM(L269)&gt;0,COUNTA(O600:AD600)=4),0,1)))))</f>
        <v>0</v>
      </c>
      <c r="AH600" s="23">
        <f t="shared" si="105"/>
        <v>0</v>
      </c>
      <c r="AI600" s="23">
        <f t="shared" si="106"/>
        <v>0</v>
      </c>
      <c r="AJ600" s="23">
        <f t="shared" si="107"/>
        <v>0</v>
      </c>
      <c r="AK600" s="1">
        <f t="shared" si="108"/>
        <v>0</v>
      </c>
      <c r="AL600" s="1">
        <f t="shared" si="109"/>
        <v>0</v>
      </c>
      <c r="AM600" s="1">
        <f>IF(AND(CNGE_2024_M4_Secc1!$O92&lt;&gt;"",CNGE_2024_M4_Secc1!$O92=1,COUNTA(O600:AD600)&gt;0),1,0)</f>
        <v>0</v>
      </c>
    </row>
    <row r="601" spans="1:39" ht="15" customHeight="1">
      <c r="A601" s="40"/>
      <c r="B601" s="91"/>
      <c r="C601" s="94" t="s">
        <v>5136</v>
      </c>
      <c r="D601" s="572" t="str">
        <f>IF(CNGE_2024_M4_Secc1!D93="","",CNGE_2024_M4_Secc1!D93)</f>
        <v/>
      </c>
      <c r="E601" s="573"/>
      <c r="F601" s="573"/>
      <c r="G601" s="573"/>
      <c r="H601" s="573"/>
      <c r="I601" s="573"/>
      <c r="J601" s="573"/>
      <c r="K601" s="573"/>
      <c r="L601" s="573"/>
      <c r="M601" s="573"/>
      <c r="N601" s="574"/>
      <c r="O601" s="577"/>
      <c r="P601" s="578"/>
      <c r="Q601" s="578"/>
      <c r="R601" s="579"/>
      <c r="S601" s="577"/>
      <c r="T601" s="578"/>
      <c r="U601" s="578"/>
      <c r="V601" s="579"/>
      <c r="W601" s="577"/>
      <c r="X601" s="578"/>
      <c r="Y601" s="578"/>
      <c r="Z601" s="579"/>
      <c r="AA601" s="577"/>
      <c r="AB601" s="578"/>
      <c r="AC601" s="578"/>
      <c r="AD601" s="579"/>
      <c r="AE601" s="42"/>
      <c r="AG601" s="1">
        <f>IF(AND($AN$549=1,COUNTA(O601:AD601)=0),0,IF(AND(CNGE_2024_M4_Secc1!$O93&lt;&gt;"",CNGE_2024_M4_Secc1!$O93=1,COUNTBLANK(D601)=0,COUNTA(O601:AD601)=0),0,IF(AND(COUNTBLANK(D601)=1,COUNTA(O601:AD601)=0),0,IF(AND(CNGE_2024_M4_Secc1!$O93&lt;&gt;"",CNGE_2024_M4_Secc1!$O93&lt;&gt;1,COUNTBLANK(D601)=0,SUM(L270)=0,COUNTA(O601:AD601)=0),0,IF(AND(CNGE_2024_M4_Secc1!$O93&lt;&gt;"",CNGE_2024_M4_Secc1!$O93&lt;&gt;1,COUNTBLANK(D601)=0,SUM(L270)&gt;0,COUNTA(O601:AD601)=4),0,1)))))</f>
        <v>0</v>
      </c>
      <c r="AH601" s="23">
        <f t="shared" si="105"/>
        <v>0</v>
      </c>
      <c r="AI601" s="23">
        <f t="shared" si="106"/>
        <v>0</v>
      </c>
      <c r="AJ601" s="23">
        <f t="shared" si="107"/>
        <v>0</v>
      </c>
      <c r="AK601" s="1">
        <f t="shared" si="108"/>
        <v>0</v>
      </c>
      <c r="AL601" s="1">
        <f t="shared" si="109"/>
        <v>0</v>
      </c>
      <c r="AM601" s="1">
        <f>IF(AND(CNGE_2024_M4_Secc1!$O93&lt;&gt;"",CNGE_2024_M4_Secc1!$O93=1,COUNTA(O601:AD601)&gt;0),1,0)</f>
        <v>0</v>
      </c>
    </row>
    <row r="602" spans="1:39" ht="15" customHeight="1">
      <c r="A602" s="40"/>
      <c r="B602" s="91"/>
      <c r="C602" s="94" t="s">
        <v>5137</v>
      </c>
      <c r="D602" s="572" t="str">
        <f>IF(CNGE_2024_M4_Secc1!D94="","",CNGE_2024_M4_Secc1!D94)</f>
        <v/>
      </c>
      <c r="E602" s="573"/>
      <c r="F602" s="573"/>
      <c r="G602" s="573"/>
      <c r="H602" s="573"/>
      <c r="I602" s="573"/>
      <c r="J602" s="573"/>
      <c r="K602" s="573"/>
      <c r="L602" s="573"/>
      <c r="M602" s="573"/>
      <c r="N602" s="574"/>
      <c r="O602" s="577"/>
      <c r="P602" s="578"/>
      <c r="Q602" s="578"/>
      <c r="R602" s="579"/>
      <c r="S602" s="577"/>
      <c r="T602" s="578"/>
      <c r="U602" s="578"/>
      <c r="V602" s="579"/>
      <c r="W602" s="577"/>
      <c r="X602" s="578"/>
      <c r="Y602" s="578"/>
      <c r="Z602" s="579"/>
      <c r="AA602" s="577"/>
      <c r="AB602" s="578"/>
      <c r="AC602" s="578"/>
      <c r="AD602" s="579"/>
      <c r="AE602" s="42"/>
      <c r="AG602" s="1">
        <f>IF(AND($AN$549=1,COUNTA(O602:AD602)=0),0,IF(AND(CNGE_2024_M4_Secc1!$O94&lt;&gt;"",CNGE_2024_M4_Secc1!$O94=1,COUNTBLANK(D602)=0,COUNTA(O602:AD602)=0),0,IF(AND(COUNTBLANK(D602)=1,COUNTA(O602:AD602)=0),0,IF(AND(CNGE_2024_M4_Secc1!$O94&lt;&gt;"",CNGE_2024_M4_Secc1!$O94&lt;&gt;1,COUNTBLANK(D602)=0,SUM(L271)=0,COUNTA(O602:AD602)=0),0,IF(AND(CNGE_2024_M4_Secc1!$O94&lt;&gt;"",CNGE_2024_M4_Secc1!$O94&lt;&gt;1,COUNTBLANK(D602)=0,SUM(L271)&gt;0,COUNTA(O602:AD602)=4),0,1)))))</f>
        <v>0</v>
      </c>
      <c r="AH602" s="23">
        <f t="shared" si="105"/>
        <v>0</v>
      </c>
      <c r="AI602" s="23">
        <f t="shared" si="106"/>
        <v>0</v>
      </c>
      <c r="AJ602" s="23">
        <f t="shared" si="107"/>
        <v>0</v>
      </c>
      <c r="AK602" s="1">
        <f t="shared" si="108"/>
        <v>0</v>
      </c>
      <c r="AL602" s="1">
        <f t="shared" si="109"/>
        <v>0</v>
      </c>
      <c r="AM602" s="1">
        <f>IF(AND(CNGE_2024_M4_Secc1!$O94&lt;&gt;"",CNGE_2024_M4_Secc1!$O94=1,COUNTA(O602:AD602)&gt;0),1,0)</f>
        <v>0</v>
      </c>
    </row>
    <row r="603" spans="1:39" ht="15" customHeight="1">
      <c r="A603" s="40"/>
      <c r="B603" s="91"/>
      <c r="C603" s="94" t="s">
        <v>5138</v>
      </c>
      <c r="D603" s="572" t="str">
        <f>IF(CNGE_2024_M4_Secc1!D95="","",CNGE_2024_M4_Secc1!D95)</f>
        <v/>
      </c>
      <c r="E603" s="573"/>
      <c r="F603" s="573"/>
      <c r="G603" s="573"/>
      <c r="H603" s="573"/>
      <c r="I603" s="573"/>
      <c r="J603" s="573"/>
      <c r="K603" s="573"/>
      <c r="L603" s="573"/>
      <c r="M603" s="573"/>
      <c r="N603" s="574"/>
      <c r="O603" s="577"/>
      <c r="P603" s="578"/>
      <c r="Q603" s="578"/>
      <c r="R603" s="579"/>
      <c r="S603" s="577"/>
      <c r="T603" s="578"/>
      <c r="U603" s="578"/>
      <c r="V603" s="579"/>
      <c r="W603" s="577"/>
      <c r="X603" s="578"/>
      <c r="Y603" s="578"/>
      <c r="Z603" s="579"/>
      <c r="AA603" s="577"/>
      <c r="AB603" s="578"/>
      <c r="AC603" s="578"/>
      <c r="AD603" s="579"/>
      <c r="AE603" s="42"/>
      <c r="AG603" s="1">
        <f>IF(AND($AN$549=1,COUNTA(O603:AD603)=0),0,IF(AND(CNGE_2024_M4_Secc1!$O95&lt;&gt;"",CNGE_2024_M4_Secc1!$O95=1,COUNTBLANK(D603)=0,COUNTA(O603:AD603)=0),0,IF(AND(COUNTBLANK(D603)=1,COUNTA(O603:AD603)=0),0,IF(AND(CNGE_2024_M4_Secc1!$O95&lt;&gt;"",CNGE_2024_M4_Secc1!$O95&lt;&gt;1,COUNTBLANK(D603)=0,SUM(L272)=0,COUNTA(O603:AD603)=0),0,IF(AND(CNGE_2024_M4_Secc1!$O95&lt;&gt;"",CNGE_2024_M4_Secc1!$O95&lt;&gt;1,COUNTBLANK(D603)=0,SUM(L272)&gt;0,COUNTA(O603:AD603)=4),0,1)))))</f>
        <v>0</v>
      </c>
      <c r="AH603" s="23">
        <f t="shared" si="105"/>
        <v>0</v>
      </c>
      <c r="AI603" s="23">
        <f t="shared" si="106"/>
        <v>0</v>
      </c>
      <c r="AJ603" s="23">
        <f t="shared" si="107"/>
        <v>0</v>
      </c>
      <c r="AK603" s="1">
        <f t="shared" si="108"/>
        <v>0</v>
      </c>
      <c r="AL603" s="1">
        <f t="shared" si="109"/>
        <v>0</v>
      </c>
      <c r="AM603" s="1">
        <f>IF(AND(CNGE_2024_M4_Secc1!$O95&lt;&gt;"",CNGE_2024_M4_Secc1!$O95=1,COUNTA(O603:AD603)&gt;0),1,0)</f>
        <v>0</v>
      </c>
    </row>
    <row r="604" spans="1:39" ht="15" customHeight="1">
      <c r="A604" s="40"/>
      <c r="B604" s="91"/>
      <c r="C604" s="94" t="s">
        <v>5139</v>
      </c>
      <c r="D604" s="572" t="str">
        <f>IF(CNGE_2024_M4_Secc1!D96="","",CNGE_2024_M4_Secc1!D96)</f>
        <v/>
      </c>
      <c r="E604" s="573"/>
      <c r="F604" s="573"/>
      <c r="G604" s="573"/>
      <c r="H604" s="573"/>
      <c r="I604" s="573"/>
      <c r="J604" s="573"/>
      <c r="K604" s="573"/>
      <c r="L604" s="573"/>
      <c r="M604" s="573"/>
      <c r="N604" s="574"/>
      <c r="O604" s="577"/>
      <c r="P604" s="578"/>
      <c r="Q604" s="578"/>
      <c r="R604" s="579"/>
      <c r="S604" s="577"/>
      <c r="T604" s="578"/>
      <c r="U604" s="578"/>
      <c r="V604" s="579"/>
      <c r="W604" s="577"/>
      <c r="X604" s="578"/>
      <c r="Y604" s="578"/>
      <c r="Z604" s="579"/>
      <c r="AA604" s="577"/>
      <c r="AB604" s="578"/>
      <c r="AC604" s="578"/>
      <c r="AD604" s="579"/>
      <c r="AE604" s="42"/>
      <c r="AG604" s="1">
        <f>IF(AND($AN$549=1,COUNTA(O604:AD604)=0),0,IF(AND(CNGE_2024_M4_Secc1!$O96&lt;&gt;"",CNGE_2024_M4_Secc1!$O96=1,COUNTBLANK(D604)=0,COUNTA(O604:AD604)=0),0,IF(AND(COUNTBLANK(D604)=1,COUNTA(O604:AD604)=0),0,IF(AND(CNGE_2024_M4_Secc1!$O96&lt;&gt;"",CNGE_2024_M4_Secc1!$O96&lt;&gt;1,COUNTBLANK(D604)=0,SUM(L273)=0,COUNTA(O604:AD604)=0),0,IF(AND(CNGE_2024_M4_Secc1!$O96&lt;&gt;"",CNGE_2024_M4_Secc1!$O96&lt;&gt;1,COUNTBLANK(D604)=0,SUM(L273)&gt;0,COUNTA(O604:AD604)=4),0,1)))))</f>
        <v>0</v>
      </c>
      <c r="AH604" s="23">
        <f t="shared" si="105"/>
        <v>0</v>
      </c>
      <c r="AI604" s="23">
        <f t="shared" si="106"/>
        <v>0</v>
      </c>
      <c r="AJ604" s="23">
        <f t="shared" si="107"/>
        <v>0</v>
      </c>
      <c r="AK604" s="1">
        <f t="shared" si="108"/>
        <v>0</v>
      </c>
      <c r="AL604" s="1">
        <f t="shared" si="109"/>
        <v>0</v>
      </c>
      <c r="AM604" s="1">
        <f>IF(AND(CNGE_2024_M4_Secc1!$O96&lt;&gt;"",CNGE_2024_M4_Secc1!$O96=1,COUNTA(O604:AD604)&gt;0),1,0)</f>
        <v>0</v>
      </c>
    </row>
    <row r="605" spans="1:39" ht="15" customHeight="1">
      <c r="A605" s="40"/>
      <c r="B605" s="91"/>
      <c r="C605" s="94" t="s">
        <v>5140</v>
      </c>
      <c r="D605" s="572" t="str">
        <f>IF(CNGE_2024_M4_Secc1!D97="","",CNGE_2024_M4_Secc1!D97)</f>
        <v/>
      </c>
      <c r="E605" s="573"/>
      <c r="F605" s="573"/>
      <c r="G605" s="573"/>
      <c r="H605" s="573"/>
      <c r="I605" s="573"/>
      <c r="J605" s="573"/>
      <c r="K605" s="573"/>
      <c r="L605" s="573"/>
      <c r="M605" s="573"/>
      <c r="N605" s="574"/>
      <c r="O605" s="577"/>
      <c r="P605" s="578"/>
      <c r="Q605" s="578"/>
      <c r="R605" s="579"/>
      <c r="S605" s="577"/>
      <c r="T605" s="578"/>
      <c r="U605" s="578"/>
      <c r="V605" s="579"/>
      <c r="W605" s="577"/>
      <c r="X605" s="578"/>
      <c r="Y605" s="578"/>
      <c r="Z605" s="579"/>
      <c r="AA605" s="577"/>
      <c r="AB605" s="578"/>
      <c r="AC605" s="578"/>
      <c r="AD605" s="579"/>
      <c r="AE605" s="42"/>
      <c r="AG605" s="1">
        <f>IF(AND($AN$549=1,COUNTA(O605:AD605)=0),0,IF(AND(CNGE_2024_M4_Secc1!$O97&lt;&gt;"",CNGE_2024_M4_Secc1!$O97=1,COUNTBLANK(D605)=0,COUNTA(O605:AD605)=0),0,IF(AND(COUNTBLANK(D605)=1,COUNTA(O605:AD605)=0),0,IF(AND(CNGE_2024_M4_Secc1!$O97&lt;&gt;"",CNGE_2024_M4_Secc1!$O97&lt;&gt;1,COUNTBLANK(D605)=0,SUM(L274)=0,COUNTA(O605:AD605)=0),0,IF(AND(CNGE_2024_M4_Secc1!$O97&lt;&gt;"",CNGE_2024_M4_Secc1!$O97&lt;&gt;1,COUNTBLANK(D605)=0,SUM(L274)&gt;0,COUNTA(O605:AD605)=4),0,1)))))</f>
        <v>0</v>
      </c>
      <c r="AH605" s="23">
        <f t="shared" si="105"/>
        <v>0</v>
      </c>
      <c r="AI605" s="23">
        <f t="shared" si="106"/>
        <v>0</v>
      </c>
      <c r="AJ605" s="23">
        <f t="shared" si="107"/>
        <v>0</v>
      </c>
      <c r="AK605" s="1">
        <f t="shared" si="108"/>
        <v>0</v>
      </c>
      <c r="AL605" s="1">
        <f t="shared" si="109"/>
        <v>0</v>
      </c>
      <c r="AM605" s="1">
        <f>IF(AND(CNGE_2024_M4_Secc1!$O97&lt;&gt;"",CNGE_2024_M4_Secc1!$O97=1,COUNTA(O605:AD605)&gt;0),1,0)</f>
        <v>0</v>
      </c>
    </row>
    <row r="606" spans="1:39" ht="15" customHeight="1">
      <c r="A606" s="40"/>
      <c r="B606" s="91"/>
      <c r="C606" s="94" t="s">
        <v>5141</v>
      </c>
      <c r="D606" s="572" t="str">
        <f>IF(CNGE_2024_M4_Secc1!D98="","",CNGE_2024_M4_Secc1!D98)</f>
        <v/>
      </c>
      <c r="E606" s="573"/>
      <c r="F606" s="573"/>
      <c r="G606" s="573"/>
      <c r="H606" s="573"/>
      <c r="I606" s="573"/>
      <c r="J606" s="573"/>
      <c r="K606" s="573"/>
      <c r="L606" s="573"/>
      <c r="M606" s="573"/>
      <c r="N606" s="574"/>
      <c r="O606" s="577"/>
      <c r="P606" s="578"/>
      <c r="Q606" s="578"/>
      <c r="R606" s="579"/>
      <c r="S606" s="577"/>
      <c r="T606" s="578"/>
      <c r="U606" s="578"/>
      <c r="V606" s="579"/>
      <c r="W606" s="577"/>
      <c r="X606" s="578"/>
      <c r="Y606" s="578"/>
      <c r="Z606" s="579"/>
      <c r="AA606" s="577"/>
      <c r="AB606" s="578"/>
      <c r="AC606" s="578"/>
      <c r="AD606" s="579"/>
      <c r="AE606" s="42"/>
      <c r="AG606" s="1">
        <f>IF(AND($AN$549=1,COUNTA(O606:AD606)=0),0,IF(AND(CNGE_2024_M4_Secc1!$O98&lt;&gt;"",CNGE_2024_M4_Secc1!$O98=1,COUNTBLANK(D606)=0,COUNTA(O606:AD606)=0),0,IF(AND(COUNTBLANK(D606)=1,COUNTA(O606:AD606)=0),0,IF(AND(CNGE_2024_M4_Secc1!$O98&lt;&gt;"",CNGE_2024_M4_Secc1!$O98&lt;&gt;1,COUNTBLANK(D606)=0,SUM(L275)=0,COUNTA(O606:AD606)=0),0,IF(AND(CNGE_2024_M4_Secc1!$O98&lt;&gt;"",CNGE_2024_M4_Secc1!$O98&lt;&gt;1,COUNTBLANK(D606)=0,SUM(L275)&gt;0,COUNTA(O606:AD606)=4),0,1)))))</f>
        <v>0</v>
      </c>
      <c r="AH606" s="23">
        <f t="shared" si="105"/>
        <v>0</v>
      </c>
      <c r="AI606" s="23">
        <f t="shared" si="106"/>
        <v>0</v>
      </c>
      <c r="AJ606" s="23">
        <f t="shared" si="107"/>
        <v>0</v>
      </c>
      <c r="AK606" s="1">
        <f t="shared" si="108"/>
        <v>0</v>
      </c>
      <c r="AL606" s="1">
        <f t="shared" si="109"/>
        <v>0</v>
      </c>
      <c r="AM606" s="1">
        <f>IF(AND(CNGE_2024_M4_Secc1!$O98&lt;&gt;"",CNGE_2024_M4_Secc1!$O98=1,COUNTA(O606:AD606)&gt;0),1,0)</f>
        <v>0</v>
      </c>
    </row>
    <row r="607" spans="1:39" ht="15" customHeight="1">
      <c r="A607" s="40"/>
      <c r="B607" s="91"/>
      <c r="C607" s="94" t="s">
        <v>5142</v>
      </c>
      <c r="D607" s="572" t="str">
        <f>IF(CNGE_2024_M4_Secc1!D99="","",CNGE_2024_M4_Secc1!D99)</f>
        <v/>
      </c>
      <c r="E607" s="573"/>
      <c r="F607" s="573"/>
      <c r="G607" s="573"/>
      <c r="H607" s="573"/>
      <c r="I607" s="573"/>
      <c r="J607" s="573"/>
      <c r="K607" s="573"/>
      <c r="L607" s="573"/>
      <c r="M607" s="573"/>
      <c r="N607" s="574"/>
      <c r="O607" s="577"/>
      <c r="P607" s="578"/>
      <c r="Q607" s="578"/>
      <c r="R607" s="579"/>
      <c r="S607" s="577"/>
      <c r="T607" s="578"/>
      <c r="U607" s="578"/>
      <c r="V607" s="579"/>
      <c r="W607" s="577"/>
      <c r="X607" s="578"/>
      <c r="Y607" s="578"/>
      <c r="Z607" s="579"/>
      <c r="AA607" s="577"/>
      <c r="AB607" s="578"/>
      <c r="AC607" s="578"/>
      <c r="AD607" s="579"/>
      <c r="AE607" s="42"/>
      <c r="AG607" s="1">
        <f>IF(AND($AN$549=1,COUNTA(O607:AD607)=0),0,IF(AND(CNGE_2024_M4_Secc1!$O99&lt;&gt;"",CNGE_2024_M4_Secc1!$O99=1,COUNTBLANK(D607)=0,COUNTA(O607:AD607)=0),0,IF(AND(COUNTBLANK(D607)=1,COUNTA(O607:AD607)=0),0,IF(AND(CNGE_2024_M4_Secc1!$O99&lt;&gt;"",CNGE_2024_M4_Secc1!$O99&lt;&gt;1,COUNTBLANK(D607)=0,SUM(L276)=0,COUNTA(O607:AD607)=0),0,IF(AND(CNGE_2024_M4_Secc1!$O99&lt;&gt;"",CNGE_2024_M4_Secc1!$O99&lt;&gt;1,COUNTBLANK(D607)=0,SUM(L276)&gt;0,COUNTA(O607:AD607)=4),0,1)))))</f>
        <v>0</v>
      </c>
      <c r="AH607" s="23">
        <f t="shared" si="105"/>
        <v>0</v>
      </c>
      <c r="AI607" s="23">
        <f t="shared" si="106"/>
        <v>0</v>
      </c>
      <c r="AJ607" s="23">
        <f t="shared" si="107"/>
        <v>0</v>
      </c>
      <c r="AK607" s="1">
        <f t="shared" si="108"/>
        <v>0</v>
      </c>
      <c r="AL607" s="1">
        <f t="shared" si="109"/>
        <v>0</v>
      </c>
      <c r="AM607" s="1">
        <f>IF(AND(CNGE_2024_M4_Secc1!$O99&lt;&gt;"",CNGE_2024_M4_Secc1!$O99=1,COUNTA(O607:AD607)&gt;0),1,0)</f>
        <v>0</v>
      </c>
    </row>
    <row r="608" spans="1:39" ht="15" customHeight="1">
      <c r="A608" s="40"/>
      <c r="B608" s="91"/>
      <c r="C608" s="94" t="s">
        <v>5143</v>
      </c>
      <c r="D608" s="572" t="str">
        <f>IF(CNGE_2024_M4_Secc1!D100="","",CNGE_2024_M4_Secc1!D100)</f>
        <v/>
      </c>
      <c r="E608" s="573"/>
      <c r="F608" s="573"/>
      <c r="G608" s="573"/>
      <c r="H608" s="573"/>
      <c r="I608" s="573"/>
      <c r="J608" s="573"/>
      <c r="K608" s="573"/>
      <c r="L608" s="573"/>
      <c r="M608" s="573"/>
      <c r="N608" s="574"/>
      <c r="O608" s="577"/>
      <c r="P608" s="578"/>
      <c r="Q608" s="578"/>
      <c r="R608" s="579"/>
      <c r="S608" s="577"/>
      <c r="T608" s="578"/>
      <c r="U608" s="578"/>
      <c r="V608" s="579"/>
      <c r="W608" s="577"/>
      <c r="X608" s="578"/>
      <c r="Y608" s="578"/>
      <c r="Z608" s="579"/>
      <c r="AA608" s="577"/>
      <c r="AB608" s="578"/>
      <c r="AC608" s="578"/>
      <c r="AD608" s="579"/>
      <c r="AE608" s="42"/>
      <c r="AG608" s="1">
        <f>IF(AND($AN$549=1,COUNTA(O608:AD608)=0),0,IF(AND(CNGE_2024_M4_Secc1!$O100&lt;&gt;"",CNGE_2024_M4_Secc1!$O100=1,COUNTBLANK(D608)=0,COUNTA(O608:AD608)=0),0,IF(AND(COUNTBLANK(D608)=1,COUNTA(O608:AD608)=0),0,IF(AND(CNGE_2024_M4_Secc1!$O100&lt;&gt;"",CNGE_2024_M4_Secc1!$O100&lt;&gt;1,COUNTBLANK(D608)=0,SUM(L277)=0,COUNTA(O608:AD608)=0),0,IF(AND(CNGE_2024_M4_Secc1!$O100&lt;&gt;"",CNGE_2024_M4_Secc1!$O100&lt;&gt;1,COUNTBLANK(D608)=0,SUM(L277)&gt;0,COUNTA(O608:AD608)=4),0,1)))))</f>
        <v>0</v>
      </c>
      <c r="AH608" s="23">
        <f t="shared" si="105"/>
        <v>0</v>
      </c>
      <c r="AI608" s="23">
        <f t="shared" si="106"/>
        <v>0</v>
      </c>
      <c r="AJ608" s="23">
        <f t="shared" si="107"/>
        <v>0</v>
      </c>
      <c r="AK608" s="1">
        <f t="shared" si="108"/>
        <v>0</v>
      </c>
      <c r="AL608" s="1">
        <f t="shared" si="109"/>
        <v>0</v>
      </c>
      <c r="AM608" s="1">
        <f>IF(AND(CNGE_2024_M4_Secc1!$O100&lt;&gt;"",CNGE_2024_M4_Secc1!$O100=1,COUNTA(O608:AD608)&gt;0),1,0)</f>
        <v>0</v>
      </c>
    </row>
    <row r="609" spans="1:40" ht="15" customHeight="1">
      <c r="A609" s="40"/>
      <c r="B609" s="91"/>
      <c r="C609" s="94" t="s">
        <v>5144</v>
      </c>
      <c r="D609" s="572" t="str">
        <f>IF(CNGE_2024_M4_Secc1!D101="","",CNGE_2024_M4_Secc1!D101)</f>
        <v/>
      </c>
      <c r="E609" s="573"/>
      <c r="F609" s="573"/>
      <c r="G609" s="573"/>
      <c r="H609" s="573"/>
      <c r="I609" s="573"/>
      <c r="J609" s="573"/>
      <c r="K609" s="573"/>
      <c r="L609" s="573"/>
      <c r="M609" s="573"/>
      <c r="N609" s="574"/>
      <c r="O609" s="577"/>
      <c r="P609" s="578"/>
      <c r="Q609" s="578"/>
      <c r="R609" s="579"/>
      <c r="S609" s="577"/>
      <c r="T609" s="578"/>
      <c r="U609" s="578"/>
      <c r="V609" s="579"/>
      <c r="W609" s="577"/>
      <c r="X609" s="578"/>
      <c r="Y609" s="578"/>
      <c r="Z609" s="579"/>
      <c r="AA609" s="577"/>
      <c r="AB609" s="578"/>
      <c r="AC609" s="578"/>
      <c r="AD609" s="579"/>
      <c r="AE609" s="42"/>
      <c r="AG609" s="1">
        <f>IF(AND($AN$549=1,COUNTA(O609:AD609)=0),0,IF(AND(CNGE_2024_M4_Secc1!$O101&lt;&gt;"",CNGE_2024_M4_Secc1!$O101=1,COUNTBLANK(D609)=0,COUNTA(O609:AD609)=0),0,IF(AND(COUNTBLANK(D609)=1,COUNTA(O609:AD609)=0),0,IF(AND(CNGE_2024_M4_Secc1!$O101&lt;&gt;"",CNGE_2024_M4_Secc1!$O101&lt;&gt;1,COUNTBLANK(D609)=0,SUM(L278)=0,COUNTA(O609:AD609)=0),0,IF(AND(CNGE_2024_M4_Secc1!$O101&lt;&gt;"",CNGE_2024_M4_Secc1!$O101&lt;&gt;1,COUNTBLANK(D609)=0,SUM(L278)&gt;0,COUNTA(O609:AD609)=4),0,1)))))</f>
        <v>0</v>
      </c>
      <c r="AH609" s="23">
        <f t="shared" si="105"/>
        <v>0</v>
      </c>
      <c r="AI609" s="23">
        <f t="shared" si="106"/>
        <v>0</v>
      </c>
      <c r="AJ609" s="23">
        <f t="shared" si="107"/>
        <v>0</v>
      </c>
      <c r="AK609" s="1">
        <f t="shared" si="108"/>
        <v>0</v>
      </c>
      <c r="AL609" s="1">
        <f t="shared" si="109"/>
        <v>0</v>
      </c>
      <c r="AM609" s="1">
        <f>IF(AND(CNGE_2024_M4_Secc1!$O101&lt;&gt;"",CNGE_2024_M4_Secc1!$O101=1,COUNTA(O609:AD609)&gt;0),1,0)</f>
        <v>0</v>
      </c>
    </row>
    <row r="610" spans="1:40" ht="15" customHeight="1">
      <c r="A610" s="42"/>
      <c r="B610" s="42"/>
      <c r="C610" s="42"/>
      <c r="D610" s="42"/>
      <c r="E610" s="42"/>
      <c r="F610" s="42"/>
      <c r="G610" s="42"/>
      <c r="H610" s="42"/>
      <c r="I610" s="42"/>
      <c r="J610" s="42"/>
      <c r="K610" s="42"/>
      <c r="L610" s="42"/>
      <c r="M610" s="42"/>
      <c r="N610" s="108" t="s">
        <v>5189</v>
      </c>
      <c r="O610" s="722">
        <f>IF(AND(SUM(O549:R609)=0,COUNTIF(O549:R609,"NS")&gt;0),"NS",
IF(AND(SUM(O549:R609)=0,COUNTIF(O549:R609,0)&gt;0),0,
IF(AND(SUM(O549:R609)=0,COUNTIF(O549:R609,"NA")&gt;0),"NA",
SUM(O549:R609))))</f>
        <v>0</v>
      </c>
      <c r="P610" s="723"/>
      <c r="Q610" s="723"/>
      <c r="R610" s="724"/>
      <c r="S610" s="722">
        <f t="shared" ref="S610" si="110">IF(AND(SUM(S549:V609)=0,COUNTIF(S549:V609,"NS")&gt;0),"NS",
IF(AND(SUM(S549:V609)=0,COUNTIF(S549:V609,0)&gt;0),0,
IF(AND(SUM(S549:V609)=0,COUNTIF(S549:V609,"NA")&gt;0),"NA",
SUM(S549:V609))))</f>
        <v>0</v>
      </c>
      <c r="T610" s="723"/>
      <c r="U610" s="723"/>
      <c r="V610" s="724"/>
      <c r="W610" s="722">
        <f t="shared" ref="W610" si="111">IF(AND(SUM(W549:Z609)=0,COUNTIF(W549:Z609,"NS")&gt;0),"NS",
IF(AND(SUM(W549:Z609)=0,COUNTIF(W549:Z609,0)&gt;0),0,
IF(AND(SUM(W549:Z609)=0,COUNTIF(W549:Z609,"NA")&gt;0),"NA",
SUM(W549:Z609))))</f>
        <v>0</v>
      </c>
      <c r="X610" s="723"/>
      <c r="Y610" s="723"/>
      <c r="Z610" s="724"/>
      <c r="AA610" s="722">
        <f t="shared" ref="AA610" si="112">IF(AND(SUM(AA549:AD609)=0,COUNTIF(AA549:AD609,"NS")&gt;0),"NS",
IF(AND(SUM(AA549:AD609)=0,COUNTIF(AA549:AD609,0)&gt;0),0,
IF(AND(SUM(AA549:AD609)=0,COUNTIF(AA549:AD609,"NA")&gt;0),"NA",
SUM(AA549:AD609))))</f>
        <v>0</v>
      </c>
      <c r="AB610" s="723"/>
      <c r="AC610" s="723"/>
      <c r="AD610" s="724"/>
      <c r="AG610" s="256">
        <f t="shared" ref="AG610:AL610" si="113">SUM(AG549:AG609)</f>
        <v>0</v>
      </c>
      <c r="AH610" s="222">
        <f t="shared" si="113"/>
        <v>0</v>
      </c>
      <c r="AI610" s="223">
        <f t="shared" si="113"/>
        <v>0</v>
      </c>
      <c r="AJ610" s="224">
        <f t="shared" si="113"/>
        <v>0</v>
      </c>
      <c r="AK610" s="402">
        <f t="shared" si="113"/>
        <v>0</v>
      </c>
      <c r="AL610" s="403">
        <f t="shared" si="113"/>
        <v>0</v>
      </c>
      <c r="AM610" s="405">
        <f>SUM(AM550:AM609)</f>
        <v>0</v>
      </c>
    </row>
    <row r="611" spans="1:40" ht="15" customHeight="1">
      <c r="A611" s="40"/>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row>
    <row r="612" spans="1:40" ht="24" customHeight="1">
      <c r="A612" s="40"/>
      <c r="B612" s="91"/>
      <c r="C612" s="531" t="s">
        <v>5147</v>
      </c>
      <c r="D612" s="531"/>
      <c r="E612" s="531"/>
      <c r="F612" s="531"/>
      <c r="G612" s="531"/>
      <c r="H612" s="531"/>
      <c r="I612" s="531"/>
      <c r="J612" s="531"/>
      <c r="K612" s="531"/>
      <c r="L612" s="531"/>
      <c r="M612" s="531"/>
      <c r="N612" s="531"/>
      <c r="O612" s="531"/>
      <c r="P612" s="531"/>
      <c r="Q612" s="531"/>
      <c r="R612" s="531"/>
      <c r="S612" s="531"/>
      <c r="T612" s="531"/>
      <c r="U612" s="531"/>
      <c r="V612" s="531"/>
      <c r="W612" s="531"/>
      <c r="X612" s="531"/>
      <c r="Y612" s="531"/>
      <c r="Z612" s="531"/>
      <c r="AA612" s="531"/>
      <c r="AB612" s="531"/>
      <c r="AC612" s="531"/>
      <c r="AD612" s="531"/>
      <c r="AE612" s="42"/>
    </row>
    <row r="613" spans="1:40" ht="60" customHeight="1">
      <c r="A613" s="40"/>
      <c r="B613" s="91"/>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42"/>
    </row>
    <row r="614" spans="1:40" ht="15" customHeight="1">
      <c r="A614" s="40"/>
      <c r="B614" s="583" t="str">
        <f>IF(AG610&gt;0,"Favor de ingresar toda la información requerida en la pregunta y/o verifique que no tenga información en celdas sombreadas","")</f>
        <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42"/>
    </row>
    <row r="615" spans="1:40" ht="15" customHeight="1">
      <c r="A615" s="40"/>
      <c r="B615" s="568" t="str">
        <f>IF(AH610&gt;0,"Alerta: debido a que cuenta con registros NS, debe proporcionar una justificación en el area de comentarios al final de la pregunta","")</f>
        <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42"/>
    </row>
    <row r="616" spans="1:40" ht="15" customHeight="1">
      <c r="A616" s="40"/>
      <c r="B616" s="571" t="str">
        <f>IF(AJ610&gt;0,"Favor de revisar la suma y consistencia de totales y/o subtotales por filas (numéricos y NS)","")</f>
        <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42"/>
    </row>
    <row r="617" spans="1:40" ht="15" customHeight="1">
      <c r="A617" s="40"/>
      <c r="B617" s="584" t="str">
        <f>IF(AL610&gt;0,"Alerta: debe de proporcionar una justificación de acuerdo a lo establecido en la instrucción 2","")</f>
        <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row>
    <row r="618" spans="1:40" ht="15" customHeight="1">
      <c r="A618" s="40"/>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row>
    <row r="619" spans="1:40" ht="15" customHeight="1">
      <c r="A619" s="40"/>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row>
    <row r="620" spans="1:40" s="48" customFormat="1" ht="24" customHeight="1">
      <c r="A620" s="40" t="s">
        <v>6339</v>
      </c>
      <c r="B620" s="585" t="s">
        <v>6340</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row>
    <row r="621" spans="1:40" s="48" customFormat="1" ht="15" customHeight="1">
      <c r="A621" s="40"/>
      <c r="B621" s="138"/>
      <c r="C621" s="593" t="s">
        <v>6341</v>
      </c>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row>
    <row r="622" spans="1:40" s="192" customFormat="1" ht="15" customHeight="1"/>
    <row r="623" spans="1:40" s="48" customFormat="1" ht="24" customHeight="1">
      <c r="A623" s="40"/>
      <c r="B623" s="196"/>
      <c r="C623" s="514" t="s">
        <v>5414</v>
      </c>
      <c r="D623" s="514"/>
      <c r="E623" s="514"/>
      <c r="F623" s="514"/>
      <c r="G623" s="514"/>
      <c r="H623" s="514"/>
      <c r="I623" s="514"/>
      <c r="J623" s="514"/>
      <c r="K623" s="514"/>
      <c r="L623" s="514"/>
      <c r="M623" s="514"/>
      <c r="N623" s="514"/>
      <c r="O623" s="514" t="s">
        <v>6336</v>
      </c>
      <c r="P623" s="514"/>
      <c r="Q623" s="514"/>
      <c r="R623" s="514"/>
      <c r="S623" s="514"/>
      <c r="T623" s="514"/>
      <c r="U623" s="514"/>
      <c r="V623" s="514"/>
      <c r="W623" s="514"/>
      <c r="X623" s="514"/>
      <c r="Y623" s="514"/>
      <c r="Z623" s="514"/>
      <c r="AA623" s="514"/>
      <c r="AB623" s="514"/>
      <c r="AC623" s="514"/>
      <c r="AD623" s="514"/>
      <c r="AK623" s="770" t="s">
        <v>6342</v>
      </c>
      <c r="AL623" s="770"/>
      <c r="AM623" s="770"/>
      <c r="AN623" s="770"/>
    </row>
    <row r="624" spans="1:40" s="48" customFormat="1" ht="15" customHeight="1">
      <c r="A624" s="40"/>
      <c r="B624" s="196"/>
      <c r="C624" s="514"/>
      <c r="D624" s="514"/>
      <c r="E624" s="514"/>
      <c r="F624" s="514"/>
      <c r="G624" s="514"/>
      <c r="H624" s="514"/>
      <c r="I624" s="514"/>
      <c r="J624" s="514"/>
      <c r="K624" s="514"/>
      <c r="L624" s="514"/>
      <c r="M624" s="514"/>
      <c r="N624" s="514"/>
      <c r="O624" s="511" t="s">
        <v>5161</v>
      </c>
      <c r="P624" s="512"/>
      <c r="Q624" s="512"/>
      <c r="R624" s="513"/>
      <c r="S624" s="515" t="s">
        <v>5338</v>
      </c>
      <c r="T624" s="516"/>
      <c r="U624" s="516"/>
      <c r="V624" s="517"/>
      <c r="W624" s="515" t="s">
        <v>5339</v>
      </c>
      <c r="X624" s="516"/>
      <c r="Y624" s="516"/>
      <c r="Z624" s="517"/>
      <c r="AA624" s="515" t="s">
        <v>403</v>
      </c>
      <c r="AB624" s="516"/>
      <c r="AC624" s="516"/>
      <c r="AD624" s="517"/>
      <c r="AG624" s="256" t="s">
        <v>5102</v>
      </c>
      <c r="AH624" s="222" t="s">
        <v>5107</v>
      </c>
      <c r="AI624" s="223" t="s">
        <v>5340</v>
      </c>
      <c r="AJ624" s="224" t="s">
        <v>5341</v>
      </c>
      <c r="AK624" s="269" t="s">
        <v>5382</v>
      </c>
      <c r="AL624" s="406" t="s">
        <v>5383</v>
      </c>
      <c r="AM624" s="407" t="s">
        <v>5384</v>
      </c>
      <c r="AN624" s="408" t="s">
        <v>6110</v>
      </c>
    </row>
    <row r="625" spans="1:40" s="48" customFormat="1" ht="15" customHeight="1">
      <c r="A625" s="40"/>
      <c r="B625" s="197"/>
      <c r="C625" s="94" t="s">
        <v>5014</v>
      </c>
      <c r="D625" s="658" t="s">
        <v>6111</v>
      </c>
      <c r="E625" s="658"/>
      <c r="F625" s="658"/>
      <c r="G625" s="658"/>
      <c r="H625" s="658"/>
      <c r="I625" s="658"/>
      <c r="J625" s="658"/>
      <c r="K625" s="658"/>
      <c r="L625" s="658"/>
      <c r="M625" s="658"/>
      <c r="N625" s="658"/>
      <c r="O625" s="580"/>
      <c r="P625" s="580"/>
      <c r="Q625" s="580"/>
      <c r="R625" s="580"/>
      <c r="S625" s="580"/>
      <c r="T625" s="580"/>
      <c r="U625" s="580"/>
      <c r="V625" s="580"/>
      <c r="W625" s="580"/>
      <c r="X625" s="580"/>
      <c r="Y625" s="580"/>
      <c r="Z625" s="580"/>
      <c r="AA625" s="580"/>
      <c r="AB625" s="580"/>
      <c r="AC625" s="580"/>
      <c r="AD625" s="580"/>
      <c r="AG625" s="1">
        <f>IF(AND($AG$633=1,COUNTA(O625:AD639)=0),0,IF(AND(SUM($O$610)=0,COUNTA(O625:AD639)=0),0,IF(AND(SUM($O$610)&gt;0,COUNTA(O625:AD639)=60),0,1)))</f>
        <v>0</v>
      </c>
      <c r="AH625" s="23">
        <f>COUNTIF(S625:AD625,"NS")</f>
        <v>0</v>
      </c>
      <c r="AI625" s="23">
        <f>SUM(S625:AD625)</f>
        <v>0</v>
      </c>
      <c r="AJ625" s="23">
        <f>IF(COUNTIF(O625:AD625,"NA")=4,0,IF(OR(AND(O625=0,AH625&gt;0),AND(O625="ns",AI625&gt;0),AND(O625="ns",AH625=0,AI625=0)),1,IF(OR(AND(O625&gt;0,AH625=3),AND(O625="ns",AH625=3),AND(O625="ns",AI625=0,AH625&gt;0),O625=AI625),0,1)))</f>
        <v>0</v>
      </c>
      <c r="AK625">
        <f>IF(AND(O640="NS",$O$610="NS"),0,IF(AND(O640="NA",$O$610="NA"),0,IF(O640=$O$610,0,1)))</f>
        <v>0</v>
      </c>
      <c r="AL625">
        <f>IF(AND(S640="NS",$S$610="NS"),0,IF(AND(S640="NA",$S$610="NA"),0,IF(S640=$S$610,0,1)))</f>
        <v>0</v>
      </c>
      <c r="AM625">
        <f>IF(AND(W640="NS",$W$610="NS"),0,IF(AND(W640="NA",$W$610="NA"),0,IF(W640=$W$610,0,1)))</f>
        <v>0</v>
      </c>
      <c r="AN625">
        <f>IF(AND(AA640="NS",$AA$610="NS"),0,IF(AND(AA640="NA",$AA$610="NA"),0,IF(AA640=$AA$610,0,1)))</f>
        <v>0</v>
      </c>
    </row>
    <row r="626" spans="1:40" s="48" customFormat="1" ht="15" customHeight="1">
      <c r="A626" s="40"/>
      <c r="B626" s="197"/>
      <c r="C626" s="94" t="s">
        <v>5016</v>
      </c>
      <c r="D626" s="658" t="s">
        <v>6112</v>
      </c>
      <c r="E626" s="658"/>
      <c r="F626" s="658"/>
      <c r="G626" s="658"/>
      <c r="H626" s="658"/>
      <c r="I626" s="658"/>
      <c r="J626" s="658"/>
      <c r="K626" s="658"/>
      <c r="L626" s="658"/>
      <c r="M626" s="658"/>
      <c r="N626" s="658"/>
      <c r="O626" s="580"/>
      <c r="P626" s="580"/>
      <c r="Q626" s="580"/>
      <c r="R626" s="580"/>
      <c r="S626" s="580"/>
      <c r="T626" s="580"/>
      <c r="U626" s="580"/>
      <c r="V626" s="580"/>
      <c r="W626" s="580"/>
      <c r="X626" s="580"/>
      <c r="Y626" s="580"/>
      <c r="Z626" s="580"/>
      <c r="AA626" s="580"/>
      <c r="AB626" s="580"/>
      <c r="AC626" s="580"/>
      <c r="AD626" s="580"/>
      <c r="AH626" s="23">
        <f t="shared" ref="AH626:AH639" si="114">COUNTIF(S626:AD626,"NS")</f>
        <v>0</v>
      </c>
      <c r="AI626" s="23">
        <f t="shared" ref="AI626:AI639" si="115">SUM(S626:AD626)</f>
        <v>0</v>
      </c>
      <c r="AJ626" s="23">
        <f t="shared" ref="AJ626:AJ639" si="116">IF(COUNTIF(O626:AD626,"NA")=4,0,IF(OR(AND(O626=0,AH626&gt;0),AND(O626="ns",AI626&gt;0),AND(O626="ns",AH626=0,AI626=0)),1,IF(OR(AND(O626&gt;0,AH626=3),AND(O626="ns",AH626=3),AND(O626="ns",AI626=0,AH626&gt;0),O626=AI626),0,1)))</f>
        <v>0</v>
      </c>
      <c r="AN626" s="409">
        <f>SUM(AK625:AN625)</f>
        <v>0</v>
      </c>
    </row>
    <row r="627" spans="1:40" s="48" customFormat="1" ht="15" customHeight="1">
      <c r="A627" s="40"/>
      <c r="B627" s="197"/>
      <c r="C627" s="94" t="s">
        <v>5018</v>
      </c>
      <c r="D627" s="658" t="s">
        <v>6113</v>
      </c>
      <c r="E627" s="658"/>
      <c r="F627" s="658"/>
      <c r="G627" s="658"/>
      <c r="H627" s="658"/>
      <c r="I627" s="658"/>
      <c r="J627" s="658"/>
      <c r="K627" s="658"/>
      <c r="L627" s="658"/>
      <c r="M627" s="658"/>
      <c r="N627" s="658"/>
      <c r="O627" s="580"/>
      <c r="P627" s="580"/>
      <c r="Q627" s="580"/>
      <c r="R627" s="580"/>
      <c r="S627" s="580"/>
      <c r="T627" s="580"/>
      <c r="U627" s="580"/>
      <c r="V627" s="580"/>
      <c r="W627" s="580"/>
      <c r="X627" s="580"/>
      <c r="Y627" s="580"/>
      <c r="Z627" s="580"/>
      <c r="AA627" s="580"/>
      <c r="AB627" s="580"/>
      <c r="AC627" s="580"/>
      <c r="AD627" s="580"/>
      <c r="AG627" s="774" t="s">
        <v>6343</v>
      </c>
      <c r="AH627" s="23">
        <f t="shared" si="114"/>
        <v>0</v>
      </c>
      <c r="AI627" s="23">
        <f t="shared" si="115"/>
        <v>0</v>
      </c>
      <c r="AJ627" s="23">
        <f t="shared" si="116"/>
        <v>0</v>
      </c>
    </row>
    <row r="628" spans="1:40" s="48" customFormat="1" ht="15" customHeight="1">
      <c r="A628" s="40"/>
      <c r="B628" s="197"/>
      <c r="C628" s="94" t="s">
        <v>5020</v>
      </c>
      <c r="D628" s="658" t="s">
        <v>6115</v>
      </c>
      <c r="E628" s="658"/>
      <c r="F628" s="658"/>
      <c r="G628" s="658"/>
      <c r="H628" s="658"/>
      <c r="I628" s="658"/>
      <c r="J628" s="658"/>
      <c r="K628" s="658"/>
      <c r="L628" s="658"/>
      <c r="M628" s="658"/>
      <c r="N628" s="658"/>
      <c r="O628" s="580"/>
      <c r="P628" s="580"/>
      <c r="Q628" s="580"/>
      <c r="R628" s="580"/>
      <c r="S628" s="580"/>
      <c r="T628" s="580"/>
      <c r="U628" s="580"/>
      <c r="V628" s="580"/>
      <c r="W628" s="580"/>
      <c r="X628" s="580"/>
      <c r="Y628" s="580"/>
      <c r="Z628" s="580"/>
      <c r="AA628" s="580"/>
      <c r="AB628" s="580"/>
      <c r="AC628" s="580"/>
      <c r="AD628" s="580"/>
      <c r="AG628" s="774"/>
      <c r="AH628" s="23">
        <f t="shared" si="114"/>
        <v>0</v>
      </c>
      <c r="AI628" s="23">
        <f t="shared" si="115"/>
        <v>0</v>
      </c>
      <c r="AJ628" s="23">
        <f t="shared" si="116"/>
        <v>0</v>
      </c>
    </row>
    <row r="629" spans="1:40" s="48" customFormat="1" ht="15" customHeight="1">
      <c r="A629" s="40"/>
      <c r="B629" s="197"/>
      <c r="C629" s="94" t="s">
        <v>5022</v>
      </c>
      <c r="D629" s="658" t="s">
        <v>6116</v>
      </c>
      <c r="E629" s="658"/>
      <c r="F629" s="658"/>
      <c r="G629" s="658"/>
      <c r="H629" s="658"/>
      <c r="I629" s="658"/>
      <c r="J629" s="658"/>
      <c r="K629" s="658"/>
      <c r="L629" s="658"/>
      <c r="M629" s="658"/>
      <c r="N629" s="658"/>
      <c r="O629" s="580"/>
      <c r="P629" s="580"/>
      <c r="Q629" s="580"/>
      <c r="R629" s="580"/>
      <c r="S629" s="580"/>
      <c r="T629" s="580"/>
      <c r="U629" s="580"/>
      <c r="V629" s="580"/>
      <c r="W629" s="580"/>
      <c r="X629" s="580"/>
      <c r="Y629" s="580"/>
      <c r="Z629" s="580"/>
      <c r="AA629" s="580"/>
      <c r="AB629" s="580"/>
      <c r="AC629" s="580"/>
      <c r="AD629" s="580"/>
      <c r="AG629" s="1">
        <f>IF(AND(SUM($O$610)=0,COUNTA(O625:AD639)&gt;0),1,0)</f>
        <v>0</v>
      </c>
      <c r="AH629" s="23">
        <f t="shared" si="114"/>
        <v>0</v>
      </c>
      <c r="AI629" s="23">
        <f t="shared" si="115"/>
        <v>0</v>
      </c>
      <c r="AJ629" s="23">
        <f t="shared" si="116"/>
        <v>0</v>
      </c>
    </row>
    <row r="630" spans="1:40" s="48" customFormat="1" ht="15" customHeight="1">
      <c r="A630" s="40"/>
      <c r="B630" s="197"/>
      <c r="C630" s="94" t="s">
        <v>5024</v>
      </c>
      <c r="D630" s="658" t="s">
        <v>6117</v>
      </c>
      <c r="E630" s="658"/>
      <c r="F630" s="658"/>
      <c r="G630" s="658"/>
      <c r="H630" s="658"/>
      <c r="I630" s="658"/>
      <c r="J630" s="658"/>
      <c r="K630" s="658"/>
      <c r="L630" s="658"/>
      <c r="M630" s="658"/>
      <c r="N630" s="658"/>
      <c r="O630" s="580"/>
      <c r="P630" s="580"/>
      <c r="Q630" s="580"/>
      <c r="R630" s="580"/>
      <c r="S630" s="580"/>
      <c r="T630" s="580"/>
      <c r="U630" s="580"/>
      <c r="V630" s="580"/>
      <c r="W630" s="580"/>
      <c r="X630" s="580"/>
      <c r="Y630" s="580"/>
      <c r="Z630" s="580"/>
      <c r="AA630" s="580"/>
      <c r="AB630" s="580"/>
      <c r="AC630" s="580"/>
      <c r="AD630" s="580"/>
      <c r="AH630" s="23">
        <f t="shared" si="114"/>
        <v>0</v>
      </c>
      <c r="AI630" s="23">
        <f t="shared" si="115"/>
        <v>0</v>
      </c>
      <c r="AJ630" s="23">
        <f t="shared" si="116"/>
        <v>0</v>
      </c>
    </row>
    <row r="631" spans="1:40" s="48" customFormat="1" ht="15" customHeight="1">
      <c r="A631" s="40"/>
      <c r="B631" s="197"/>
      <c r="C631" s="94" t="s">
        <v>5026</v>
      </c>
      <c r="D631" s="658" t="s">
        <v>5416</v>
      </c>
      <c r="E631" s="658"/>
      <c r="F631" s="658"/>
      <c r="G631" s="658"/>
      <c r="H631" s="658"/>
      <c r="I631" s="658"/>
      <c r="J631" s="658"/>
      <c r="K631" s="658"/>
      <c r="L631" s="658"/>
      <c r="M631" s="658"/>
      <c r="N631" s="658"/>
      <c r="O631" s="580"/>
      <c r="P631" s="580"/>
      <c r="Q631" s="580"/>
      <c r="R631" s="580"/>
      <c r="S631" s="580"/>
      <c r="T631" s="580"/>
      <c r="U631" s="580"/>
      <c r="V631" s="580"/>
      <c r="W631" s="580"/>
      <c r="X631" s="580"/>
      <c r="Y631" s="580"/>
      <c r="Z631" s="580"/>
      <c r="AA631" s="580"/>
      <c r="AB631" s="580"/>
      <c r="AC631" s="580"/>
      <c r="AD631" s="580"/>
      <c r="AG631" s="828" t="s">
        <v>6226</v>
      </c>
      <c r="AH631" s="23">
        <f t="shared" si="114"/>
        <v>0</v>
      </c>
      <c r="AI631" s="23">
        <f t="shared" si="115"/>
        <v>0</v>
      </c>
      <c r="AJ631" s="23">
        <f t="shared" si="116"/>
        <v>0</v>
      </c>
    </row>
    <row r="632" spans="1:40" s="48" customFormat="1" ht="15" customHeight="1">
      <c r="A632" s="40"/>
      <c r="B632" s="197"/>
      <c r="C632" s="94" t="s">
        <v>5028</v>
      </c>
      <c r="D632" s="658" t="s">
        <v>5417</v>
      </c>
      <c r="E632" s="658"/>
      <c r="F632" s="658"/>
      <c r="G632" s="658"/>
      <c r="H632" s="658"/>
      <c r="I632" s="658"/>
      <c r="J632" s="658"/>
      <c r="K632" s="658"/>
      <c r="L632" s="658"/>
      <c r="M632" s="658"/>
      <c r="N632" s="658"/>
      <c r="O632" s="580"/>
      <c r="P632" s="580"/>
      <c r="Q632" s="580"/>
      <c r="R632" s="580"/>
      <c r="S632" s="580"/>
      <c r="T632" s="580"/>
      <c r="U632" s="580"/>
      <c r="V632" s="580"/>
      <c r="W632" s="580"/>
      <c r="X632" s="580"/>
      <c r="Y632" s="580"/>
      <c r="Z632" s="580"/>
      <c r="AA632" s="580"/>
      <c r="AB632" s="580"/>
      <c r="AC632" s="580"/>
      <c r="AD632" s="580"/>
      <c r="AG632" s="828"/>
      <c r="AH632" s="23">
        <f t="shared" si="114"/>
        <v>0</v>
      </c>
      <c r="AI632" s="23">
        <f t="shared" si="115"/>
        <v>0</v>
      </c>
      <c r="AJ632" s="23">
        <f t="shared" si="116"/>
        <v>0</v>
      </c>
    </row>
    <row r="633" spans="1:40" s="48" customFormat="1" ht="15" customHeight="1">
      <c r="A633" s="40"/>
      <c r="B633" s="197"/>
      <c r="C633" s="94" t="s">
        <v>5030</v>
      </c>
      <c r="D633" s="658" t="s">
        <v>5418</v>
      </c>
      <c r="E633" s="658"/>
      <c r="F633" s="658"/>
      <c r="G633" s="658"/>
      <c r="H633" s="658"/>
      <c r="I633" s="658"/>
      <c r="J633" s="658"/>
      <c r="K633" s="658"/>
      <c r="L633" s="658"/>
      <c r="M633" s="658"/>
      <c r="N633" s="658"/>
      <c r="O633" s="580"/>
      <c r="P633" s="580"/>
      <c r="Q633" s="580"/>
      <c r="R633" s="580"/>
      <c r="S633" s="580"/>
      <c r="T633" s="580"/>
      <c r="U633" s="580"/>
      <c r="V633" s="580"/>
      <c r="W633" s="580"/>
      <c r="X633" s="580"/>
      <c r="Y633" s="580"/>
      <c r="Z633" s="580"/>
      <c r="AA633" s="580"/>
      <c r="AB633" s="580"/>
      <c r="AC633" s="580"/>
      <c r="AD633" s="580"/>
      <c r="AG633" s="1">
        <f>IF(COUNTIF(CNGE_2024_M4_Secc1!O42:R101,1)=COUNTA(CNGE_2024_M4_Secc1!O42:R101),1,0)</f>
        <v>1</v>
      </c>
      <c r="AH633" s="23">
        <f t="shared" si="114"/>
        <v>0</v>
      </c>
      <c r="AI633" s="23">
        <f t="shared" si="115"/>
        <v>0</v>
      </c>
      <c r="AJ633" s="23">
        <f t="shared" si="116"/>
        <v>0</v>
      </c>
    </row>
    <row r="634" spans="1:40" s="48" customFormat="1" ht="15" customHeight="1">
      <c r="A634" s="40"/>
      <c r="B634" s="197"/>
      <c r="C634" s="94" t="s">
        <v>5031</v>
      </c>
      <c r="D634" s="658" t="s">
        <v>5419</v>
      </c>
      <c r="E634" s="658"/>
      <c r="F634" s="658"/>
      <c r="G634" s="658"/>
      <c r="H634" s="658"/>
      <c r="I634" s="658"/>
      <c r="J634" s="658"/>
      <c r="K634" s="658"/>
      <c r="L634" s="658"/>
      <c r="M634" s="658"/>
      <c r="N634" s="658"/>
      <c r="O634" s="580"/>
      <c r="P634" s="580"/>
      <c r="Q634" s="580"/>
      <c r="R634" s="580"/>
      <c r="S634" s="580"/>
      <c r="T634" s="580"/>
      <c r="U634" s="580"/>
      <c r="V634" s="580"/>
      <c r="W634" s="580"/>
      <c r="X634" s="580"/>
      <c r="Y634" s="580"/>
      <c r="Z634" s="580"/>
      <c r="AA634" s="580"/>
      <c r="AB634" s="580"/>
      <c r="AC634" s="580"/>
      <c r="AD634" s="580"/>
      <c r="AH634" s="23">
        <f t="shared" si="114"/>
        <v>0</v>
      </c>
      <c r="AI634" s="23">
        <f t="shared" si="115"/>
        <v>0</v>
      </c>
      <c r="AJ634" s="23">
        <f t="shared" si="116"/>
        <v>0</v>
      </c>
    </row>
    <row r="635" spans="1:40" s="48" customFormat="1" ht="15" customHeight="1">
      <c r="A635" s="40"/>
      <c r="B635" s="197"/>
      <c r="C635" s="94" t="s">
        <v>5033</v>
      </c>
      <c r="D635" s="658" t="s">
        <v>5420</v>
      </c>
      <c r="E635" s="658"/>
      <c r="F635" s="658"/>
      <c r="G635" s="658"/>
      <c r="H635" s="658"/>
      <c r="I635" s="658"/>
      <c r="J635" s="658"/>
      <c r="K635" s="658"/>
      <c r="L635" s="658"/>
      <c r="M635" s="658"/>
      <c r="N635" s="658"/>
      <c r="O635" s="580"/>
      <c r="P635" s="580"/>
      <c r="Q635" s="580"/>
      <c r="R635" s="580"/>
      <c r="S635" s="580"/>
      <c r="T635" s="580"/>
      <c r="U635" s="580"/>
      <c r="V635" s="580"/>
      <c r="W635" s="580"/>
      <c r="X635" s="580"/>
      <c r="Y635" s="580"/>
      <c r="Z635" s="580"/>
      <c r="AA635" s="580"/>
      <c r="AB635" s="580"/>
      <c r="AC635" s="580"/>
      <c r="AD635" s="580"/>
      <c r="AH635" s="23">
        <f t="shared" si="114"/>
        <v>0</v>
      </c>
      <c r="AI635" s="23">
        <f t="shared" si="115"/>
        <v>0</v>
      </c>
      <c r="AJ635" s="23">
        <f t="shared" si="116"/>
        <v>0</v>
      </c>
    </row>
    <row r="636" spans="1:40" s="48" customFormat="1" ht="15" customHeight="1">
      <c r="A636" s="40"/>
      <c r="B636" s="197"/>
      <c r="C636" s="94" t="s">
        <v>5034</v>
      </c>
      <c r="D636" s="658" t="s">
        <v>5421</v>
      </c>
      <c r="E636" s="658"/>
      <c r="F636" s="658"/>
      <c r="G636" s="658"/>
      <c r="H636" s="658"/>
      <c r="I636" s="658"/>
      <c r="J636" s="658"/>
      <c r="K636" s="658"/>
      <c r="L636" s="658"/>
      <c r="M636" s="658"/>
      <c r="N636" s="658"/>
      <c r="O636" s="580"/>
      <c r="P636" s="580"/>
      <c r="Q636" s="580"/>
      <c r="R636" s="580"/>
      <c r="S636" s="580"/>
      <c r="T636" s="580"/>
      <c r="U636" s="580"/>
      <c r="V636" s="580"/>
      <c r="W636" s="580"/>
      <c r="X636" s="580"/>
      <c r="Y636" s="580"/>
      <c r="Z636" s="580"/>
      <c r="AA636" s="580"/>
      <c r="AB636" s="580"/>
      <c r="AC636" s="580"/>
      <c r="AD636" s="580"/>
      <c r="AH636" s="23">
        <f t="shared" si="114"/>
        <v>0</v>
      </c>
      <c r="AI636" s="23">
        <f t="shared" si="115"/>
        <v>0</v>
      </c>
      <c r="AJ636" s="23">
        <f t="shared" si="116"/>
        <v>0</v>
      </c>
    </row>
    <row r="637" spans="1:40" s="48" customFormat="1" ht="15" customHeight="1">
      <c r="A637" s="40"/>
      <c r="B637" s="197"/>
      <c r="C637" s="94" t="s">
        <v>5035</v>
      </c>
      <c r="D637" s="658" t="s">
        <v>5422</v>
      </c>
      <c r="E637" s="658"/>
      <c r="F637" s="658"/>
      <c r="G637" s="658"/>
      <c r="H637" s="658"/>
      <c r="I637" s="658"/>
      <c r="J637" s="658"/>
      <c r="K637" s="658"/>
      <c r="L637" s="658"/>
      <c r="M637" s="658"/>
      <c r="N637" s="658"/>
      <c r="O637" s="580"/>
      <c r="P637" s="580"/>
      <c r="Q637" s="580"/>
      <c r="R637" s="580"/>
      <c r="S637" s="580"/>
      <c r="T637" s="580"/>
      <c r="U637" s="580"/>
      <c r="V637" s="580"/>
      <c r="W637" s="580"/>
      <c r="X637" s="580"/>
      <c r="Y637" s="580"/>
      <c r="Z637" s="580"/>
      <c r="AA637" s="580"/>
      <c r="AB637" s="580"/>
      <c r="AC637" s="580"/>
      <c r="AD637" s="580"/>
      <c r="AH637" s="23">
        <f t="shared" si="114"/>
        <v>0</v>
      </c>
      <c r="AI637" s="23">
        <f t="shared" si="115"/>
        <v>0</v>
      </c>
      <c r="AJ637" s="23">
        <f t="shared" si="116"/>
        <v>0</v>
      </c>
    </row>
    <row r="638" spans="1:40" s="48" customFormat="1" ht="15" customHeight="1">
      <c r="A638" s="40"/>
      <c r="B638" s="197"/>
      <c r="C638" s="94" t="s">
        <v>5036</v>
      </c>
      <c r="D638" s="658" t="s">
        <v>5423</v>
      </c>
      <c r="E638" s="658"/>
      <c r="F638" s="658"/>
      <c r="G638" s="658"/>
      <c r="H638" s="658"/>
      <c r="I638" s="658"/>
      <c r="J638" s="658"/>
      <c r="K638" s="658"/>
      <c r="L638" s="658"/>
      <c r="M638" s="658"/>
      <c r="N638" s="658"/>
      <c r="O638" s="580"/>
      <c r="P638" s="580"/>
      <c r="Q638" s="580"/>
      <c r="R638" s="580"/>
      <c r="S638" s="580"/>
      <c r="T638" s="580"/>
      <c r="U638" s="580"/>
      <c r="V638" s="580"/>
      <c r="W638" s="580"/>
      <c r="X638" s="580"/>
      <c r="Y638" s="580"/>
      <c r="Z638" s="580"/>
      <c r="AA638" s="580"/>
      <c r="AB638" s="580"/>
      <c r="AC638" s="580"/>
      <c r="AD638" s="580"/>
      <c r="AH638" s="23">
        <f t="shared" si="114"/>
        <v>0</v>
      </c>
      <c r="AI638" s="23">
        <f t="shared" si="115"/>
        <v>0</v>
      </c>
      <c r="AJ638" s="23">
        <f t="shared" si="116"/>
        <v>0</v>
      </c>
    </row>
    <row r="639" spans="1:40" s="48" customFormat="1" ht="15" customHeight="1">
      <c r="A639" s="40"/>
      <c r="B639" s="197"/>
      <c r="C639" s="94" t="s">
        <v>5037</v>
      </c>
      <c r="D639" s="658" t="s">
        <v>403</v>
      </c>
      <c r="E639" s="658"/>
      <c r="F639" s="658"/>
      <c r="G639" s="658"/>
      <c r="H639" s="658"/>
      <c r="I639" s="658"/>
      <c r="J639" s="658"/>
      <c r="K639" s="658"/>
      <c r="L639" s="658"/>
      <c r="M639" s="658"/>
      <c r="N639" s="658"/>
      <c r="O639" s="580"/>
      <c r="P639" s="580"/>
      <c r="Q639" s="580"/>
      <c r="R639" s="580"/>
      <c r="S639" s="580"/>
      <c r="T639" s="580"/>
      <c r="U639" s="580"/>
      <c r="V639" s="580"/>
      <c r="W639" s="580"/>
      <c r="X639" s="580"/>
      <c r="Y639" s="580"/>
      <c r="Z639" s="580"/>
      <c r="AA639" s="580"/>
      <c r="AB639" s="580"/>
      <c r="AC639" s="580"/>
      <c r="AD639" s="580"/>
      <c r="AH639" s="23">
        <f t="shared" si="114"/>
        <v>0</v>
      </c>
      <c r="AI639" s="23">
        <f t="shared" si="115"/>
        <v>0</v>
      </c>
      <c r="AJ639" s="23">
        <f t="shared" si="116"/>
        <v>0</v>
      </c>
    </row>
    <row r="640" spans="1:40" s="48" customFormat="1" ht="15" customHeight="1">
      <c r="A640" s="40"/>
      <c r="B640" s="197"/>
      <c r="C640" s="198"/>
      <c r="D640" s="198"/>
      <c r="E640" s="198"/>
      <c r="F640" s="198"/>
      <c r="G640" s="198"/>
      <c r="H640" s="56"/>
      <c r="I640" s="56"/>
      <c r="J640" s="56"/>
      <c r="K640" s="56"/>
      <c r="L640" s="56"/>
      <c r="M640" s="56"/>
      <c r="N640" s="199" t="s">
        <v>5189</v>
      </c>
      <c r="O640" s="729">
        <f>IF(AND(SUM(O625:R639)=0,COUNTIF(O625:R639,"NS")&gt;0),"NS",
IF(AND(SUM(O625:R639)=0,COUNTIF(O625:R639,0)&gt;0),0,
IF(AND(SUM(O625:R639)=0,COUNTIF(O625:R639,"NA")&gt;0),"NA",
SUM(O625:R639))))</f>
        <v>0</v>
      </c>
      <c r="P640" s="729"/>
      <c r="Q640" s="729"/>
      <c r="R640" s="729"/>
      <c r="S640" s="729">
        <f t="shared" ref="S640" si="117">IF(AND(SUM(S625:V639)=0,COUNTIF(S625:V639,"NS")&gt;0),"NS",
IF(AND(SUM(S625:V639)=0,COUNTIF(S625:V639,0)&gt;0),0,
IF(AND(SUM(S625:V639)=0,COUNTIF(S625:V639,"NA")&gt;0),"NA",
SUM(S625:V639))))</f>
        <v>0</v>
      </c>
      <c r="T640" s="729"/>
      <c r="U640" s="729"/>
      <c r="V640" s="729"/>
      <c r="W640" s="729">
        <f t="shared" ref="W640" si="118">IF(AND(SUM(W625:Z639)=0,COUNTIF(W625:Z639,"NS")&gt;0),"NS",
IF(AND(SUM(W625:Z639)=0,COUNTIF(W625:Z639,0)&gt;0),0,
IF(AND(SUM(W625:Z639)=0,COUNTIF(W625:Z639,"NA")&gt;0),"NA",
SUM(W625:Z639))))</f>
        <v>0</v>
      </c>
      <c r="X640" s="729"/>
      <c r="Y640" s="729"/>
      <c r="Z640" s="729"/>
      <c r="AA640" s="729">
        <f t="shared" ref="AA640" si="119">IF(AND(SUM(AA625:AD639)=0,COUNTIF(AA625:AD639,"NS")&gt;0),"NS",
IF(AND(SUM(AA625:AD639)=0,COUNTIF(AA625:AD639,0)&gt;0),0,
IF(AND(SUM(AA625:AD639)=0,COUNTIF(AA625:AD639,"NA")&gt;0),"NA",
SUM(AA625:AD639))))</f>
        <v>0</v>
      </c>
      <c r="AB640" s="729"/>
      <c r="AC640" s="729"/>
      <c r="AD640" s="729"/>
      <c r="AH640" s="222">
        <f>SUM(AH625:AH639)</f>
        <v>0</v>
      </c>
      <c r="AI640" s="223">
        <f>SUM(AI625:AI639)</f>
        <v>0</v>
      </c>
      <c r="AJ640" s="224">
        <f>SUM(AJ625:AJ639)</f>
        <v>0</v>
      </c>
    </row>
    <row r="641" spans="1:40" s="192" customFormat="1" ht="15" customHeight="1"/>
    <row r="642" spans="1:40" s="48" customFormat="1" ht="24" customHeight="1">
      <c r="A642" s="40"/>
      <c r="B642" s="23"/>
      <c r="C642" s="593" t="s">
        <v>5147</v>
      </c>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row>
    <row r="643" spans="1:40" s="48" customFormat="1" ht="60" customHeight="1">
      <c r="A643" s="40"/>
      <c r="B643" s="23"/>
      <c r="C643" s="790"/>
      <c r="D643" s="790"/>
      <c r="E643" s="790"/>
      <c r="F643" s="790"/>
      <c r="G643" s="790"/>
      <c r="H643" s="790"/>
      <c r="I643" s="790"/>
      <c r="J643" s="790"/>
      <c r="K643" s="790"/>
      <c r="L643" s="790"/>
      <c r="M643" s="790"/>
      <c r="N643" s="790"/>
      <c r="O643" s="790"/>
      <c r="P643" s="790"/>
      <c r="Q643" s="790"/>
      <c r="R643" s="790"/>
      <c r="S643" s="790"/>
      <c r="T643" s="790"/>
      <c r="U643" s="790"/>
      <c r="V643" s="790"/>
      <c r="W643" s="790"/>
      <c r="X643" s="790"/>
      <c r="Y643" s="790"/>
      <c r="Z643" s="790"/>
      <c r="AA643" s="790"/>
      <c r="AB643" s="790"/>
      <c r="AC643" s="790"/>
      <c r="AD643" s="790"/>
    </row>
    <row r="644" spans="1:40" ht="15" customHeight="1">
      <c r="A644" s="40"/>
      <c r="B644" s="583" t="str">
        <f>IF(AG625&gt;0,"Favor de ingresar toda la información requerida en la pregunta y/o verifique que no tenga información en celdas sombreadas","")</f>
        <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42"/>
    </row>
    <row r="645" spans="1:40" ht="15" customHeight="1">
      <c r="A645" s="40"/>
      <c r="B645" s="568" t="str">
        <f>IF(AH640&gt;0,"Alerta: debido a que cuenta con registros NS, debe proporcionar una justificación en el area de comentarios al final de la pregunta","")</f>
        <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42"/>
    </row>
    <row r="646" spans="1:40" ht="15" customHeight="1">
      <c r="A646" s="40"/>
      <c r="B646" s="571" t="str">
        <f>IF(AJ640&gt;0,"Favor de revisar la suma y consistencia de totales y/o subtotales por filas (numéricos y NS)","")</f>
        <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42"/>
    </row>
    <row r="647" spans="1:40" ht="15" customHeight="1">
      <c r="A647" s="40"/>
      <c r="B647" s="571" t="str">
        <f>IF(AN626&gt;0,"Favor de revisar la instrucción 3 general de la subsección VI.2, debido a que no se cumplen con los criterios mencionados","")</f>
        <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42"/>
    </row>
    <row r="648" spans="1:40" ht="15" customHeight="1">
      <c r="A648" s="40"/>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row>
    <row r="649" spans="1:40" ht="15" customHeight="1">
      <c r="A649" s="40"/>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row>
    <row r="650" spans="1:40" ht="24" customHeight="1">
      <c r="A650" s="40" t="s">
        <v>6344</v>
      </c>
      <c r="B650" s="585" t="s">
        <v>6345</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42"/>
    </row>
    <row r="651" spans="1:40" ht="24" customHeight="1">
      <c r="A651" s="40"/>
      <c r="B651" s="42"/>
      <c r="C651" s="531" t="s">
        <v>6346</v>
      </c>
      <c r="D651" s="531"/>
      <c r="E651" s="531"/>
      <c r="F651" s="531"/>
      <c r="G651" s="531"/>
      <c r="H651" s="531"/>
      <c r="I651" s="531"/>
      <c r="J651" s="531"/>
      <c r="K651" s="531"/>
      <c r="L651" s="531"/>
      <c r="M651" s="531"/>
      <c r="N651" s="531"/>
      <c r="O651" s="531"/>
      <c r="P651" s="531"/>
      <c r="Q651" s="531"/>
      <c r="R651" s="531"/>
      <c r="S651" s="531"/>
      <c r="T651" s="531"/>
      <c r="U651" s="531"/>
      <c r="V651" s="531"/>
      <c r="W651" s="531"/>
      <c r="X651" s="531"/>
      <c r="Y651" s="531"/>
      <c r="Z651" s="531"/>
      <c r="AA651" s="531"/>
      <c r="AB651" s="531"/>
      <c r="AC651" s="531"/>
      <c r="AD651" s="531"/>
      <c r="AE651" s="42"/>
    </row>
    <row r="652" spans="1:40" ht="15" customHeight="1">
      <c r="A652" s="40"/>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row>
    <row r="653" spans="1:40" ht="24" customHeight="1">
      <c r="A653" s="40"/>
      <c r="B653" s="42"/>
      <c r="C653" s="684" t="s">
        <v>5447</v>
      </c>
      <c r="D653" s="685"/>
      <c r="E653" s="685"/>
      <c r="F653" s="685"/>
      <c r="G653" s="685"/>
      <c r="H653" s="685"/>
      <c r="I653" s="685"/>
      <c r="J653" s="685"/>
      <c r="K653" s="685"/>
      <c r="L653" s="685"/>
      <c r="M653" s="685"/>
      <c r="N653" s="686"/>
      <c r="O653" s="514" t="s">
        <v>6336</v>
      </c>
      <c r="P653" s="514"/>
      <c r="Q653" s="514"/>
      <c r="R653" s="514"/>
      <c r="S653" s="514"/>
      <c r="T653" s="514"/>
      <c r="U653" s="514"/>
      <c r="V653" s="514"/>
      <c r="W653" s="514"/>
      <c r="X653" s="514"/>
      <c r="Y653" s="514"/>
      <c r="Z653" s="514"/>
      <c r="AA653" s="514"/>
      <c r="AB653" s="514"/>
      <c r="AC653" s="514"/>
      <c r="AD653" s="514"/>
      <c r="AE653" s="42"/>
      <c r="AK653" s="770" t="s">
        <v>6342</v>
      </c>
      <c r="AL653" s="770"/>
      <c r="AM653" s="770"/>
      <c r="AN653" s="770"/>
    </row>
    <row r="654" spans="1:40" ht="15" customHeight="1">
      <c r="A654" s="40"/>
      <c r="B654" s="42"/>
      <c r="C654" s="687"/>
      <c r="D654" s="688"/>
      <c r="E654" s="688"/>
      <c r="F654" s="688"/>
      <c r="G654" s="688"/>
      <c r="H654" s="688"/>
      <c r="I654" s="688"/>
      <c r="J654" s="688"/>
      <c r="K654" s="688"/>
      <c r="L654" s="688"/>
      <c r="M654" s="688"/>
      <c r="N654" s="689"/>
      <c r="O654" s="511" t="s">
        <v>5161</v>
      </c>
      <c r="P654" s="512"/>
      <c r="Q654" s="512"/>
      <c r="R654" s="513"/>
      <c r="S654" s="515" t="s">
        <v>5338</v>
      </c>
      <c r="T654" s="516"/>
      <c r="U654" s="516"/>
      <c r="V654" s="517"/>
      <c r="W654" s="515" t="s">
        <v>5339</v>
      </c>
      <c r="X654" s="516"/>
      <c r="Y654" s="516"/>
      <c r="Z654" s="517"/>
      <c r="AA654" s="515" t="s">
        <v>403</v>
      </c>
      <c r="AB654" s="516"/>
      <c r="AC654" s="516"/>
      <c r="AD654" s="517"/>
      <c r="AE654" s="42"/>
      <c r="AG654" s="256" t="s">
        <v>5102</v>
      </c>
      <c r="AH654" s="222" t="s">
        <v>5107</v>
      </c>
      <c r="AI654" s="223" t="s">
        <v>5340</v>
      </c>
      <c r="AJ654" s="224" t="s">
        <v>5341</v>
      </c>
      <c r="AK654" s="269" t="s">
        <v>5382</v>
      </c>
      <c r="AL654" s="406" t="s">
        <v>5383</v>
      </c>
      <c r="AM654" s="407" t="s">
        <v>5384</v>
      </c>
      <c r="AN654" s="408" t="s">
        <v>6110</v>
      </c>
    </row>
    <row r="655" spans="1:40" ht="15" customHeight="1">
      <c r="A655" s="40"/>
      <c r="B655" s="42"/>
      <c r="C655" s="94" t="s">
        <v>5014</v>
      </c>
      <c r="D655" s="572" t="s">
        <v>5256</v>
      </c>
      <c r="E655" s="573"/>
      <c r="F655" s="573"/>
      <c r="G655" s="573"/>
      <c r="H655" s="573"/>
      <c r="I655" s="573"/>
      <c r="J655" s="573"/>
      <c r="K655" s="573"/>
      <c r="L655" s="573"/>
      <c r="M655" s="573"/>
      <c r="N655" s="574"/>
      <c r="O655" s="580"/>
      <c r="P655" s="580"/>
      <c r="Q655" s="580"/>
      <c r="R655" s="580"/>
      <c r="S655" s="580"/>
      <c r="T655" s="580"/>
      <c r="U655" s="580"/>
      <c r="V655" s="580"/>
      <c r="W655" s="580"/>
      <c r="X655" s="580"/>
      <c r="Y655" s="580"/>
      <c r="Z655" s="580"/>
      <c r="AA655" s="580"/>
      <c r="AB655" s="580"/>
      <c r="AC655" s="580"/>
      <c r="AD655" s="580"/>
      <c r="AE655" s="42"/>
      <c r="AG655" s="1">
        <f>IF(AND($AG$662=1,COUNTA(O655:AD663)=0),0,IF(AND(SUM($O$610)=0,COUNTA(O655:AD663)=0),0,IF(AND(SUM($O$610)&gt;0,COUNTA(O655:AD663)=36),0,1)))</f>
        <v>0</v>
      </c>
      <c r="AH655" s="23">
        <f>COUNTIF(S655:AD655,"NS")</f>
        <v>0</v>
      </c>
      <c r="AI655" s="23">
        <f>SUM(S655:AD655)</f>
        <v>0</v>
      </c>
      <c r="AJ655" s="23">
        <f>IF(COUNTIF(O655:AD655,"NA")=4,0,IF(OR(AND(O655=0,AH655&gt;0),AND(O655="ns",AI655&gt;0),AND(O655="ns",AH655=0,AI655=0)),1,IF(OR(AND(O655&gt;0,AH655=3),AND(O655="ns",AH655=3),AND(O655="ns",AI655=0,AH655&gt;0),O655=AI655),0,1)))</f>
        <v>0</v>
      </c>
      <c r="AK655">
        <f>IF(AND(O664="NS",$O$610="NS"),0,IF(AND(O664="NA",$O$610="NA"),0,IF(O664=$O$610,0,1)))</f>
        <v>0</v>
      </c>
      <c r="AL655">
        <f>IF(AND(S664="NS",$S$610="NS"),0,IF(AND(S664="NA",$S$610="NA"),0,IF(S664=$S$610,0,1)))</f>
        <v>0</v>
      </c>
      <c r="AM655">
        <f>IF(AND(W664="NS",$W$610="NS"),0,IF(AND(W664="NA",$W$610="NA"),0,IF(W664=$W$610,0,1)))</f>
        <v>0</v>
      </c>
      <c r="AN655">
        <f>IF(AND(AA664="NS",$AA$610="NS"),0,IF(AND(AA664="NA",$AA$610="NA"),0,IF(AA664=$AA$610,0,1)))</f>
        <v>0</v>
      </c>
    </row>
    <row r="656" spans="1:40" ht="15" customHeight="1">
      <c r="A656" s="40"/>
      <c r="B656" s="42"/>
      <c r="C656" s="94" t="s">
        <v>5016</v>
      </c>
      <c r="D656" s="572" t="s">
        <v>5259</v>
      </c>
      <c r="E656" s="573"/>
      <c r="F656" s="573"/>
      <c r="G656" s="573"/>
      <c r="H656" s="573"/>
      <c r="I656" s="573"/>
      <c r="J656" s="573"/>
      <c r="K656" s="573"/>
      <c r="L656" s="573"/>
      <c r="M656" s="573"/>
      <c r="N656" s="574"/>
      <c r="O656" s="580"/>
      <c r="P656" s="580"/>
      <c r="Q656" s="580"/>
      <c r="R656" s="580"/>
      <c r="S656" s="580"/>
      <c r="T656" s="580"/>
      <c r="U656" s="580"/>
      <c r="V656" s="580"/>
      <c r="W656" s="580"/>
      <c r="X656" s="580"/>
      <c r="Y656" s="580"/>
      <c r="Z656" s="580"/>
      <c r="AA656" s="580"/>
      <c r="AB656" s="580"/>
      <c r="AC656" s="580"/>
      <c r="AD656" s="580"/>
      <c r="AE656" s="42"/>
      <c r="AH656" s="23">
        <f t="shared" ref="AH656:AH663" si="120">COUNTIF(S656:AD656,"NS")</f>
        <v>0</v>
      </c>
      <c r="AI656" s="23">
        <f t="shared" ref="AI656:AI663" si="121">SUM(S656:AD656)</f>
        <v>0</v>
      </c>
      <c r="AJ656" s="23">
        <f t="shared" ref="AJ656:AJ663" si="122">IF(COUNTIF(O656:AD656,"NA")=4,0,IF(OR(AND(O656=0,AH656&gt;0),AND(O656="ns",AI656&gt;0),AND(O656="ns",AH656=0,AI656=0)),1,IF(OR(AND(O656&gt;0,AH656=3),AND(O656="ns",AH656=3),AND(O656="ns",AI656=0,AH656&gt;0),O656=AI656),0,1)))</f>
        <v>0</v>
      </c>
      <c r="AK656" s="48"/>
      <c r="AL656" s="48"/>
      <c r="AM656" s="48"/>
      <c r="AN656" s="409">
        <f>SUM(AK655:AN655)</f>
        <v>0</v>
      </c>
    </row>
    <row r="657" spans="1:36" ht="15" customHeight="1">
      <c r="A657" s="40"/>
      <c r="B657" s="42"/>
      <c r="C657" s="94" t="s">
        <v>5018</v>
      </c>
      <c r="D657" s="572" t="s">
        <v>5262</v>
      </c>
      <c r="E657" s="573"/>
      <c r="F657" s="573"/>
      <c r="G657" s="573"/>
      <c r="H657" s="573"/>
      <c r="I657" s="573"/>
      <c r="J657" s="573"/>
      <c r="K657" s="573"/>
      <c r="L657" s="573"/>
      <c r="M657" s="573"/>
      <c r="N657" s="574"/>
      <c r="O657" s="580"/>
      <c r="P657" s="580"/>
      <c r="Q657" s="580"/>
      <c r="R657" s="580"/>
      <c r="S657" s="580"/>
      <c r="T657" s="580"/>
      <c r="U657" s="580"/>
      <c r="V657" s="580"/>
      <c r="W657" s="580"/>
      <c r="X657" s="580"/>
      <c r="Y657" s="580"/>
      <c r="Z657" s="580"/>
      <c r="AA657" s="580"/>
      <c r="AB657" s="580"/>
      <c r="AC657" s="580"/>
      <c r="AD657" s="580"/>
      <c r="AE657" s="42"/>
      <c r="AG657" s="774" t="s">
        <v>6343</v>
      </c>
      <c r="AH657" s="23">
        <f t="shared" si="120"/>
        <v>0</v>
      </c>
      <c r="AI657" s="23">
        <f t="shared" si="121"/>
        <v>0</v>
      </c>
      <c r="AJ657" s="23">
        <f t="shared" si="122"/>
        <v>0</v>
      </c>
    </row>
    <row r="658" spans="1:36" ht="15" customHeight="1">
      <c r="A658" s="40"/>
      <c r="B658" s="42"/>
      <c r="C658" s="94" t="s">
        <v>5020</v>
      </c>
      <c r="D658" s="572" t="s">
        <v>5265</v>
      </c>
      <c r="E658" s="573"/>
      <c r="F658" s="573"/>
      <c r="G658" s="573"/>
      <c r="H658" s="573"/>
      <c r="I658" s="573"/>
      <c r="J658" s="573"/>
      <c r="K658" s="573"/>
      <c r="L658" s="573"/>
      <c r="M658" s="573"/>
      <c r="N658" s="574"/>
      <c r="O658" s="580"/>
      <c r="P658" s="580"/>
      <c r="Q658" s="580"/>
      <c r="R658" s="580"/>
      <c r="S658" s="580"/>
      <c r="T658" s="580"/>
      <c r="U658" s="580"/>
      <c r="V658" s="580"/>
      <c r="W658" s="580"/>
      <c r="X658" s="580"/>
      <c r="Y658" s="580"/>
      <c r="Z658" s="580"/>
      <c r="AA658" s="580"/>
      <c r="AB658" s="580"/>
      <c r="AC658" s="580"/>
      <c r="AD658" s="580"/>
      <c r="AE658" s="42"/>
      <c r="AG658" s="774"/>
      <c r="AH658" s="23">
        <f t="shared" si="120"/>
        <v>0</v>
      </c>
      <c r="AI658" s="23">
        <f t="shared" si="121"/>
        <v>0</v>
      </c>
      <c r="AJ658" s="23">
        <f t="shared" si="122"/>
        <v>0</v>
      </c>
    </row>
    <row r="659" spans="1:36" ht="15" customHeight="1">
      <c r="A659" s="40"/>
      <c r="B659" s="42"/>
      <c r="C659" s="94" t="s">
        <v>5022</v>
      </c>
      <c r="D659" s="572" t="s">
        <v>5268</v>
      </c>
      <c r="E659" s="573"/>
      <c r="F659" s="573"/>
      <c r="G659" s="573"/>
      <c r="H659" s="573"/>
      <c r="I659" s="573"/>
      <c r="J659" s="573"/>
      <c r="K659" s="573"/>
      <c r="L659" s="573"/>
      <c r="M659" s="573"/>
      <c r="N659" s="574"/>
      <c r="O659" s="580"/>
      <c r="P659" s="580"/>
      <c r="Q659" s="580"/>
      <c r="R659" s="580"/>
      <c r="S659" s="580"/>
      <c r="T659" s="580"/>
      <c r="U659" s="580"/>
      <c r="V659" s="580"/>
      <c r="W659" s="580"/>
      <c r="X659" s="580"/>
      <c r="Y659" s="580"/>
      <c r="Z659" s="580"/>
      <c r="AA659" s="580"/>
      <c r="AB659" s="580"/>
      <c r="AC659" s="580"/>
      <c r="AD659" s="580"/>
      <c r="AE659" s="42"/>
      <c r="AG659" s="1">
        <f>IF(AND(SUM($O$610)=0,COUNTA(O655:AD663)&gt;0),1,0)</f>
        <v>0</v>
      </c>
      <c r="AH659" s="23">
        <f t="shared" si="120"/>
        <v>0</v>
      </c>
      <c r="AI659" s="23">
        <f t="shared" si="121"/>
        <v>0</v>
      </c>
      <c r="AJ659" s="23">
        <f t="shared" si="122"/>
        <v>0</v>
      </c>
    </row>
    <row r="660" spans="1:36" ht="15" customHeight="1">
      <c r="A660" s="40"/>
      <c r="B660" s="42"/>
      <c r="C660" s="94" t="s">
        <v>5024</v>
      </c>
      <c r="D660" s="572" t="s">
        <v>5271</v>
      </c>
      <c r="E660" s="573"/>
      <c r="F660" s="573"/>
      <c r="G660" s="573"/>
      <c r="H660" s="573"/>
      <c r="I660" s="573"/>
      <c r="J660" s="573"/>
      <c r="K660" s="573"/>
      <c r="L660" s="573"/>
      <c r="M660" s="573"/>
      <c r="N660" s="574"/>
      <c r="O660" s="580"/>
      <c r="P660" s="580"/>
      <c r="Q660" s="580"/>
      <c r="R660" s="580"/>
      <c r="S660" s="580"/>
      <c r="T660" s="580"/>
      <c r="U660" s="580"/>
      <c r="V660" s="580"/>
      <c r="W660" s="580"/>
      <c r="X660" s="580"/>
      <c r="Y660" s="580"/>
      <c r="Z660" s="580"/>
      <c r="AA660" s="580"/>
      <c r="AB660" s="580"/>
      <c r="AC660" s="580"/>
      <c r="AD660" s="580"/>
      <c r="AE660" s="42"/>
      <c r="AG660" s="828" t="s">
        <v>6226</v>
      </c>
      <c r="AH660" s="23">
        <f t="shared" si="120"/>
        <v>0</v>
      </c>
      <c r="AI660" s="23">
        <f t="shared" si="121"/>
        <v>0</v>
      </c>
      <c r="AJ660" s="23">
        <f t="shared" si="122"/>
        <v>0</v>
      </c>
    </row>
    <row r="661" spans="1:36" ht="15" customHeight="1">
      <c r="A661" s="40"/>
      <c r="B661" s="42"/>
      <c r="C661" s="94" t="s">
        <v>5026</v>
      </c>
      <c r="D661" s="572" t="s">
        <v>5274</v>
      </c>
      <c r="E661" s="573"/>
      <c r="F661" s="573"/>
      <c r="G661" s="573"/>
      <c r="H661" s="573"/>
      <c r="I661" s="573"/>
      <c r="J661" s="573"/>
      <c r="K661" s="573"/>
      <c r="L661" s="573"/>
      <c r="M661" s="573"/>
      <c r="N661" s="574"/>
      <c r="O661" s="580"/>
      <c r="P661" s="580"/>
      <c r="Q661" s="580"/>
      <c r="R661" s="580"/>
      <c r="S661" s="580"/>
      <c r="T661" s="580"/>
      <c r="U661" s="580"/>
      <c r="V661" s="580"/>
      <c r="W661" s="580"/>
      <c r="X661" s="580"/>
      <c r="Y661" s="580"/>
      <c r="Z661" s="580"/>
      <c r="AA661" s="580"/>
      <c r="AB661" s="580"/>
      <c r="AC661" s="580"/>
      <c r="AD661" s="580"/>
      <c r="AE661" s="42"/>
      <c r="AG661" s="828"/>
      <c r="AH661" s="23">
        <f t="shared" si="120"/>
        <v>0</v>
      </c>
      <c r="AI661" s="23">
        <f t="shared" si="121"/>
        <v>0</v>
      </c>
      <c r="AJ661" s="23">
        <f t="shared" si="122"/>
        <v>0</v>
      </c>
    </row>
    <row r="662" spans="1:36" ht="15" customHeight="1">
      <c r="A662" s="40"/>
      <c r="B662" s="42"/>
      <c r="C662" s="94" t="s">
        <v>5028</v>
      </c>
      <c r="D662" s="572" t="s">
        <v>5277</v>
      </c>
      <c r="E662" s="573"/>
      <c r="F662" s="573"/>
      <c r="G662" s="573"/>
      <c r="H662" s="573"/>
      <c r="I662" s="573"/>
      <c r="J662" s="573"/>
      <c r="K662" s="573"/>
      <c r="L662" s="573"/>
      <c r="M662" s="573"/>
      <c r="N662" s="574"/>
      <c r="O662" s="580"/>
      <c r="P662" s="580"/>
      <c r="Q662" s="580"/>
      <c r="R662" s="580"/>
      <c r="S662" s="580"/>
      <c r="T662" s="580"/>
      <c r="U662" s="580"/>
      <c r="V662" s="580"/>
      <c r="W662" s="580"/>
      <c r="X662" s="580"/>
      <c r="Y662" s="580"/>
      <c r="Z662" s="580"/>
      <c r="AA662" s="580"/>
      <c r="AB662" s="580"/>
      <c r="AC662" s="580"/>
      <c r="AD662" s="580"/>
      <c r="AE662" s="42"/>
      <c r="AG662" s="1">
        <f>IF(COUNTIF(CNGE_2024_M4_Secc1!O42:R101,1)=COUNTA(CNGE_2024_M4_Secc1!O42:R101),1,0)</f>
        <v>1</v>
      </c>
      <c r="AH662" s="23">
        <f t="shared" si="120"/>
        <v>0</v>
      </c>
      <c r="AI662" s="23">
        <f t="shared" si="121"/>
        <v>0</v>
      </c>
      <c r="AJ662" s="23">
        <f t="shared" si="122"/>
        <v>0</v>
      </c>
    </row>
    <row r="663" spans="1:36" ht="15" customHeight="1">
      <c r="A663" s="40"/>
      <c r="B663" s="42"/>
      <c r="C663" s="94" t="s">
        <v>5030</v>
      </c>
      <c r="D663" s="572" t="s">
        <v>403</v>
      </c>
      <c r="E663" s="573"/>
      <c r="F663" s="573"/>
      <c r="G663" s="573"/>
      <c r="H663" s="573"/>
      <c r="I663" s="573"/>
      <c r="J663" s="573"/>
      <c r="K663" s="573"/>
      <c r="L663" s="573"/>
      <c r="M663" s="573"/>
      <c r="N663" s="574"/>
      <c r="O663" s="580"/>
      <c r="P663" s="580"/>
      <c r="Q663" s="580"/>
      <c r="R663" s="580"/>
      <c r="S663" s="580"/>
      <c r="T663" s="580"/>
      <c r="U663" s="580"/>
      <c r="V663" s="580"/>
      <c r="W663" s="580"/>
      <c r="X663" s="580"/>
      <c r="Y663" s="580"/>
      <c r="Z663" s="580"/>
      <c r="AA663" s="580"/>
      <c r="AB663" s="580"/>
      <c r="AC663" s="580"/>
      <c r="AD663" s="580"/>
      <c r="AE663" s="42"/>
      <c r="AH663" s="23">
        <f t="shared" si="120"/>
        <v>0</v>
      </c>
      <c r="AI663" s="23">
        <f t="shared" si="121"/>
        <v>0</v>
      </c>
      <c r="AJ663" s="23">
        <f t="shared" si="122"/>
        <v>0</v>
      </c>
    </row>
    <row r="664" spans="1:36" ht="15" customHeight="1">
      <c r="A664" s="40"/>
      <c r="B664" s="42"/>
      <c r="C664" s="197"/>
      <c r="D664" s="198"/>
      <c r="E664" s="198"/>
      <c r="F664" s="198"/>
      <c r="G664" s="198"/>
      <c r="H664" s="198"/>
      <c r="I664" s="198"/>
      <c r="J664" s="138"/>
      <c r="K664" s="138"/>
      <c r="L664" s="108"/>
      <c r="M664" s="138"/>
      <c r="N664" s="108" t="s">
        <v>5189</v>
      </c>
      <c r="O664" s="729">
        <f>IF(AND(SUM(O655:R663)=0,COUNTIF(O655:R663,"NS")&gt;0),"NS",
IF(AND(SUM(O655:R663)=0,COUNTIF(O655:R663,0)&gt;0),0,
IF(AND(SUM(O655:R663)=0,COUNTIF(O655:R663,"NA")&gt;0),"NA",
SUM(O655:R663))))</f>
        <v>0</v>
      </c>
      <c r="P664" s="729"/>
      <c r="Q664" s="729"/>
      <c r="R664" s="729"/>
      <c r="S664" s="729">
        <f t="shared" ref="S664" si="123">IF(AND(SUM(S655:V663)=0,COUNTIF(S655:V663,"NS")&gt;0),"NS",
IF(AND(SUM(S655:V663)=0,COUNTIF(S655:V663,0)&gt;0),0,
IF(AND(SUM(S655:V663)=0,COUNTIF(S655:V663,"NA")&gt;0),"NA",
SUM(S655:V663))))</f>
        <v>0</v>
      </c>
      <c r="T664" s="729"/>
      <c r="U664" s="729"/>
      <c r="V664" s="729"/>
      <c r="W664" s="729">
        <f t="shared" ref="W664" si="124">IF(AND(SUM(W655:Z663)=0,COUNTIF(W655:Z663,"NS")&gt;0),"NS",
IF(AND(SUM(W655:Z663)=0,COUNTIF(W655:Z663,0)&gt;0),0,
IF(AND(SUM(W655:Z663)=0,COUNTIF(W655:Z663,"NA")&gt;0),"NA",
SUM(W655:Z663))))</f>
        <v>0</v>
      </c>
      <c r="X664" s="729"/>
      <c r="Y664" s="729"/>
      <c r="Z664" s="729"/>
      <c r="AA664" s="729">
        <f t="shared" ref="AA664" si="125">IF(AND(SUM(AA655:AD663)=0,COUNTIF(AA655:AD663,"NS")&gt;0),"NS",
IF(AND(SUM(AA655:AD663)=0,COUNTIF(AA655:AD663,0)&gt;0),0,
IF(AND(SUM(AA655:AD663)=0,COUNTIF(AA655:AD663,"NA")&gt;0),"NA",
SUM(AA655:AD663))))</f>
        <v>0</v>
      </c>
      <c r="AB664" s="729"/>
      <c r="AC664" s="729"/>
      <c r="AD664" s="729"/>
      <c r="AE664" s="42"/>
      <c r="AH664" s="222">
        <f>SUM(AH655:AH663)</f>
        <v>0</v>
      </c>
      <c r="AI664" s="223">
        <f>SUM(AI655:AI663)</f>
        <v>0</v>
      </c>
      <c r="AJ664" s="224">
        <f>SUM(AJ655:AJ663)</f>
        <v>0</v>
      </c>
    </row>
    <row r="665" spans="1:36" ht="15" customHeight="1">
      <c r="A665" s="40"/>
      <c r="B665" s="4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42"/>
    </row>
    <row r="666" spans="1:36" ht="24" customHeight="1">
      <c r="A666" s="40"/>
      <c r="B666" s="42"/>
      <c r="C666" s="593" t="s">
        <v>5147</v>
      </c>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42"/>
    </row>
    <row r="667" spans="1:36" ht="60" customHeight="1">
      <c r="A667" s="40"/>
      <c r="B667" s="42"/>
      <c r="C667" s="790"/>
      <c r="D667" s="790"/>
      <c r="E667" s="790"/>
      <c r="F667" s="790"/>
      <c r="G667" s="790"/>
      <c r="H667" s="790"/>
      <c r="I667" s="790"/>
      <c r="J667" s="790"/>
      <c r="K667" s="790"/>
      <c r="L667" s="790"/>
      <c r="M667" s="790"/>
      <c r="N667" s="790"/>
      <c r="O667" s="790"/>
      <c r="P667" s="790"/>
      <c r="Q667" s="790"/>
      <c r="R667" s="790"/>
      <c r="S667" s="790"/>
      <c r="T667" s="790"/>
      <c r="U667" s="790"/>
      <c r="V667" s="790"/>
      <c r="W667" s="790"/>
      <c r="X667" s="790"/>
      <c r="Y667" s="790"/>
      <c r="Z667" s="790"/>
      <c r="AA667" s="790"/>
      <c r="AB667" s="790"/>
      <c r="AC667" s="790"/>
      <c r="AD667" s="790"/>
      <c r="AE667" s="42"/>
    </row>
    <row r="668" spans="1:36" ht="15" customHeight="1">
      <c r="A668" s="40"/>
      <c r="B668" s="583" t="str">
        <f>IF(AG655&gt;0,"Favor de ingresar toda la información requerida en la pregunta y/o verifique que no tenga información en celdas sombreadas","")</f>
        <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42"/>
    </row>
    <row r="669" spans="1:36" ht="15" customHeight="1">
      <c r="A669" s="40"/>
      <c r="B669" s="568" t="str">
        <f>IF(AH664&gt;0,"Alerta: debido a que cuenta con registros NS, debe proporcionar una justificación en el area de comentarios al final de la pregunta","")</f>
        <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42"/>
    </row>
    <row r="670" spans="1:36" ht="15" customHeight="1">
      <c r="A670" s="40"/>
      <c r="B670" s="571" t="str">
        <f>IF(AJ664&gt;0,"Favor de revisar la suma y consistencia de totales y/o subtotales por filas (numéricos y NS)","")</f>
        <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42"/>
    </row>
    <row r="671" spans="1:36" ht="15" customHeight="1">
      <c r="A671" s="40"/>
      <c r="B671" s="571" t="str">
        <f>IF(AN656&gt;0,"Favor de revisar la instrucción 3 general de la subsección VI.2, debido a que no se cumplen con los criterios mencionados","")</f>
        <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42"/>
    </row>
    <row r="672" spans="1:36" ht="15" customHeight="1">
      <c r="A672" s="40"/>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row>
    <row r="673" spans="1:40" ht="15" customHeight="1">
      <c r="A673" s="40"/>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row>
    <row r="674" spans="1:40" s="48" customFormat="1" ht="24" customHeight="1">
      <c r="A674" s="40" t="s">
        <v>6347</v>
      </c>
      <c r="B674" s="585" t="s">
        <v>6348</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row>
    <row r="675" spans="1:40" s="192" customFormat="1" ht="15" customHeight="1"/>
    <row r="676" spans="1:40" s="48" customFormat="1" ht="24" customHeight="1">
      <c r="A676" s="40"/>
      <c r="B676" s="138"/>
      <c r="C676" s="514" t="s">
        <v>6123</v>
      </c>
      <c r="D676" s="514"/>
      <c r="E676" s="514"/>
      <c r="F676" s="514"/>
      <c r="G676" s="514"/>
      <c r="H676" s="514"/>
      <c r="I676" s="514"/>
      <c r="J676" s="514"/>
      <c r="K676" s="514"/>
      <c r="L676" s="514"/>
      <c r="M676" s="514"/>
      <c r="N676" s="514"/>
      <c r="O676" s="514" t="s">
        <v>6336</v>
      </c>
      <c r="P676" s="514"/>
      <c r="Q676" s="514"/>
      <c r="R676" s="514"/>
      <c r="S676" s="514"/>
      <c r="T676" s="514"/>
      <c r="U676" s="514"/>
      <c r="V676" s="514"/>
      <c r="W676" s="514"/>
      <c r="X676" s="514"/>
      <c r="Y676" s="514"/>
      <c r="Z676" s="514"/>
      <c r="AA676" s="514"/>
      <c r="AB676" s="514"/>
      <c r="AC676" s="514"/>
      <c r="AD676" s="514"/>
      <c r="AK676" s="770" t="s">
        <v>6342</v>
      </c>
      <c r="AL676" s="770"/>
      <c r="AM676" s="770"/>
      <c r="AN676" s="770"/>
    </row>
    <row r="677" spans="1:40" s="48" customFormat="1" ht="15" customHeight="1">
      <c r="A677" s="40"/>
      <c r="B677" s="138"/>
      <c r="C677" s="514"/>
      <c r="D677" s="514"/>
      <c r="E677" s="514"/>
      <c r="F677" s="514"/>
      <c r="G677" s="514"/>
      <c r="H677" s="514"/>
      <c r="I677" s="514"/>
      <c r="J677" s="514"/>
      <c r="K677" s="514"/>
      <c r="L677" s="514"/>
      <c r="M677" s="514"/>
      <c r="N677" s="514"/>
      <c r="O677" s="511" t="s">
        <v>5161</v>
      </c>
      <c r="P677" s="512"/>
      <c r="Q677" s="512"/>
      <c r="R677" s="513"/>
      <c r="S677" s="515" t="s">
        <v>5338</v>
      </c>
      <c r="T677" s="516"/>
      <c r="U677" s="516"/>
      <c r="V677" s="517"/>
      <c r="W677" s="515" t="s">
        <v>5339</v>
      </c>
      <c r="X677" s="516"/>
      <c r="Y677" s="516"/>
      <c r="Z677" s="517"/>
      <c r="AA677" s="515" t="s">
        <v>403</v>
      </c>
      <c r="AB677" s="516"/>
      <c r="AC677" s="516"/>
      <c r="AD677" s="517"/>
      <c r="AG677" s="256" t="s">
        <v>5102</v>
      </c>
      <c r="AH677" s="222" t="s">
        <v>5107</v>
      </c>
      <c r="AI677" s="223" t="s">
        <v>5340</v>
      </c>
      <c r="AJ677" s="224" t="s">
        <v>5341</v>
      </c>
      <c r="AK677" s="269" t="s">
        <v>5382</v>
      </c>
      <c r="AL677" s="406" t="s">
        <v>5383</v>
      </c>
      <c r="AM677" s="407" t="s">
        <v>5384</v>
      </c>
      <c r="AN677" s="408" t="s">
        <v>6110</v>
      </c>
    </row>
    <row r="678" spans="1:40" s="48" customFormat="1" ht="15" customHeight="1">
      <c r="A678" s="40"/>
      <c r="B678" s="138"/>
      <c r="C678" s="92" t="s">
        <v>5014</v>
      </c>
      <c r="D678" s="658" t="s">
        <v>6124</v>
      </c>
      <c r="E678" s="658"/>
      <c r="F678" s="658"/>
      <c r="G678" s="658"/>
      <c r="H678" s="658"/>
      <c r="I678" s="658"/>
      <c r="J678" s="658"/>
      <c r="K678" s="658"/>
      <c r="L678" s="658"/>
      <c r="M678" s="658"/>
      <c r="N678" s="658"/>
      <c r="O678" s="580"/>
      <c r="P678" s="580"/>
      <c r="Q678" s="580"/>
      <c r="R678" s="580"/>
      <c r="S678" s="580"/>
      <c r="T678" s="580"/>
      <c r="U678" s="580"/>
      <c r="V678" s="580"/>
      <c r="W678" s="580"/>
      <c r="X678" s="580"/>
      <c r="Y678" s="580"/>
      <c r="Z678" s="580"/>
      <c r="AA678" s="580"/>
      <c r="AB678" s="580"/>
      <c r="AC678" s="580"/>
      <c r="AD678" s="580"/>
      <c r="AG678" s="1">
        <f>IF(AND(AG686=1,COUNTA(O678:AD697)=0),0,IF(AND(SUM($O$610)=0,COUNTA(O678:AD697)=0),0,IF(AND(SUM($O$610)&gt;0,COUNTA(O678:AD697)=80),0,1)))</f>
        <v>0</v>
      </c>
      <c r="AH678" s="23">
        <f>COUNTIF(S678:AD678,"NS")</f>
        <v>0</v>
      </c>
      <c r="AI678" s="23">
        <f>SUM(S678:AD678)</f>
        <v>0</v>
      </c>
      <c r="AJ678" s="23">
        <f>IF(COUNTIF(O678:AD678,"NA")=4,0,IF(OR(AND(O678=0,AH678&gt;0),AND(O678="ns",AI678&gt;0),AND(O678="ns",AH678=0,AI678=0)),1,IF(OR(AND(O678&gt;0,AH678=3),AND(O678="ns",AH678=3),AND(O678="ns",AI678=0,AH678&gt;0),O678=AI678),0,1)))</f>
        <v>0</v>
      </c>
      <c r="AK678">
        <f>IF(AND(O698="NS",$O$610="NS"),0,IF(AND(O698="NA",$O$610="NA"),0,IF(O698=$O$610,0,1)))</f>
        <v>0</v>
      </c>
      <c r="AL678">
        <f>IF(AND(S698="NS",$S$610="NS"),0,IF(AND(S698="NA",$S$610="NA"),0,IF(S698=$S$610,0,1)))</f>
        <v>0</v>
      </c>
      <c r="AM678">
        <f>IF(AND(W698="NS",$W$610="NS"),0,IF(AND(W698="NA",$W$610="NA"),0,IF(W698=$W$610,0,1)))</f>
        <v>0</v>
      </c>
      <c r="AN678">
        <f>IF(AND(AA698="NS",$AA$610="NS"),0,IF(AND(AA698="NA",$AA$610="NA"),0,IF(AA698=$AA$610,0,1)))</f>
        <v>0</v>
      </c>
    </row>
    <row r="679" spans="1:40" s="48" customFormat="1" ht="15" customHeight="1">
      <c r="A679" s="40"/>
      <c r="B679" s="138"/>
      <c r="C679" s="94" t="s">
        <v>5016</v>
      </c>
      <c r="D679" s="658" t="s">
        <v>6125</v>
      </c>
      <c r="E679" s="658"/>
      <c r="F679" s="658"/>
      <c r="G679" s="658"/>
      <c r="H679" s="658"/>
      <c r="I679" s="658"/>
      <c r="J679" s="658"/>
      <c r="K679" s="658"/>
      <c r="L679" s="658"/>
      <c r="M679" s="658"/>
      <c r="N679" s="658"/>
      <c r="O679" s="580"/>
      <c r="P679" s="580"/>
      <c r="Q679" s="580"/>
      <c r="R679" s="580"/>
      <c r="S679" s="580"/>
      <c r="T679" s="580"/>
      <c r="U679" s="580"/>
      <c r="V679" s="580"/>
      <c r="W679" s="580"/>
      <c r="X679" s="580"/>
      <c r="Y679" s="580"/>
      <c r="Z679" s="580"/>
      <c r="AA679" s="580"/>
      <c r="AB679" s="580"/>
      <c r="AC679" s="580"/>
      <c r="AD679" s="580"/>
      <c r="AH679" s="23">
        <f t="shared" ref="AH679:AH697" si="126">COUNTIF(S679:AD679,"NS")</f>
        <v>0</v>
      </c>
      <c r="AI679" s="23">
        <f t="shared" ref="AI679:AI697" si="127">SUM(S679:AD679)</f>
        <v>0</v>
      </c>
      <c r="AJ679" s="23">
        <f t="shared" ref="AJ679:AJ697" si="128">IF(COUNTIF(O679:AD679,"NA")=4,0,IF(OR(AND(O679=0,AH679&gt;0),AND(O679="ns",AI679&gt;0),AND(O679="ns",AH679=0,AI679=0)),1,IF(OR(AND(O679&gt;0,AH679=3),AND(O679="ns",AH679=3),AND(O679="ns",AI679=0,AH679&gt;0),O679=AI679),0,1)))</f>
        <v>0</v>
      </c>
      <c r="AN679" s="409">
        <f>SUM(AK678:AN678)</f>
        <v>0</v>
      </c>
    </row>
    <row r="680" spans="1:40" s="48" customFormat="1" ht="15" customHeight="1">
      <c r="A680" s="40"/>
      <c r="B680" s="138"/>
      <c r="C680" s="94" t="s">
        <v>5018</v>
      </c>
      <c r="D680" s="658" t="s">
        <v>6126</v>
      </c>
      <c r="E680" s="658"/>
      <c r="F680" s="658"/>
      <c r="G680" s="658"/>
      <c r="H680" s="658"/>
      <c r="I680" s="658"/>
      <c r="J680" s="658"/>
      <c r="K680" s="658"/>
      <c r="L680" s="658"/>
      <c r="M680" s="658"/>
      <c r="N680" s="658"/>
      <c r="O680" s="580"/>
      <c r="P680" s="580"/>
      <c r="Q680" s="580"/>
      <c r="R680" s="580"/>
      <c r="S680" s="580"/>
      <c r="T680" s="580"/>
      <c r="U680" s="580"/>
      <c r="V680" s="580"/>
      <c r="W680" s="580"/>
      <c r="X680" s="580"/>
      <c r="Y680" s="580"/>
      <c r="Z680" s="580"/>
      <c r="AA680" s="580"/>
      <c r="AB680" s="580"/>
      <c r="AC680" s="580"/>
      <c r="AD680" s="580"/>
      <c r="AG680" s="774" t="s">
        <v>6343</v>
      </c>
      <c r="AH680" s="23">
        <f t="shared" si="126"/>
        <v>0</v>
      </c>
      <c r="AI680" s="23">
        <f t="shared" si="127"/>
        <v>0</v>
      </c>
      <c r="AJ680" s="23">
        <f t="shared" si="128"/>
        <v>0</v>
      </c>
    </row>
    <row r="681" spans="1:40" s="48" customFormat="1" ht="15" customHeight="1">
      <c r="A681" s="40"/>
      <c r="B681" s="138"/>
      <c r="C681" s="94" t="s">
        <v>5020</v>
      </c>
      <c r="D681" s="658" t="s">
        <v>6127</v>
      </c>
      <c r="E681" s="658"/>
      <c r="F681" s="658"/>
      <c r="G681" s="658"/>
      <c r="H681" s="658"/>
      <c r="I681" s="658"/>
      <c r="J681" s="658"/>
      <c r="K681" s="658"/>
      <c r="L681" s="658"/>
      <c r="M681" s="658"/>
      <c r="N681" s="658"/>
      <c r="O681" s="580"/>
      <c r="P681" s="580"/>
      <c r="Q681" s="580"/>
      <c r="R681" s="580"/>
      <c r="S681" s="580"/>
      <c r="T681" s="580"/>
      <c r="U681" s="580"/>
      <c r="V681" s="580"/>
      <c r="W681" s="580"/>
      <c r="X681" s="580"/>
      <c r="Y681" s="580"/>
      <c r="Z681" s="580"/>
      <c r="AA681" s="580"/>
      <c r="AB681" s="580"/>
      <c r="AC681" s="580"/>
      <c r="AD681" s="580"/>
      <c r="AG681" s="774"/>
      <c r="AH681" s="23">
        <f t="shared" si="126"/>
        <v>0</v>
      </c>
      <c r="AI681" s="23">
        <f t="shared" si="127"/>
        <v>0</v>
      </c>
      <c r="AJ681" s="23">
        <f t="shared" si="128"/>
        <v>0</v>
      </c>
    </row>
    <row r="682" spans="1:40" s="48" customFormat="1" ht="15" customHeight="1">
      <c r="A682" s="40"/>
      <c r="B682" s="138"/>
      <c r="C682" s="94" t="s">
        <v>5022</v>
      </c>
      <c r="D682" s="658" t="s">
        <v>6128</v>
      </c>
      <c r="E682" s="658"/>
      <c r="F682" s="658"/>
      <c r="G682" s="658"/>
      <c r="H682" s="658"/>
      <c r="I682" s="658"/>
      <c r="J682" s="658"/>
      <c r="K682" s="658"/>
      <c r="L682" s="658"/>
      <c r="M682" s="658"/>
      <c r="N682" s="658"/>
      <c r="O682" s="580"/>
      <c r="P682" s="580"/>
      <c r="Q682" s="580"/>
      <c r="R682" s="580"/>
      <c r="S682" s="580"/>
      <c r="T682" s="580"/>
      <c r="U682" s="580"/>
      <c r="V682" s="580"/>
      <c r="W682" s="580"/>
      <c r="X682" s="580"/>
      <c r="Y682" s="580"/>
      <c r="Z682" s="580"/>
      <c r="AA682" s="580"/>
      <c r="AB682" s="580"/>
      <c r="AC682" s="580"/>
      <c r="AD682" s="580"/>
      <c r="AG682" s="1">
        <f>IF(AND(SUM($O$610)=0,COUNTA(O678:AD697)&gt;0),1,0)</f>
        <v>0</v>
      </c>
      <c r="AH682" s="23">
        <f t="shared" si="126"/>
        <v>0</v>
      </c>
      <c r="AI682" s="23">
        <f t="shared" si="127"/>
        <v>0</v>
      </c>
      <c r="AJ682" s="23">
        <f t="shared" si="128"/>
        <v>0</v>
      </c>
    </row>
    <row r="683" spans="1:40" s="48" customFormat="1" ht="15" customHeight="1">
      <c r="A683" s="40"/>
      <c r="B683" s="138"/>
      <c r="C683" s="114" t="s">
        <v>5024</v>
      </c>
      <c r="D683" s="658" t="s">
        <v>6129</v>
      </c>
      <c r="E683" s="658"/>
      <c r="F683" s="658"/>
      <c r="G683" s="658"/>
      <c r="H683" s="658"/>
      <c r="I683" s="658"/>
      <c r="J683" s="658"/>
      <c r="K683" s="658"/>
      <c r="L683" s="658"/>
      <c r="M683" s="658"/>
      <c r="N683" s="658"/>
      <c r="O683" s="580"/>
      <c r="P683" s="580"/>
      <c r="Q683" s="580"/>
      <c r="R683" s="580"/>
      <c r="S683" s="580"/>
      <c r="T683" s="580"/>
      <c r="U683" s="580"/>
      <c r="V683" s="580"/>
      <c r="W683" s="580"/>
      <c r="X683" s="580"/>
      <c r="Y683" s="580"/>
      <c r="Z683" s="580"/>
      <c r="AA683" s="580"/>
      <c r="AB683" s="580"/>
      <c r="AC683" s="580"/>
      <c r="AD683" s="580"/>
      <c r="AH683" s="23">
        <f t="shared" si="126"/>
        <v>0</v>
      </c>
      <c r="AI683" s="23">
        <f t="shared" si="127"/>
        <v>0</v>
      </c>
      <c r="AJ683" s="23">
        <f t="shared" si="128"/>
        <v>0</v>
      </c>
    </row>
    <row r="684" spans="1:40" s="48" customFormat="1" ht="15" customHeight="1">
      <c r="A684" s="40"/>
      <c r="B684" s="138"/>
      <c r="C684" s="114" t="s">
        <v>5026</v>
      </c>
      <c r="D684" s="658" t="s">
        <v>6130</v>
      </c>
      <c r="E684" s="658"/>
      <c r="F684" s="658"/>
      <c r="G684" s="658"/>
      <c r="H684" s="658"/>
      <c r="I684" s="658"/>
      <c r="J684" s="658"/>
      <c r="K684" s="658"/>
      <c r="L684" s="658"/>
      <c r="M684" s="658"/>
      <c r="N684" s="658"/>
      <c r="O684" s="580"/>
      <c r="P684" s="580"/>
      <c r="Q684" s="580"/>
      <c r="R684" s="580"/>
      <c r="S684" s="580"/>
      <c r="T684" s="580"/>
      <c r="U684" s="580"/>
      <c r="V684" s="580"/>
      <c r="W684" s="580"/>
      <c r="X684" s="580"/>
      <c r="Y684" s="580"/>
      <c r="Z684" s="580"/>
      <c r="AA684" s="580"/>
      <c r="AB684" s="580"/>
      <c r="AC684" s="580"/>
      <c r="AD684" s="580"/>
      <c r="AG684" s="828" t="s">
        <v>6226</v>
      </c>
      <c r="AH684" s="23">
        <f t="shared" si="126"/>
        <v>0</v>
      </c>
      <c r="AI684" s="23">
        <f t="shared" si="127"/>
        <v>0</v>
      </c>
      <c r="AJ684" s="23">
        <f t="shared" si="128"/>
        <v>0</v>
      </c>
    </row>
    <row r="685" spans="1:40" s="48" customFormat="1" ht="15" customHeight="1">
      <c r="A685" s="40"/>
      <c r="B685" s="138"/>
      <c r="C685" s="114" t="s">
        <v>5028</v>
      </c>
      <c r="D685" s="658" t="s">
        <v>6131</v>
      </c>
      <c r="E685" s="658"/>
      <c r="F685" s="658"/>
      <c r="G685" s="658"/>
      <c r="H685" s="658"/>
      <c r="I685" s="658"/>
      <c r="J685" s="658"/>
      <c r="K685" s="658"/>
      <c r="L685" s="658"/>
      <c r="M685" s="658"/>
      <c r="N685" s="658"/>
      <c r="O685" s="580"/>
      <c r="P685" s="580"/>
      <c r="Q685" s="580"/>
      <c r="R685" s="580"/>
      <c r="S685" s="580"/>
      <c r="T685" s="580"/>
      <c r="U685" s="580"/>
      <c r="V685" s="580"/>
      <c r="W685" s="580"/>
      <c r="X685" s="580"/>
      <c r="Y685" s="580"/>
      <c r="Z685" s="580"/>
      <c r="AA685" s="580"/>
      <c r="AB685" s="580"/>
      <c r="AC685" s="580"/>
      <c r="AD685" s="580"/>
      <c r="AG685" s="828"/>
      <c r="AH685" s="23">
        <f t="shared" si="126"/>
        <v>0</v>
      </c>
      <c r="AI685" s="23">
        <f t="shared" si="127"/>
        <v>0</v>
      </c>
      <c r="AJ685" s="23">
        <f t="shared" si="128"/>
        <v>0</v>
      </c>
    </row>
    <row r="686" spans="1:40" s="48" customFormat="1" ht="15" customHeight="1">
      <c r="A686" s="40"/>
      <c r="B686" s="138"/>
      <c r="C686" s="114" t="s">
        <v>5030</v>
      </c>
      <c r="D686" s="658" t="s">
        <v>6132</v>
      </c>
      <c r="E686" s="658"/>
      <c r="F686" s="658"/>
      <c r="G686" s="658"/>
      <c r="H686" s="658"/>
      <c r="I686" s="658"/>
      <c r="J686" s="658"/>
      <c r="K686" s="658"/>
      <c r="L686" s="658"/>
      <c r="M686" s="658"/>
      <c r="N686" s="658"/>
      <c r="O686" s="580"/>
      <c r="P686" s="580"/>
      <c r="Q686" s="580"/>
      <c r="R686" s="580"/>
      <c r="S686" s="580"/>
      <c r="T686" s="580"/>
      <c r="U686" s="580"/>
      <c r="V686" s="580"/>
      <c r="W686" s="580"/>
      <c r="X686" s="580"/>
      <c r="Y686" s="580"/>
      <c r="Z686" s="580"/>
      <c r="AA686" s="580"/>
      <c r="AB686" s="580"/>
      <c r="AC686" s="580"/>
      <c r="AD686" s="580"/>
      <c r="AG686" s="1">
        <f>IF(COUNTIF(CNGE_2024_M4_Secc1!O42:R101,1)=COUNTA(CNGE_2024_M4_Secc1!O42:R101),1,0)</f>
        <v>1</v>
      </c>
      <c r="AH686" s="23">
        <f t="shared" si="126"/>
        <v>0</v>
      </c>
      <c r="AI686" s="23">
        <f t="shared" si="127"/>
        <v>0</v>
      </c>
      <c r="AJ686" s="23">
        <f t="shared" si="128"/>
        <v>0</v>
      </c>
    </row>
    <row r="687" spans="1:40" s="48" customFormat="1" ht="15" customHeight="1">
      <c r="A687" s="40"/>
      <c r="B687" s="138"/>
      <c r="C687" s="114" t="s">
        <v>5031</v>
      </c>
      <c r="D687" s="658" t="s">
        <v>6133</v>
      </c>
      <c r="E687" s="658"/>
      <c r="F687" s="658"/>
      <c r="G687" s="658"/>
      <c r="H687" s="658"/>
      <c r="I687" s="658"/>
      <c r="J687" s="658"/>
      <c r="K687" s="658"/>
      <c r="L687" s="658"/>
      <c r="M687" s="658"/>
      <c r="N687" s="658"/>
      <c r="O687" s="580"/>
      <c r="P687" s="580"/>
      <c r="Q687" s="580"/>
      <c r="R687" s="580"/>
      <c r="S687" s="580"/>
      <c r="T687" s="580"/>
      <c r="U687" s="580"/>
      <c r="V687" s="580"/>
      <c r="W687" s="580"/>
      <c r="X687" s="580"/>
      <c r="Y687" s="580"/>
      <c r="Z687" s="580"/>
      <c r="AA687" s="580"/>
      <c r="AB687" s="580"/>
      <c r="AC687" s="580"/>
      <c r="AD687" s="580"/>
      <c r="AH687" s="23">
        <f t="shared" si="126"/>
        <v>0</v>
      </c>
      <c r="AI687" s="23">
        <f t="shared" si="127"/>
        <v>0</v>
      </c>
      <c r="AJ687" s="23">
        <f t="shared" si="128"/>
        <v>0</v>
      </c>
    </row>
    <row r="688" spans="1:40" s="48" customFormat="1" ht="15" customHeight="1">
      <c r="A688" s="40"/>
      <c r="B688" s="138"/>
      <c r="C688" s="114" t="s">
        <v>5033</v>
      </c>
      <c r="D688" s="658" t="s">
        <v>6134</v>
      </c>
      <c r="E688" s="658"/>
      <c r="F688" s="658"/>
      <c r="G688" s="658"/>
      <c r="H688" s="658"/>
      <c r="I688" s="658"/>
      <c r="J688" s="658"/>
      <c r="K688" s="658"/>
      <c r="L688" s="658"/>
      <c r="M688" s="658"/>
      <c r="N688" s="658"/>
      <c r="O688" s="580"/>
      <c r="P688" s="580"/>
      <c r="Q688" s="580"/>
      <c r="R688" s="580"/>
      <c r="S688" s="580"/>
      <c r="T688" s="580"/>
      <c r="U688" s="580"/>
      <c r="V688" s="580"/>
      <c r="W688" s="580"/>
      <c r="X688" s="580"/>
      <c r="Y688" s="580"/>
      <c r="Z688" s="580"/>
      <c r="AA688" s="580"/>
      <c r="AB688" s="580"/>
      <c r="AC688" s="580"/>
      <c r="AD688" s="580"/>
      <c r="AH688" s="23">
        <f t="shared" si="126"/>
        <v>0</v>
      </c>
      <c r="AI688" s="23">
        <f t="shared" si="127"/>
        <v>0</v>
      </c>
      <c r="AJ688" s="23">
        <f t="shared" si="128"/>
        <v>0</v>
      </c>
    </row>
    <row r="689" spans="1:36" s="48" customFormat="1" ht="15" customHeight="1">
      <c r="A689" s="40"/>
      <c r="B689" s="138"/>
      <c r="C689" s="114" t="s">
        <v>5034</v>
      </c>
      <c r="D689" s="658" t="s">
        <v>6135</v>
      </c>
      <c r="E689" s="658"/>
      <c r="F689" s="658"/>
      <c r="G689" s="658"/>
      <c r="H689" s="658"/>
      <c r="I689" s="658"/>
      <c r="J689" s="658"/>
      <c r="K689" s="658"/>
      <c r="L689" s="658"/>
      <c r="M689" s="658"/>
      <c r="N689" s="658"/>
      <c r="O689" s="580"/>
      <c r="P689" s="580"/>
      <c r="Q689" s="580"/>
      <c r="R689" s="580"/>
      <c r="S689" s="580"/>
      <c r="T689" s="580"/>
      <c r="U689" s="580"/>
      <c r="V689" s="580"/>
      <c r="W689" s="580"/>
      <c r="X689" s="580"/>
      <c r="Y689" s="580"/>
      <c r="Z689" s="580"/>
      <c r="AA689" s="580"/>
      <c r="AB689" s="580"/>
      <c r="AC689" s="580"/>
      <c r="AD689" s="580"/>
      <c r="AH689" s="23">
        <f t="shared" si="126"/>
        <v>0</v>
      </c>
      <c r="AI689" s="23">
        <f t="shared" si="127"/>
        <v>0</v>
      </c>
      <c r="AJ689" s="23">
        <f t="shared" si="128"/>
        <v>0</v>
      </c>
    </row>
    <row r="690" spans="1:36" s="48" customFormat="1" ht="15" customHeight="1">
      <c r="A690" s="40"/>
      <c r="B690" s="138"/>
      <c r="C690" s="114" t="s">
        <v>5035</v>
      </c>
      <c r="D690" s="658" t="s">
        <v>6136</v>
      </c>
      <c r="E690" s="658"/>
      <c r="F690" s="658"/>
      <c r="G690" s="658"/>
      <c r="H690" s="658"/>
      <c r="I690" s="658"/>
      <c r="J690" s="658"/>
      <c r="K690" s="658"/>
      <c r="L690" s="658"/>
      <c r="M690" s="658"/>
      <c r="N690" s="658"/>
      <c r="O690" s="580"/>
      <c r="P690" s="580"/>
      <c r="Q690" s="580"/>
      <c r="R690" s="580"/>
      <c r="S690" s="580"/>
      <c r="T690" s="580"/>
      <c r="U690" s="580"/>
      <c r="V690" s="580"/>
      <c r="W690" s="580"/>
      <c r="X690" s="580"/>
      <c r="Y690" s="580"/>
      <c r="Z690" s="580"/>
      <c r="AA690" s="580"/>
      <c r="AB690" s="580"/>
      <c r="AC690" s="580"/>
      <c r="AD690" s="580"/>
      <c r="AH690" s="23">
        <f t="shared" si="126"/>
        <v>0</v>
      </c>
      <c r="AI690" s="23">
        <f t="shared" si="127"/>
        <v>0</v>
      </c>
      <c r="AJ690" s="23">
        <f t="shared" si="128"/>
        <v>0</v>
      </c>
    </row>
    <row r="691" spans="1:36" s="48" customFormat="1" ht="24" customHeight="1">
      <c r="A691" s="40"/>
      <c r="B691" s="138"/>
      <c r="C691" s="114" t="s">
        <v>5036</v>
      </c>
      <c r="D691" s="658" t="s">
        <v>6137</v>
      </c>
      <c r="E691" s="658"/>
      <c r="F691" s="658"/>
      <c r="G691" s="658"/>
      <c r="H691" s="658"/>
      <c r="I691" s="658"/>
      <c r="J691" s="658"/>
      <c r="K691" s="658"/>
      <c r="L691" s="658"/>
      <c r="M691" s="658"/>
      <c r="N691" s="658"/>
      <c r="O691" s="580"/>
      <c r="P691" s="580"/>
      <c r="Q691" s="580"/>
      <c r="R691" s="580"/>
      <c r="S691" s="580"/>
      <c r="T691" s="580"/>
      <c r="U691" s="580"/>
      <c r="V691" s="580"/>
      <c r="W691" s="580"/>
      <c r="X691" s="580"/>
      <c r="Y691" s="580"/>
      <c r="Z691" s="580"/>
      <c r="AA691" s="580"/>
      <c r="AB691" s="580"/>
      <c r="AC691" s="580"/>
      <c r="AD691" s="580"/>
      <c r="AH691" s="23">
        <f t="shared" si="126"/>
        <v>0</v>
      </c>
      <c r="AI691" s="23">
        <f t="shared" si="127"/>
        <v>0</v>
      </c>
      <c r="AJ691" s="23">
        <f t="shared" si="128"/>
        <v>0</v>
      </c>
    </row>
    <row r="692" spans="1:36" s="48" customFormat="1" ht="15" customHeight="1">
      <c r="A692" s="40"/>
      <c r="B692" s="138"/>
      <c r="C692" s="114" t="s">
        <v>5037</v>
      </c>
      <c r="D692" s="658" t="s">
        <v>6138</v>
      </c>
      <c r="E692" s="658"/>
      <c r="F692" s="658"/>
      <c r="G692" s="658"/>
      <c r="H692" s="658"/>
      <c r="I692" s="658"/>
      <c r="J692" s="658"/>
      <c r="K692" s="658"/>
      <c r="L692" s="658"/>
      <c r="M692" s="658"/>
      <c r="N692" s="658"/>
      <c r="O692" s="580"/>
      <c r="P692" s="580"/>
      <c r="Q692" s="580"/>
      <c r="R692" s="580"/>
      <c r="S692" s="580"/>
      <c r="T692" s="580"/>
      <c r="U692" s="580"/>
      <c r="V692" s="580"/>
      <c r="W692" s="580"/>
      <c r="X692" s="580"/>
      <c r="Y692" s="580"/>
      <c r="Z692" s="580"/>
      <c r="AA692" s="580"/>
      <c r="AB692" s="580"/>
      <c r="AC692" s="580"/>
      <c r="AD692" s="580"/>
      <c r="AH692" s="23">
        <f t="shared" si="126"/>
        <v>0</v>
      </c>
      <c r="AI692" s="23">
        <f t="shared" si="127"/>
        <v>0</v>
      </c>
      <c r="AJ692" s="23">
        <f t="shared" si="128"/>
        <v>0</v>
      </c>
    </row>
    <row r="693" spans="1:36" s="48" customFormat="1" ht="15" customHeight="1">
      <c r="A693" s="40"/>
      <c r="B693" s="138"/>
      <c r="C693" s="114" t="s">
        <v>5038</v>
      </c>
      <c r="D693" s="658" t="s">
        <v>6139</v>
      </c>
      <c r="E693" s="658"/>
      <c r="F693" s="658"/>
      <c r="G693" s="658"/>
      <c r="H693" s="658"/>
      <c r="I693" s="658"/>
      <c r="J693" s="658"/>
      <c r="K693" s="658"/>
      <c r="L693" s="658"/>
      <c r="M693" s="658"/>
      <c r="N693" s="658"/>
      <c r="O693" s="580"/>
      <c r="P693" s="580"/>
      <c r="Q693" s="580"/>
      <c r="R693" s="580"/>
      <c r="S693" s="580"/>
      <c r="T693" s="580"/>
      <c r="U693" s="580"/>
      <c r="V693" s="580"/>
      <c r="W693" s="580"/>
      <c r="X693" s="580"/>
      <c r="Y693" s="580"/>
      <c r="Z693" s="580"/>
      <c r="AA693" s="580"/>
      <c r="AB693" s="580"/>
      <c r="AC693" s="580"/>
      <c r="AD693" s="580"/>
      <c r="AH693" s="23">
        <f t="shared" si="126"/>
        <v>0</v>
      </c>
      <c r="AI693" s="23">
        <f t="shared" si="127"/>
        <v>0</v>
      </c>
      <c r="AJ693" s="23">
        <f t="shared" si="128"/>
        <v>0</v>
      </c>
    </row>
    <row r="694" spans="1:36" s="48" customFormat="1" ht="15" customHeight="1">
      <c r="A694" s="40"/>
      <c r="B694" s="138"/>
      <c r="C694" s="114" t="s">
        <v>5039</v>
      </c>
      <c r="D694" s="658" t="s">
        <v>6140</v>
      </c>
      <c r="E694" s="658"/>
      <c r="F694" s="658"/>
      <c r="G694" s="658"/>
      <c r="H694" s="658"/>
      <c r="I694" s="658"/>
      <c r="J694" s="658"/>
      <c r="K694" s="658"/>
      <c r="L694" s="658"/>
      <c r="M694" s="658"/>
      <c r="N694" s="658"/>
      <c r="O694" s="580"/>
      <c r="P694" s="580"/>
      <c r="Q694" s="580"/>
      <c r="R694" s="580"/>
      <c r="S694" s="580"/>
      <c r="T694" s="580"/>
      <c r="U694" s="580"/>
      <c r="V694" s="580"/>
      <c r="W694" s="580"/>
      <c r="X694" s="580"/>
      <c r="Y694" s="580"/>
      <c r="Z694" s="580"/>
      <c r="AA694" s="580"/>
      <c r="AB694" s="580"/>
      <c r="AC694" s="580"/>
      <c r="AD694" s="580"/>
      <c r="AH694" s="23">
        <f t="shared" si="126"/>
        <v>0</v>
      </c>
      <c r="AI694" s="23">
        <f t="shared" si="127"/>
        <v>0</v>
      </c>
      <c r="AJ694" s="23">
        <f t="shared" si="128"/>
        <v>0</v>
      </c>
    </row>
    <row r="695" spans="1:36" s="48" customFormat="1" ht="15" customHeight="1">
      <c r="A695" s="40"/>
      <c r="B695" s="138"/>
      <c r="C695" s="114" t="s">
        <v>5040</v>
      </c>
      <c r="D695" s="658" t="s">
        <v>6141</v>
      </c>
      <c r="E695" s="658"/>
      <c r="F695" s="658"/>
      <c r="G695" s="658"/>
      <c r="H695" s="658"/>
      <c r="I695" s="658"/>
      <c r="J695" s="658"/>
      <c r="K695" s="658"/>
      <c r="L695" s="658"/>
      <c r="M695" s="658"/>
      <c r="N695" s="658"/>
      <c r="O695" s="580"/>
      <c r="P695" s="580"/>
      <c r="Q695" s="580"/>
      <c r="R695" s="580"/>
      <c r="S695" s="580"/>
      <c r="T695" s="580"/>
      <c r="U695" s="580"/>
      <c r="V695" s="580"/>
      <c r="W695" s="580"/>
      <c r="X695" s="580"/>
      <c r="Y695" s="580"/>
      <c r="Z695" s="580"/>
      <c r="AA695" s="580"/>
      <c r="AB695" s="580"/>
      <c r="AC695" s="580"/>
      <c r="AD695" s="580"/>
      <c r="AH695" s="23">
        <f t="shared" si="126"/>
        <v>0</v>
      </c>
      <c r="AI695" s="23">
        <f t="shared" si="127"/>
        <v>0</v>
      </c>
      <c r="AJ695" s="23">
        <f t="shared" si="128"/>
        <v>0</v>
      </c>
    </row>
    <row r="696" spans="1:36" s="48" customFormat="1" ht="15" customHeight="1">
      <c r="A696" s="40"/>
      <c r="B696" s="138"/>
      <c r="C696" s="114" t="s">
        <v>5041</v>
      </c>
      <c r="D696" s="658" t="s">
        <v>6142</v>
      </c>
      <c r="E696" s="658"/>
      <c r="F696" s="658"/>
      <c r="G696" s="658"/>
      <c r="H696" s="658"/>
      <c r="I696" s="658"/>
      <c r="J696" s="658"/>
      <c r="K696" s="658"/>
      <c r="L696" s="658"/>
      <c r="M696" s="658"/>
      <c r="N696" s="658"/>
      <c r="O696" s="580"/>
      <c r="P696" s="580"/>
      <c r="Q696" s="580"/>
      <c r="R696" s="580"/>
      <c r="S696" s="580"/>
      <c r="T696" s="580"/>
      <c r="U696" s="580"/>
      <c r="V696" s="580"/>
      <c r="W696" s="580"/>
      <c r="X696" s="580"/>
      <c r="Y696" s="580"/>
      <c r="Z696" s="580"/>
      <c r="AA696" s="580"/>
      <c r="AB696" s="580"/>
      <c r="AC696" s="580"/>
      <c r="AD696" s="580"/>
      <c r="AH696" s="23">
        <f t="shared" si="126"/>
        <v>0</v>
      </c>
      <c r="AI696" s="23">
        <f t="shared" si="127"/>
        <v>0</v>
      </c>
      <c r="AJ696" s="23">
        <f t="shared" si="128"/>
        <v>0</v>
      </c>
    </row>
    <row r="697" spans="1:36" s="48" customFormat="1" ht="15" customHeight="1">
      <c r="A697" s="40"/>
      <c r="B697" s="138"/>
      <c r="C697" s="114" t="s">
        <v>5042</v>
      </c>
      <c r="D697" s="658" t="s">
        <v>403</v>
      </c>
      <c r="E697" s="658"/>
      <c r="F697" s="658"/>
      <c r="G697" s="658"/>
      <c r="H697" s="658"/>
      <c r="I697" s="658"/>
      <c r="J697" s="658"/>
      <c r="K697" s="658"/>
      <c r="L697" s="658"/>
      <c r="M697" s="658"/>
      <c r="N697" s="658"/>
      <c r="O697" s="580"/>
      <c r="P697" s="580"/>
      <c r="Q697" s="580"/>
      <c r="R697" s="580"/>
      <c r="S697" s="580"/>
      <c r="T697" s="580"/>
      <c r="U697" s="580"/>
      <c r="V697" s="580"/>
      <c r="W697" s="580"/>
      <c r="X697" s="580"/>
      <c r="Y697" s="580"/>
      <c r="Z697" s="580"/>
      <c r="AA697" s="580"/>
      <c r="AB697" s="580"/>
      <c r="AC697" s="580"/>
      <c r="AD697" s="580"/>
      <c r="AH697" s="23">
        <f t="shared" si="126"/>
        <v>0</v>
      </c>
      <c r="AI697" s="23">
        <f t="shared" si="127"/>
        <v>0</v>
      </c>
      <c r="AJ697" s="23">
        <f t="shared" si="128"/>
        <v>0</v>
      </c>
    </row>
    <row r="698" spans="1:36" s="48" customFormat="1" ht="15" customHeight="1">
      <c r="A698" s="40"/>
      <c r="B698" s="138"/>
      <c r="C698" s="197"/>
      <c r="D698" s="198"/>
      <c r="E698" s="198"/>
      <c r="F698" s="198"/>
      <c r="G698" s="198"/>
      <c r="H698" s="198"/>
      <c r="I698" s="198"/>
      <c r="J698" s="198"/>
      <c r="K698" s="138"/>
      <c r="L698" s="138"/>
      <c r="M698" s="138"/>
      <c r="N698" s="108" t="s">
        <v>5189</v>
      </c>
      <c r="O698" s="729">
        <f>IF(AND(SUM(O678:R697)=0,COUNTIF(O678:R697,"NS")&gt;0),"NS",
IF(AND(SUM(O678:R697)=0,COUNTIF(O678:R697,0)&gt;0),0,
IF(AND(SUM(O678:R697)=0,COUNTIF(O678:R697,"NA")&gt;0),"NA",
SUM(O678:R697))))</f>
        <v>0</v>
      </c>
      <c r="P698" s="729"/>
      <c r="Q698" s="729"/>
      <c r="R698" s="729"/>
      <c r="S698" s="729">
        <f t="shared" ref="S698" si="129">IF(AND(SUM(S678:V697)=0,COUNTIF(S678:V697,"NS")&gt;0),"NS",
IF(AND(SUM(S678:V697)=0,COUNTIF(S678:V697,0)&gt;0),0,
IF(AND(SUM(S678:V697)=0,COUNTIF(S678:V697,"NA")&gt;0),"NA",
SUM(S678:V697))))</f>
        <v>0</v>
      </c>
      <c r="T698" s="729"/>
      <c r="U698" s="729"/>
      <c r="V698" s="729"/>
      <c r="W698" s="729">
        <f t="shared" ref="W698" si="130">IF(AND(SUM(W678:Z697)=0,COUNTIF(W678:Z697,"NS")&gt;0),"NS",
IF(AND(SUM(W678:Z697)=0,COUNTIF(W678:Z697,0)&gt;0),0,
IF(AND(SUM(W678:Z697)=0,COUNTIF(W678:Z697,"NA")&gt;0),"NA",
SUM(W678:Z697))))</f>
        <v>0</v>
      </c>
      <c r="X698" s="729"/>
      <c r="Y698" s="729"/>
      <c r="Z698" s="729"/>
      <c r="AA698" s="518">
        <f t="shared" ref="AA698" si="131">IF(AND(SUM(AA678:AD697)=0,COUNTIF(AA678:AD697,"NS")&gt;0),"NS",
IF(AND(SUM(AA678:AD697)=0,COUNTIF(AA678:AD697,0)&gt;0),0,
IF(AND(SUM(AA678:AD697)=0,COUNTIF(AA678:AD697,"NA")&gt;0),"NA",
SUM(AA678:AD697))))</f>
        <v>0</v>
      </c>
      <c r="AB698" s="518"/>
      <c r="AC698" s="518"/>
      <c r="AD698" s="518"/>
      <c r="AH698" s="222">
        <f>SUM(AH678:AH697)</f>
        <v>0</v>
      </c>
      <c r="AI698" s="223">
        <f>SUM(AI678:AI697)</f>
        <v>0</v>
      </c>
      <c r="AJ698" s="224">
        <f>SUM(AJ678:AJ697)</f>
        <v>0</v>
      </c>
    </row>
    <row r="699" spans="1:36" s="192" customFormat="1" ht="15" customHeight="1"/>
    <row r="700" spans="1:36" s="48" customFormat="1" ht="24" customHeight="1">
      <c r="A700" s="40"/>
      <c r="B700" s="138"/>
      <c r="C700" s="593" t="s">
        <v>6143</v>
      </c>
      <c r="D700" s="509"/>
      <c r="E700" s="509"/>
      <c r="F700" s="509"/>
      <c r="G700" s="509"/>
      <c r="H700" s="509"/>
      <c r="I700" s="509"/>
      <c r="J700" s="509"/>
      <c r="K700" s="509"/>
      <c r="L700" s="509"/>
      <c r="M700" s="509"/>
      <c r="N700" s="509"/>
      <c r="O700" s="509"/>
      <c r="P700" s="509"/>
      <c r="Q700" s="509"/>
      <c r="R700" s="509"/>
      <c r="S700" s="509"/>
      <c r="T700" s="509"/>
      <c r="U700" s="509"/>
      <c r="V700" s="509"/>
      <c r="W700" s="509"/>
      <c r="X700" s="509"/>
      <c r="Y700" s="509"/>
      <c r="Z700" s="509"/>
      <c r="AA700" s="509"/>
      <c r="AB700" s="509"/>
      <c r="AC700" s="509"/>
      <c r="AD700" s="509"/>
    </row>
    <row r="701" spans="1:36" s="192" customFormat="1" ht="15" customHeight="1"/>
    <row r="702" spans="1:36" s="48" customFormat="1" ht="24" customHeight="1">
      <c r="A702" s="40"/>
      <c r="B702" s="23"/>
      <c r="C702" s="593" t="s">
        <v>5147</v>
      </c>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row>
    <row r="703" spans="1:36" s="48" customFormat="1" ht="60" customHeight="1">
      <c r="A703" s="40"/>
      <c r="B703" s="23"/>
      <c r="C703" s="790"/>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790"/>
      <c r="AD703" s="790"/>
    </row>
    <row r="704" spans="1:36" ht="15" customHeight="1">
      <c r="A704" s="40"/>
      <c r="B704" s="583" t="str">
        <f>IF(AG678&gt;0,"Favor de ingresar toda la información requerida en la pregunta y/o verifique que no tenga información en celdas sombreadas","")</f>
        <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42"/>
    </row>
    <row r="705" spans="1:46" ht="15" customHeight="1">
      <c r="A705" s="40"/>
      <c r="B705" s="568" t="str">
        <f>IF(AH698&gt;0,"Alerta: debido a que cuenta con registros NS, debe proporcionar una justificación en el area de comentarios al final de la pregunta","")</f>
        <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42"/>
    </row>
    <row r="706" spans="1:46" ht="15" customHeight="1">
      <c r="A706" s="40"/>
      <c r="B706" s="571" t="str">
        <f>IF(AJ698&gt;0,"Favor de revisar la suma y consistencia de totales y/o subtotales por filas (numéricos y NS)","")</f>
        <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42"/>
    </row>
    <row r="707" spans="1:46" ht="15" customHeight="1">
      <c r="A707" s="40"/>
      <c r="B707" s="571" t="str">
        <f>IF(AN679&gt;0,"Favor de revisar la instrucción 3 general de la subsección V.2, debido a que no se cumplen con los criterios mencionados","")</f>
        <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42"/>
    </row>
    <row r="708" spans="1:46" ht="15" customHeight="1">
      <c r="A708" s="40"/>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row>
    <row r="709" spans="1:46" ht="15" customHeight="1">
      <c r="A709" s="40"/>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row>
    <row r="710" spans="1:46" ht="24" customHeight="1">
      <c r="A710" s="40" t="s">
        <v>6349</v>
      </c>
      <c r="B710" s="585" t="s">
        <v>6350</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42"/>
    </row>
    <row r="711" spans="1:46" ht="36" customHeight="1">
      <c r="A711" s="40"/>
      <c r="B711" s="42"/>
      <c r="C711" s="531" t="s">
        <v>6146</v>
      </c>
      <c r="D711" s="531"/>
      <c r="E711" s="531"/>
      <c r="F711" s="531"/>
      <c r="G711" s="531"/>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31"/>
      <c r="AD711" s="531"/>
      <c r="AE711" s="42"/>
    </row>
    <row r="712" spans="1:46" ht="36" customHeight="1">
      <c r="A712" s="40"/>
      <c r="B712" s="42"/>
      <c r="C712" s="531" t="s">
        <v>6351</v>
      </c>
      <c r="D712" s="531"/>
      <c r="E712" s="531"/>
      <c r="F712" s="531"/>
      <c r="G712" s="531"/>
      <c r="H712" s="531"/>
      <c r="I712" s="531"/>
      <c r="J712" s="531"/>
      <c r="K712" s="531"/>
      <c r="L712" s="531"/>
      <c r="M712" s="531"/>
      <c r="N712" s="531"/>
      <c r="O712" s="531"/>
      <c r="P712" s="531"/>
      <c r="Q712" s="531"/>
      <c r="R712" s="531"/>
      <c r="S712" s="531"/>
      <c r="T712" s="531"/>
      <c r="U712" s="531"/>
      <c r="V712" s="531"/>
      <c r="W712" s="531"/>
      <c r="X712" s="531"/>
      <c r="Y712" s="531"/>
      <c r="Z712" s="531"/>
      <c r="AA712" s="531"/>
      <c r="AB712" s="531"/>
      <c r="AC712" s="531"/>
      <c r="AD712" s="531"/>
      <c r="AE712" s="42"/>
    </row>
    <row r="713" spans="1:46" ht="36" customHeight="1">
      <c r="A713" s="40"/>
      <c r="B713" s="42"/>
      <c r="C713" s="531" t="s">
        <v>6352</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42"/>
    </row>
    <row r="714" spans="1:46" ht="15" customHeight="1">
      <c r="A714" s="40"/>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row>
    <row r="715" spans="1:46" ht="24" customHeight="1">
      <c r="A715" s="40"/>
      <c r="B715" s="42"/>
      <c r="C715" s="684" t="s">
        <v>6149</v>
      </c>
      <c r="D715" s="685"/>
      <c r="E715" s="685"/>
      <c r="F715" s="685"/>
      <c r="G715" s="685"/>
      <c r="H715" s="685"/>
      <c r="I715" s="685"/>
      <c r="J715" s="685"/>
      <c r="K715" s="685"/>
      <c r="L715" s="685"/>
      <c r="M715" s="685"/>
      <c r="N715" s="686"/>
      <c r="O715" s="514" t="s">
        <v>6336</v>
      </c>
      <c r="P715" s="514"/>
      <c r="Q715" s="514"/>
      <c r="R715" s="514"/>
      <c r="S715" s="514"/>
      <c r="T715" s="514"/>
      <c r="U715" s="514"/>
      <c r="V715" s="514"/>
      <c r="W715" s="514"/>
      <c r="X715" s="514"/>
      <c r="Y715" s="514"/>
      <c r="Z715" s="514"/>
      <c r="AA715" s="514"/>
      <c r="AB715" s="514"/>
      <c r="AC715" s="514"/>
      <c r="AD715" s="514"/>
      <c r="AE715" s="42"/>
      <c r="AK715" s="770" t="s">
        <v>6342</v>
      </c>
      <c r="AL715" s="770"/>
      <c r="AM715" s="770"/>
      <c r="AN715" s="770"/>
      <c r="AP715" s="822" t="s">
        <v>6150</v>
      </c>
      <c r="AQ715" s="772" t="s">
        <v>6342</v>
      </c>
      <c r="AR715" s="772"/>
      <c r="AS715" s="772"/>
      <c r="AT715" s="772"/>
    </row>
    <row r="716" spans="1:46" ht="15" customHeight="1">
      <c r="A716" s="40"/>
      <c r="B716" s="42"/>
      <c r="C716" s="687"/>
      <c r="D716" s="688"/>
      <c r="E716" s="688"/>
      <c r="F716" s="688"/>
      <c r="G716" s="688"/>
      <c r="H716" s="688"/>
      <c r="I716" s="688"/>
      <c r="J716" s="688"/>
      <c r="K716" s="688"/>
      <c r="L716" s="688"/>
      <c r="M716" s="688"/>
      <c r="N716" s="689"/>
      <c r="O716" s="511" t="s">
        <v>5161</v>
      </c>
      <c r="P716" s="512"/>
      <c r="Q716" s="512"/>
      <c r="R716" s="513"/>
      <c r="S716" s="515" t="s">
        <v>5338</v>
      </c>
      <c r="T716" s="516"/>
      <c r="U716" s="516"/>
      <c r="V716" s="517"/>
      <c r="W716" s="515" t="s">
        <v>5339</v>
      </c>
      <c r="X716" s="516"/>
      <c r="Y716" s="516"/>
      <c r="Z716" s="517"/>
      <c r="AA716" s="515" t="s">
        <v>403</v>
      </c>
      <c r="AB716" s="516"/>
      <c r="AC716" s="516"/>
      <c r="AD716" s="517"/>
      <c r="AE716" s="42"/>
      <c r="AG716" s="256" t="s">
        <v>5102</v>
      </c>
      <c r="AH716" s="222" t="s">
        <v>5107</v>
      </c>
      <c r="AI716" s="223" t="s">
        <v>5340</v>
      </c>
      <c r="AJ716" s="224" t="s">
        <v>5341</v>
      </c>
      <c r="AK716" s="269" t="s">
        <v>5382</v>
      </c>
      <c r="AL716" s="406" t="s">
        <v>5383</v>
      </c>
      <c r="AM716" s="407" t="s">
        <v>5384</v>
      </c>
      <c r="AN716" s="408" t="s">
        <v>6110</v>
      </c>
      <c r="AP716" s="822"/>
      <c r="AQ716" s="412" t="s">
        <v>5382</v>
      </c>
      <c r="AR716" s="413" t="s">
        <v>5383</v>
      </c>
      <c r="AS716" s="414" t="s">
        <v>5384</v>
      </c>
      <c r="AT716" s="415" t="s">
        <v>6110</v>
      </c>
    </row>
    <row r="717" spans="1:46" ht="15" customHeight="1">
      <c r="A717" s="40"/>
      <c r="B717" s="42"/>
      <c r="C717" s="188" t="s">
        <v>5014</v>
      </c>
      <c r="D717" s="572" t="s">
        <v>6151</v>
      </c>
      <c r="E717" s="573"/>
      <c r="F717" s="573"/>
      <c r="G717" s="573"/>
      <c r="H717" s="573"/>
      <c r="I717" s="573"/>
      <c r="J717" s="573"/>
      <c r="K717" s="573"/>
      <c r="L717" s="573"/>
      <c r="M717" s="573"/>
      <c r="N717" s="574"/>
      <c r="O717" s="580"/>
      <c r="P717" s="580"/>
      <c r="Q717" s="580"/>
      <c r="R717" s="580"/>
      <c r="S717" s="580"/>
      <c r="T717" s="580"/>
      <c r="U717" s="580"/>
      <c r="V717" s="580"/>
      <c r="W717" s="580"/>
      <c r="X717" s="580"/>
      <c r="Y717" s="580"/>
      <c r="Z717" s="580"/>
      <c r="AA717" s="580"/>
      <c r="AB717" s="580"/>
      <c r="AC717" s="580"/>
      <c r="AD717" s="580"/>
      <c r="AE717" s="42"/>
      <c r="AG717" s="1">
        <f>IF(AND(AG686=1,COUNTA(O717:AD728)=0),0,IF(AND(SUM($O$610)=0,COUNTA(O717:AD728)=0),0,IF(AND(SUM($O$610)&gt;0,COUNTA(O717:AD728)=48),0,1)))</f>
        <v>0</v>
      </c>
      <c r="AH717" s="23">
        <f>COUNTIF(S717:AD717,"NS")</f>
        <v>0</v>
      </c>
      <c r="AI717" s="23">
        <f>SUM(S717:AD717)</f>
        <v>0</v>
      </c>
      <c r="AJ717" s="23">
        <f>IF(COUNTIF(O717:AD717,"NA")=4,0,IF(OR(AND(O717=0,AH717&gt;0),AND(O717="ns",AI717&gt;0),AND(O717="ns",AH717=0,AI717=0)),1,IF(OR(AND(O717&gt;0,AH717=3),AND(O717="ns",AH717=3),AND(O717="ns",AI717=0,AH717&gt;0),O717=AI717),0,1)))</f>
        <v>0</v>
      </c>
      <c r="AK717">
        <f>IF(OR(O729="NS",$O$610="NS"),0,IF(AND(O729="NA",$O$610="NA"),0,IF(O729&gt;=$O$610,0,1)))</f>
        <v>0</v>
      </c>
      <c r="AL717">
        <f>IF(OR(S729="NS",$S$610="NS"),0,IF(AND(S729="NA",$S$610="NA"),0,IF(S729&gt;=$S$610,0,1)))</f>
        <v>0</v>
      </c>
      <c r="AM717">
        <f>IF(OR(W729="NS",$W$610="NS"),0,IF(AND(W729="NA",$W$610="NA"),0,IF(W729&gt;=$W$610,0,1)))</f>
        <v>0</v>
      </c>
      <c r="AN717">
        <f>IF(OR(AA729="NS",$AA$610="NS"),0,IF(AND(AA729="NA",$AA$610="NA"),0,IF(AA729&gt;=$AA$610,0,1)))</f>
        <v>0</v>
      </c>
      <c r="AP717" s="411">
        <v>1</v>
      </c>
      <c r="AQ717">
        <f>IF(OR(O717="NS",$O$610="NS"),0,IF(OR(O717="NA",$O$610="NA"),0,IF(O717&lt;=$O$610,0,1)))</f>
        <v>0</v>
      </c>
      <c r="AR717">
        <f>IF(OR(S717="NS",$S$610="NS"),0,IF(OR(S717="NA",$S$610="NA"),0,IF(S717&lt;=$S$610,0,1)))</f>
        <v>0</v>
      </c>
      <c r="AS717">
        <f>IF(OR(W717="NS",$W$610="NS"),0,IF(OR(W717="NA",$W$610="NA"),0,IF(W717&lt;=$W$610,0,1)))</f>
        <v>0</v>
      </c>
      <c r="AT717">
        <f>IF(OR(AA717="NS",$AA$610="NS"),0,IF(OR(AA717="NA",$AA$610="NA"),0,IF(AA717&lt;=$AA$610,0,1)))</f>
        <v>0</v>
      </c>
    </row>
    <row r="718" spans="1:46" ht="15" customHeight="1">
      <c r="A718" s="40"/>
      <c r="B718" s="42"/>
      <c r="C718" s="189" t="s">
        <v>5016</v>
      </c>
      <c r="D718" s="572" t="s">
        <v>6152</v>
      </c>
      <c r="E718" s="573"/>
      <c r="F718" s="573"/>
      <c r="G718" s="573"/>
      <c r="H718" s="573"/>
      <c r="I718" s="573"/>
      <c r="J718" s="573"/>
      <c r="K718" s="573"/>
      <c r="L718" s="573"/>
      <c r="M718" s="573"/>
      <c r="N718" s="574"/>
      <c r="O718" s="580"/>
      <c r="P718" s="580"/>
      <c r="Q718" s="580"/>
      <c r="R718" s="580"/>
      <c r="S718" s="580"/>
      <c r="T718" s="580"/>
      <c r="U718" s="580"/>
      <c r="V718" s="580"/>
      <c r="W718" s="580"/>
      <c r="X718" s="580"/>
      <c r="Y718" s="580"/>
      <c r="Z718" s="580"/>
      <c r="AA718" s="580"/>
      <c r="AB718" s="580"/>
      <c r="AC718" s="580"/>
      <c r="AD718" s="580"/>
      <c r="AE718" s="42"/>
      <c r="AH718" s="23">
        <f t="shared" ref="AH718:AH728" si="132">COUNTIF(S718:AD718,"NS")</f>
        <v>0</v>
      </c>
      <c r="AI718" s="23">
        <f t="shared" ref="AI718:AI728" si="133">SUM(S718:AD718)</f>
        <v>0</v>
      </c>
      <c r="AJ718" s="23">
        <f t="shared" ref="AJ718:AJ728" si="134">IF(COUNTIF(O718:AD718,"NA")=4,0,IF(OR(AND(O718=0,AH718&gt;0),AND(O718="ns",AI718&gt;0),AND(O718="ns",AH718=0,AI718=0)),1,IF(OR(AND(O718&gt;0,AH718=3),AND(O718="ns",AH718=3),AND(O718="ns",AI718=0,AH718&gt;0),O718=AI718),0,1)))</f>
        <v>0</v>
      </c>
      <c r="AK718" s="48"/>
      <c r="AL718" s="48"/>
      <c r="AM718" s="48"/>
      <c r="AN718" s="409">
        <f>SUM(AK717:AN717)</f>
        <v>0</v>
      </c>
      <c r="AP718" s="410">
        <v>2</v>
      </c>
      <c r="AQ718">
        <f t="shared" ref="AQ718:AQ728" si="135">IF(OR(O718="NS",$O$610="NS"),0,IF(OR(O718="NA",$O$610="NA"),0,IF(O718&lt;=$O$610,0,1)))</f>
        <v>0</v>
      </c>
      <c r="AR718">
        <f t="shared" ref="AR718:AR728" si="136">IF(OR(S718="NS",$S$610="NS"),0,IF(OR(S718="NA",$S$610="NA"),0,IF(S718&lt;=$S$610,0,1)))</f>
        <v>0</v>
      </c>
      <c r="AS718">
        <f t="shared" ref="AS718:AS728" si="137">IF(OR(W718="NS",$W$610="NS"),0,IF(OR(W718="NA",$W$610="NA"),0,IF(W718&lt;=$W$610,0,1)))</f>
        <v>0</v>
      </c>
      <c r="AT718">
        <f t="shared" ref="AT718:AT728" si="138">IF(OR(AA718="NS",$AA$610="NS"),0,IF(OR(AA718="NA",$AA$610="NA"),0,IF(AA718&lt;=$AA$610,0,1)))</f>
        <v>0</v>
      </c>
    </row>
    <row r="719" spans="1:46" ht="24" customHeight="1">
      <c r="A719" s="40"/>
      <c r="B719" s="42"/>
      <c r="C719" s="189" t="s">
        <v>5018</v>
      </c>
      <c r="D719" s="572" t="s">
        <v>6153</v>
      </c>
      <c r="E719" s="573"/>
      <c r="F719" s="573"/>
      <c r="G719" s="573"/>
      <c r="H719" s="573"/>
      <c r="I719" s="573"/>
      <c r="J719" s="573"/>
      <c r="K719" s="573"/>
      <c r="L719" s="573"/>
      <c r="M719" s="573"/>
      <c r="N719" s="574"/>
      <c r="O719" s="580"/>
      <c r="P719" s="580"/>
      <c r="Q719" s="580"/>
      <c r="R719" s="580"/>
      <c r="S719" s="580"/>
      <c r="T719" s="580"/>
      <c r="U719" s="580"/>
      <c r="V719" s="580"/>
      <c r="W719" s="580"/>
      <c r="X719" s="580"/>
      <c r="Y719" s="580"/>
      <c r="Z719" s="580"/>
      <c r="AA719" s="580"/>
      <c r="AB719" s="580"/>
      <c r="AC719" s="580"/>
      <c r="AD719" s="580"/>
      <c r="AE719" s="42"/>
      <c r="AG719" s="774" t="s">
        <v>6343</v>
      </c>
      <c r="AH719" s="23">
        <f t="shared" si="132"/>
        <v>0</v>
      </c>
      <c r="AI719" s="23">
        <f t="shared" si="133"/>
        <v>0</v>
      </c>
      <c r="AJ719" s="23">
        <f t="shared" si="134"/>
        <v>0</v>
      </c>
      <c r="AP719" s="411">
        <v>3</v>
      </c>
      <c r="AQ719">
        <f t="shared" si="135"/>
        <v>0</v>
      </c>
      <c r="AR719">
        <f t="shared" si="136"/>
        <v>0</v>
      </c>
      <c r="AS719">
        <f t="shared" si="137"/>
        <v>0</v>
      </c>
      <c r="AT719">
        <f t="shared" si="138"/>
        <v>0</v>
      </c>
    </row>
    <row r="720" spans="1:46" ht="24" customHeight="1">
      <c r="A720" s="40"/>
      <c r="B720" s="42"/>
      <c r="C720" s="189" t="s">
        <v>5020</v>
      </c>
      <c r="D720" s="572" t="s">
        <v>6154</v>
      </c>
      <c r="E720" s="573"/>
      <c r="F720" s="573"/>
      <c r="G720" s="573"/>
      <c r="H720" s="573"/>
      <c r="I720" s="573"/>
      <c r="J720" s="573"/>
      <c r="K720" s="573"/>
      <c r="L720" s="573"/>
      <c r="M720" s="573"/>
      <c r="N720" s="574"/>
      <c r="O720" s="580"/>
      <c r="P720" s="580"/>
      <c r="Q720" s="580"/>
      <c r="R720" s="580"/>
      <c r="S720" s="580"/>
      <c r="T720" s="580"/>
      <c r="U720" s="580"/>
      <c r="V720" s="580"/>
      <c r="W720" s="580"/>
      <c r="X720" s="580"/>
      <c r="Y720" s="580"/>
      <c r="Z720" s="580"/>
      <c r="AA720" s="580"/>
      <c r="AB720" s="580"/>
      <c r="AC720" s="580"/>
      <c r="AD720" s="580"/>
      <c r="AE720" s="42"/>
      <c r="AG720" s="774"/>
      <c r="AH720" s="23">
        <f t="shared" si="132"/>
        <v>0</v>
      </c>
      <c r="AI720" s="23">
        <f t="shared" si="133"/>
        <v>0</v>
      </c>
      <c r="AJ720" s="23">
        <f t="shared" si="134"/>
        <v>0</v>
      </c>
      <c r="AP720" s="410">
        <v>4</v>
      </c>
      <c r="AQ720">
        <f t="shared" si="135"/>
        <v>0</v>
      </c>
      <c r="AR720">
        <f t="shared" si="136"/>
        <v>0</v>
      </c>
      <c r="AS720">
        <f t="shared" si="137"/>
        <v>0</v>
      </c>
      <c r="AT720">
        <f t="shared" si="138"/>
        <v>0</v>
      </c>
    </row>
    <row r="721" spans="1:46" ht="24" customHeight="1">
      <c r="A721" s="40"/>
      <c r="B721" s="42"/>
      <c r="C721" s="189" t="s">
        <v>5022</v>
      </c>
      <c r="D721" s="572" t="s">
        <v>6155</v>
      </c>
      <c r="E721" s="573"/>
      <c r="F721" s="573"/>
      <c r="G721" s="573"/>
      <c r="H721" s="573"/>
      <c r="I721" s="573"/>
      <c r="J721" s="573"/>
      <c r="K721" s="573"/>
      <c r="L721" s="573"/>
      <c r="M721" s="573"/>
      <c r="N721" s="574"/>
      <c r="O721" s="580"/>
      <c r="P721" s="580"/>
      <c r="Q721" s="580"/>
      <c r="R721" s="580"/>
      <c r="S721" s="580"/>
      <c r="T721" s="580"/>
      <c r="U721" s="580"/>
      <c r="V721" s="580"/>
      <c r="W721" s="580"/>
      <c r="X721" s="580"/>
      <c r="Y721" s="580"/>
      <c r="Z721" s="580"/>
      <c r="AA721" s="580"/>
      <c r="AB721" s="580"/>
      <c r="AC721" s="580"/>
      <c r="AD721" s="580"/>
      <c r="AE721" s="42"/>
      <c r="AG721" s="1">
        <f>IF(AND(SUM($O$610)=0,COUNTA(O717:AD728)&gt;0),1,0)</f>
        <v>0</v>
      </c>
      <c r="AH721" s="23">
        <f t="shared" si="132"/>
        <v>0</v>
      </c>
      <c r="AI721" s="23">
        <f t="shared" si="133"/>
        <v>0</v>
      </c>
      <c r="AJ721" s="23">
        <f t="shared" si="134"/>
        <v>0</v>
      </c>
      <c r="AP721" s="411">
        <v>5</v>
      </c>
      <c r="AQ721">
        <f t="shared" si="135"/>
        <v>0</v>
      </c>
      <c r="AR721">
        <f t="shared" si="136"/>
        <v>0</v>
      </c>
      <c r="AS721">
        <f t="shared" si="137"/>
        <v>0</v>
      </c>
      <c r="AT721">
        <f t="shared" si="138"/>
        <v>0</v>
      </c>
    </row>
    <row r="722" spans="1:46" ht="24" customHeight="1">
      <c r="A722" s="40"/>
      <c r="B722" s="42"/>
      <c r="C722" s="189" t="s">
        <v>5024</v>
      </c>
      <c r="D722" s="572" t="s">
        <v>6156</v>
      </c>
      <c r="E722" s="573"/>
      <c r="F722" s="573"/>
      <c r="G722" s="573"/>
      <c r="H722" s="573"/>
      <c r="I722" s="573"/>
      <c r="J722" s="573"/>
      <c r="K722" s="573"/>
      <c r="L722" s="573"/>
      <c r="M722" s="573"/>
      <c r="N722" s="574"/>
      <c r="O722" s="580"/>
      <c r="P722" s="580"/>
      <c r="Q722" s="580"/>
      <c r="R722" s="580"/>
      <c r="S722" s="580"/>
      <c r="T722" s="580"/>
      <c r="U722" s="580"/>
      <c r="V722" s="580"/>
      <c r="W722" s="580"/>
      <c r="X722" s="580"/>
      <c r="Y722" s="580"/>
      <c r="Z722" s="580"/>
      <c r="AA722" s="580"/>
      <c r="AB722" s="580"/>
      <c r="AC722" s="580"/>
      <c r="AD722" s="580"/>
      <c r="AE722" s="42"/>
      <c r="AH722" s="23">
        <f t="shared" si="132"/>
        <v>0</v>
      </c>
      <c r="AI722" s="23">
        <f t="shared" si="133"/>
        <v>0</v>
      </c>
      <c r="AJ722" s="23">
        <f t="shared" si="134"/>
        <v>0</v>
      </c>
      <c r="AP722" s="410">
        <v>6</v>
      </c>
      <c r="AQ722">
        <f t="shared" si="135"/>
        <v>0</v>
      </c>
      <c r="AR722">
        <f t="shared" si="136"/>
        <v>0</v>
      </c>
      <c r="AS722">
        <f t="shared" si="137"/>
        <v>0</v>
      </c>
      <c r="AT722">
        <f t="shared" si="138"/>
        <v>0</v>
      </c>
    </row>
    <row r="723" spans="1:46" ht="24" customHeight="1">
      <c r="A723" s="40"/>
      <c r="B723" s="42"/>
      <c r="C723" s="189" t="s">
        <v>5026</v>
      </c>
      <c r="D723" s="572" t="s">
        <v>6157</v>
      </c>
      <c r="E723" s="573"/>
      <c r="F723" s="573"/>
      <c r="G723" s="573"/>
      <c r="H723" s="573"/>
      <c r="I723" s="573"/>
      <c r="J723" s="573"/>
      <c r="K723" s="573"/>
      <c r="L723" s="573"/>
      <c r="M723" s="573"/>
      <c r="N723" s="574"/>
      <c r="O723" s="580"/>
      <c r="P723" s="580"/>
      <c r="Q723" s="580"/>
      <c r="R723" s="580"/>
      <c r="S723" s="580"/>
      <c r="T723" s="580"/>
      <c r="U723" s="580"/>
      <c r="V723" s="580"/>
      <c r="W723" s="580"/>
      <c r="X723" s="580"/>
      <c r="Y723" s="580"/>
      <c r="Z723" s="580"/>
      <c r="AA723" s="580"/>
      <c r="AB723" s="580"/>
      <c r="AC723" s="580"/>
      <c r="AD723" s="580"/>
      <c r="AE723" s="42"/>
      <c r="AG723" s="828" t="s">
        <v>6226</v>
      </c>
      <c r="AH723" s="23">
        <f t="shared" si="132"/>
        <v>0</v>
      </c>
      <c r="AI723" s="23">
        <f t="shared" si="133"/>
        <v>0</v>
      </c>
      <c r="AJ723" s="23">
        <f t="shared" si="134"/>
        <v>0</v>
      </c>
      <c r="AP723" s="411">
        <v>7</v>
      </c>
      <c r="AQ723">
        <f t="shared" si="135"/>
        <v>0</v>
      </c>
      <c r="AR723">
        <f t="shared" si="136"/>
        <v>0</v>
      </c>
      <c r="AS723">
        <f t="shared" si="137"/>
        <v>0</v>
      </c>
      <c r="AT723">
        <f t="shared" si="138"/>
        <v>0</v>
      </c>
    </row>
    <row r="724" spans="1:46" ht="36" customHeight="1">
      <c r="A724" s="40"/>
      <c r="B724" s="42"/>
      <c r="C724" s="189" t="s">
        <v>5028</v>
      </c>
      <c r="D724" s="572" t="s">
        <v>6158</v>
      </c>
      <c r="E724" s="573"/>
      <c r="F724" s="573"/>
      <c r="G724" s="573"/>
      <c r="H724" s="573"/>
      <c r="I724" s="573"/>
      <c r="J724" s="573"/>
      <c r="K724" s="573"/>
      <c r="L724" s="573"/>
      <c r="M724" s="573"/>
      <c r="N724" s="574"/>
      <c r="O724" s="580"/>
      <c r="P724" s="580"/>
      <c r="Q724" s="580"/>
      <c r="R724" s="580"/>
      <c r="S724" s="580"/>
      <c r="T724" s="580"/>
      <c r="U724" s="580"/>
      <c r="V724" s="580"/>
      <c r="W724" s="580"/>
      <c r="X724" s="580"/>
      <c r="Y724" s="580"/>
      <c r="Z724" s="580"/>
      <c r="AA724" s="580"/>
      <c r="AB724" s="580"/>
      <c r="AC724" s="580"/>
      <c r="AD724" s="580"/>
      <c r="AE724" s="42"/>
      <c r="AG724" s="828"/>
      <c r="AH724" s="23">
        <f t="shared" si="132"/>
        <v>0</v>
      </c>
      <c r="AI724" s="23">
        <f t="shared" si="133"/>
        <v>0</v>
      </c>
      <c r="AJ724" s="23">
        <f t="shared" si="134"/>
        <v>0</v>
      </c>
      <c r="AP724" s="410">
        <v>8</v>
      </c>
      <c r="AQ724">
        <f t="shared" si="135"/>
        <v>0</v>
      </c>
      <c r="AR724">
        <f t="shared" si="136"/>
        <v>0</v>
      </c>
      <c r="AS724">
        <f t="shared" si="137"/>
        <v>0</v>
      </c>
      <c r="AT724">
        <f t="shared" si="138"/>
        <v>0</v>
      </c>
    </row>
    <row r="725" spans="1:46" ht="24" customHeight="1">
      <c r="A725" s="40"/>
      <c r="B725" s="42"/>
      <c r="C725" s="189" t="s">
        <v>5030</v>
      </c>
      <c r="D725" s="572" t="s">
        <v>6159</v>
      </c>
      <c r="E725" s="573"/>
      <c r="F725" s="573"/>
      <c r="G725" s="573"/>
      <c r="H725" s="573"/>
      <c r="I725" s="573"/>
      <c r="J725" s="573"/>
      <c r="K725" s="573"/>
      <c r="L725" s="573"/>
      <c r="M725" s="573"/>
      <c r="N725" s="574"/>
      <c r="O725" s="580"/>
      <c r="P725" s="580"/>
      <c r="Q725" s="580"/>
      <c r="R725" s="580"/>
      <c r="S725" s="580"/>
      <c r="T725" s="580"/>
      <c r="U725" s="580"/>
      <c r="V725" s="580"/>
      <c r="W725" s="580"/>
      <c r="X725" s="580"/>
      <c r="Y725" s="580"/>
      <c r="Z725" s="580"/>
      <c r="AA725" s="580"/>
      <c r="AB725" s="580"/>
      <c r="AC725" s="580"/>
      <c r="AD725" s="580"/>
      <c r="AE725" s="42"/>
      <c r="AG725" s="1">
        <f>IF(COUNTIF(CNGE_2024_M4_Secc1!O42:R101,1)=COUNTA(CNGE_2024_M4_Secc1!O42:R101),1,0)</f>
        <v>1</v>
      </c>
      <c r="AH725" s="23">
        <f t="shared" si="132"/>
        <v>0</v>
      </c>
      <c r="AI725" s="23">
        <f t="shared" si="133"/>
        <v>0</v>
      </c>
      <c r="AJ725" s="23">
        <f t="shared" si="134"/>
        <v>0</v>
      </c>
      <c r="AP725" s="411">
        <v>9</v>
      </c>
      <c r="AQ725">
        <f t="shared" si="135"/>
        <v>0</v>
      </c>
      <c r="AR725">
        <f t="shared" si="136"/>
        <v>0</v>
      </c>
      <c r="AS725">
        <f t="shared" si="137"/>
        <v>0</v>
      </c>
      <c r="AT725">
        <f t="shared" si="138"/>
        <v>0</v>
      </c>
    </row>
    <row r="726" spans="1:46" ht="15" customHeight="1">
      <c r="A726" s="40"/>
      <c r="B726" s="42"/>
      <c r="C726" s="189" t="s">
        <v>5031</v>
      </c>
      <c r="D726" s="572" t="s">
        <v>6160</v>
      </c>
      <c r="E726" s="573"/>
      <c r="F726" s="573"/>
      <c r="G726" s="573"/>
      <c r="H726" s="573"/>
      <c r="I726" s="573"/>
      <c r="J726" s="573"/>
      <c r="K726" s="573"/>
      <c r="L726" s="573"/>
      <c r="M726" s="573"/>
      <c r="N726" s="574"/>
      <c r="O726" s="580"/>
      <c r="P726" s="580"/>
      <c r="Q726" s="580"/>
      <c r="R726" s="580"/>
      <c r="S726" s="580"/>
      <c r="T726" s="580"/>
      <c r="U726" s="580"/>
      <c r="V726" s="580"/>
      <c r="W726" s="580"/>
      <c r="X726" s="580"/>
      <c r="Y726" s="580"/>
      <c r="Z726" s="580"/>
      <c r="AA726" s="580"/>
      <c r="AB726" s="580"/>
      <c r="AC726" s="580"/>
      <c r="AD726" s="580"/>
      <c r="AE726" s="42"/>
      <c r="AH726" s="23">
        <f t="shared" si="132"/>
        <v>0</v>
      </c>
      <c r="AI726" s="23">
        <f t="shared" si="133"/>
        <v>0</v>
      </c>
      <c r="AJ726" s="23">
        <f t="shared" si="134"/>
        <v>0</v>
      </c>
      <c r="AP726" s="410">
        <v>10</v>
      </c>
      <c r="AQ726">
        <f t="shared" si="135"/>
        <v>0</v>
      </c>
      <c r="AR726">
        <f t="shared" si="136"/>
        <v>0</v>
      </c>
      <c r="AS726">
        <f t="shared" si="137"/>
        <v>0</v>
      </c>
      <c r="AT726">
        <f t="shared" si="138"/>
        <v>0</v>
      </c>
    </row>
    <row r="727" spans="1:46" ht="15" customHeight="1">
      <c r="A727" s="40"/>
      <c r="B727" s="42"/>
      <c r="C727" s="189" t="s">
        <v>5033</v>
      </c>
      <c r="D727" s="572" t="s">
        <v>5319</v>
      </c>
      <c r="E727" s="573"/>
      <c r="F727" s="573"/>
      <c r="G727" s="573"/>
      <c r="H727" s="573"/>
      <c r="I727" s="573"/>
      <c r="J727" s="573"/>
      <c r="K727" s="573"/>
      <c r="L727" s="573"/>
      <c r="M727" s="573"/>
      <c r="N727" s="574"/>
      <c r="O727" s="580"/>
      <c r="P727" s="580"/>
      <c r="Q727" s="580"/>
      <c r="R727" s="580"/>
      <c r="S727" s="580"/>
      <c r="T727" s="580"/>
      <c r="U727" s="580"/>
      <c r="V727" s="580"/>
      <c r="W727" s="580"/>
      <c r="X727" s="580"/>
      <c r="Y727" s="580"/>
      <c r="Z727" s="580"/>
      <c r="AA727" s="580"/>
      <c r="AB727" s="580"/>
      <c r="AC727" s="580"/>
      <c r="AD727" s="580"/>
      <c r="AE727" s="42"/>
      <c r="AH727" s="23">
        <f t="shared" si="132"/>
        <v>0</v>
      </c>
      <c r="AI727" s="23">
        <f t="shared" si="133"/>
        <v>0</v>
      </c>
      <c r="AJ727" s="23">
        <f t="shared" si="134"/>
        <v>0</v>
      </c>
      <c r="AP727" s="411">
        <v>11</v>
      </c>
      <c r="AQ727">
        <f t="shared" si="135"/>
        <v>0</v>
      </c>
      <c r="AR727">
        <f t="shared" si="136"/>
        <v>0</v>
      </c>
      <c r="AS727">
        <f t="shared" si="137"/>
        <v>0</v>
      </c>
      <c r="AT727">
        <f t="shared" si="138"/>
        <v>0</v>
      </c>
    </row>
    <row r="728" spans="1:46" ht="15" customHeight="1">
      <c r="A728" s="40"/>
      <c r="B728" s="42"/>
      <c r="C728" s="189" t="s">
        <v>5034</v>
      </c>
      <c r="D728" s="572" t="s">
        <v>403</v>
      </c>
      <c r="E728" s="573"/>
      <c r="F728" s="573"/>
      <c r="G728" s="573"/>
      <c r="H728" s="573"/>
      <c r="I728" s="573"/>
      <c r="J728" s="573"/>
      <c r="K728" s="573"/>
      <c r="L728" s="573"/>
      <c r="M728" s="573"/>
      <c r="N728" s="574"/>
      <c r="O728" s="580"/>
      <c r="P728" s="580"/>
      <c r="Q728" s="580"/>
      <c r="R728" s="580"/>
      <c r="S728" s="580"/>
      <c r="T728" s="580"/>
      <c r="U728" s="580"/>
      <c r="V728" s="580"/>
      <c r="W728" s="580"/>
      <c r="X728" s="580"/>
      <c r="Y728" s="580"/>
      <c r="Z728" s="580"/>
      <c r="AA728" s="580"/>
      <c r="AB728" s="580"/>
      <c r="AC728" s="580"/>
      <c r="AD728" s="580"/>
      <c r="AE728" s="42"/>
      <c r="AH728" s="23">
        <f t="shared" si="132"/>
        <v>0</v>
      </c>
      <c r="AI728" s="23">
        <f t="shared" si="133"/>
        <v>0</v>
      </c>
      <c r="AJ728" s="23">
        <f t="shared" si="134"/>
        <v>0</v>
      </c>
      <c r="AP728" s="410">
        <v>12</v>
      </c>
      <c r="AQ728">
        <f t="shared" si="135"/>
        <v>0</v>
      </c>
      <c r="AR728">
        <f t="shared" si="136"/>
        <v>0</v>
      </c>
      <c r="AS728">
        <f t="shared" si="137"/>
        <v>0</v>
      </c>
      <c r="AT728">
        <f t="shared" si="138"/>
        <v>0</v>
      </c>
    </row>
    <row r="729" spans="1:46" ht="15" customHeight="1">
      <c r="A729" s="40"/>
      <c r="B729" s="42"/>
      <c r="C729" s="197"/>
      <c r="D729" s="198"/>
      <c r="E729" s="198"/>
      <c r="F729" s="198"/>
      <c r="G729" s="198"/>
      <c r="H729" s="198"/>
      <c r="I729" s="56"/>
      <c r="J729" s="207"/>
      <c r="K729" s="207"/>
      <c r="L729" s="108"/>
      <c r="M729" s="207"/>
      <c r="N729" s="108" t="s">
        <v>5189</v>
      </c>
      <c r="O729" s="729">
        <f>IF(AND(SUM(O717:R728)=0,COUNTIF(O717:R728,"NS")&gt;0),"NS",
IF(AND(SUM(O717:R728)=0,COUNTIF(O717:R728,0)&gt;0),0,
IF(AND(SUM(O717:R728)=0,COUNTIF(O717:R728,"NA")&gt;0),"NA",
SUM(O717:R728))))</f>
        <v>0</v>
      </c>
      <c r="P729" s="729"/>
      <c r="Q729" s="729"/>
      <c r="R729" s="729"/>
      <c r="S729" s="729">
        <f t="shared" ref="S729" si="139">IF(AND(SUM(S717:V728)=0,COUNTIF(S717:V728,"NS")&gt;0),"NS",
IF(AND(SUM(S717:V728)=0,COUNTIF(S717:V728,0)&gt;0),0,
IF(AND(SUM(S717:V728)=0,COUNTIF(S717:V728,"NA")&gt;0),"NA",
SUM(S717:V728))))</f>
        <v>0</v>
      </c>
      <c r="T729" s="729"/>
      <c r="U729" s="729"/>
      <c r="V729" s="729"/>
      <c r="W729" s="729">
        <f t="shared" ref="W729" si="140">IF(AND(SUM(W717:Z728)=0,COUNTIF(W717:Z728,"NS")&gt;0),"NS",
IF(AND(SUM(W717:Z728)=0,COUNTIF(W717:Z728,0)&gt;0),0,
IF(AND(SUM(W717:Z728)=0,COUNTIF(W717:Z728,"NA")&gt;0),"NA",
SUM(W717:Z728))))</f>
        <v>0</v>
      </c>
      <c r="X729" s="729"/>
      <c r="Y729" s="729"/>
      <c r="Z729" s="729"/>
      <c r="AA729" s="729">
        <f t="shared" ref="AA729" si="141">IF(AND(SUM(AA717:AD728)=0,COUNTIF(AA717:AD728,"NS")&gt;0),"NS",
IF(AND(SUM(AA717:AD728)=0,COUNTIF(AA717:AD728,0)&gt;0),0,
IF(AND(SUM(AA717:AD728)=0,COUNTIF(AA717:AD728,"NA")&gt;0),"NA",
SUM(AA717:AD728))))</f>
        <v>0</v>
      </c>
      <c r="AB729" s="729"/>
      <c r="AC729" s="729"/>
      <c r="AD729" s="729"/>
      <c r="AE729" s="42"/>
      <c r="AH729" s="222">
        <f>SUM(AH717:AH728)</f>
        <v>0</v>
      </c>
      <c r="AI729" s="223">
        <f>SUM(AI717:AI728)</f>
        <v>0</v>
      </c>
      <c r="AJ729" s="224">
        <f>SUM(AJ717:AJ728)</f>
        <v>0</v>
      </c>
      <c r="AT729" s="398">
        <f>SUM(AQ717:AT728)</f>
        <v>0</v>
      </c>
    </row>
    <row r="730" spans="1:46" ht="15" customHeight="1">
      <c r="A730" s="40"/>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row>
    <row r="731" spans="1:46" ht="24" customHeight="1">
      <c r="A731" s="40"/>
      <c r="B731" s="42"/>
      <c r="C731" s="593" t="s">
        <v>5147</v>
      </c>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42"/>
    </row>
    <row r="732" spans="1:46" ht="60" customHeight="1">
      <c r="A732" s="40"/>
      <c r="B732" s="42"/>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42"/>
    </row>
    <row r="733" spans="1:46" ht="15" customHeight="1">
      <c r="A733" s="40"/>
      <c r="B733" s="583" t="str">
        <f>IF(AG717&gt;0,"Favor de ingresar toda la información requerida en la pregunta y/o verifique que no tenga información en celdas sombreadas","")</f>
        <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42"/>
    </row>
    <row r="734" spans="1:46" ht="15" customHeight="1">
      <c r="A734" s="40"/>
      <c r="B734" s="568" t="str">
        <f>IF(AH729&gt;0,"Alerta: debido a que cuenta con registros NS, debe proporcionar una justificación en el area de comentarios al final de la pregunta","")</f>
        <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42"/>
    </row>
    <row r="735" spans="1:46" ht="15" customHeight="1">
      <c r="A735" s="40"/>
      <c r="B735" s="571" t="str">
        <f>IF(AJ729&gt;0,"Favor de revisar la suma y consistencia de totales y/o subtotales por filas (numéricos y NS)","")</f>
        <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42"/>
    </row>
    <row r="736" spans="1:46" ht="15" customHeight="1">
      <c r="A736" s="40"/>
      <c r="B736" s="571" t="str">
        <f>IF(AN718&gt;0,"Favor de revisar la instrucción 2 , debido a que no se cumplen con los criterios mencionados","")</f>
        <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42"/>
    </row>
    <row r="737" spans="1:41" ht="15" customHeight="1">
      <c r="A737" s="40"/>
      <c r="B737" s="584" t="str">
        <f>IF(AT729&gt;0,"Alerta: debe de proporcionar una justificación de acuerdo a lo establecido en la instrucción 3","")</f>
        <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row>
    <row r="738" spans="1:41" ht="15" customHeight="1">
      <c r="A738" s="40"/>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row>
    <row r="739" spans="1:41" ht="24" customHeight="1">
      <c r="A739" s="40" t="s">
        <v>6353</v>
      </c>
      <c r="B739" s="585" t="s">
        <v>6354</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42"/>
    </row>
    <row r="740" spans="1:41" ht="15" customHeight="1">
      <c r="A740" s="40"/>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row>
    <row r="741" spans="1:41" ht="24" customHeight="1">
      <c r="A741" s="40"/>
      <c r="B741" s="42"/>
      <c r="C741" s="684" t="s">
        <v>6163</v>
      </c>
      <c r="D741" s="685"/>
      <c r="E741" s="685"/>
      <c r="F741" s="685"/>
      <c r="G741" s="685"/>
      <c r="H741" s="685"/>
      <c r="I741" s="685"/>
      <c r="J741" s="685"/>
      <c r="K741" s="685"/>
      <c r="L741" s="685"/>
      <c r="M741" s="685"/>
      <c r="N741" s="686"/>
      <c r="O741" s="514" t="s">
        <v>6336</v>
      </c>
      <c r="P741" s="514"/>
      <c r="Q741" s="514"/>
      <c r="R741" s="514"/>
      <c r="S741" s="514"/>
      <c r="T741" s="514"/>
      <c r="U741" s="514"/>
      <c r="V741" s="514"/>
      <c r="W741" s="514"/>
      <c r="X741" s="514"/>
      <c r="Y741" s="514"/>
      <c r="Z741" s="514"/>
      <c r="AA741" s="514"/>
      <c r="AB741" s="514"/>
      <c r="AC741" s="514"/>
      <c r="AD741" s="514"/>
      <c r="AE741" s="42"/>
      <c r="AK741" s="770" t="s">
        <v>6342</v>
      </c>
      <c r="AL741" s="770"/>
      <c r="AM741" s="770"/>
      <c r="AN741" s="770"/>
    </row>
    <row r="742" spans="1:41" ht="15" customHeight="1">
      <c r="A742" s="40"/>
      <c r="B742" s="42"/>
      <c r="C742" s="687"/>
      <c r="D742" s="688"/>
      <c r="E742" s="688"/>
      <c r="F742" s="688"/>
      <c r="G742" s="688"/>
      <c r="H742" s="688"/>
      <c r="I742" s="688"/>
      <c r="J742" s="688"/>
      <c r="K742" s="688"/>
      <c r="L742" s="688"/>
      <c r="M742" s="688"/>
      <c r="N742" s="689"/>
      <c r="O742" s="511" t="s">
        <v>5161</v>
      </c>
      <c r="P742" s="512"/>
      <c r="Q742" s="512"/>
      <c r="R742" s="513"/>
      <c r="S742" s="515" t="s">
        <v>5338</v>
      </c>
      <c r="T742" s="516"/>
      <c r="U742" s="516"/>
      <c r="V742" s="517"/>
      <c r="W742" s="515" t="s">
        <v>5339</v>
      </c>
      <c r="X742" s="516"/>
      <c r="Y742" s="516"/>
      <c r="Z742" s="517"/>
      <c r="AA742" s="515" t="s">
        <v>403</v>
      </c>
      <c r="AB742" s="516"/>
      <c r="AC742" s="516"/>
      <c r="AD742" s="517"/>
      <c r="AE742" s="42"/>
      <c r="AG742" s="256" t="s">
        <v>5102</v>
      </c>
      <c r="AH742" s="222" t="s">
        <v>5107</v>
      </c>
      <c r="AI742" s="223" t="s">
        <v>5340</v>
      </c>
      <c r="AJ742" s="224" t="s">
        <v>5341</v>
      </c>
      <c r="AK742" s="269" t="s">
        <v>5382</v>
      </c>
      <c r="AL742" s="406" t="s">
        <v>5383</v>
      </c>
      <c r="AM742" s="407" t="s">
        <v>5384</v>
      </c>
      <c r="AN742" s="408" t="s">
        <v>6110</v>
      </c>
      <c r="AO742" s="828" t="s">
        <v>6226</v>
      </c>
    </row>
    <row r="743" spans="1:41" ht="15" customHeight="1">
      <c r="A743" s="40"/>
      <c r="B743" s="42"/>
      <c r="C743" s="94" t="s">
        <v>5014</v>
      </c>
      <c r="D743" s="717" t="s">
        <v>6164</v>
      </c>
      <c r="E743" s="718"/>
      <c r="F743" s="718"/>
      <c r="G743" s="718"/>
      <c r="H743" s="718"/>
      <c r="I743" s="718"/>
      <c r="J743" s="718"/>
      <c r="K743" s="718"/>
      <c r="L743" s="718"/>
      <c r="M743" s="718"/>
      <c r="N743" s="719"/>
      <c r="O743" s="580"/>
      <c r="P743" s="580"/>
      <c r="Q743" s="580"/>
      <c r="R743" s="580"/>
      <c r="S743" s="580"/>
      <c r="T743" s="580"/>
      <c r="U743" s="580"/>
      <c r="V743" s="580"/>
      <c r="W743" s="580"/>
      <c r="X743" s="580"/>
      <c r="Y743" s="580"/>
      <c r="Z743" s="580"/>
      <c r="AA743" s="580"/>
      <c r="AB743" s="580"/>
      <c r="AC743" s="580"/>
      <c r="AD743" s="580"/>
      <c r="AE743" s="42"/>
      <c r="AG743" s="1">
        <f>IF(AND(AO744=1,COUNTA(O743:AD745)=0),0,IF(AND(SUM($O$610)=0,COUNTA(O743:AD745)=0),0,IF(AND(SUM($O$610)&gt;0,COUNTA(O743:AD745)=12),0,1)))</f>
        <v>0</v>
      </c>
      <c r="AH743" s="23">
        <f>COUNTIF(S743:AD743,"NS")</f>
        <v>0</v>
      </c>
      <c r="AI743" s="23">
        <f>SUM(S743:AD743)</f>
        <v>0</v>
      </c>
      <c r="AJ743" s="23">
        <f>IF(COUNTIF(O743:AD743,"NA")=4,0,IF(OR(AND(O743=0,AH743&gt;0),AND(O743="ns",AI743&gt;0),AND(O743="ns",AH743=0,AI743=0)),1,IF(OR(AND(O743&gt;0,AH743=3),AND(O743="ns",AH743=3),AND(O743="ns",AI743=0,AH743&gt;0),O743=AI743),0,1)))</f>
        <v>0</v>
      </c>
      <c r="AK743">
        <f>IF(AND(O746="NS",$O$610="NS"),0,IF(AND(O746="NA",$O$610="NA"),0,IF(O746=$O$610,0,1)))</f>
        <v>0</v>
      </c>
      <c r="AL743">
        <f>IF(AND(S746="NS",$S$610="NS"),0,IF(AND(S746="NA",$S$610="NA"),0,IF(S746=$S$610,0,1)))</f>
        <v>0</v>
      </c>
      <c r="AM743">
        <f>IF(AND(W746="NS",$W$610="NS"),0,IF(AND(W746="NA",$W$610="NA"),0,IF(W746=$W$610,0,1)))</f>
        <v>0</v>
      </c>
      <c r="AN743">
        <f>IF(AND(AA746="NS",$AA$610="NS"),0,IF(AND(AA746="NA",$AA$610="NA"),0,IF(AA746=$AA$610,0,1)))</f>
        <v>0</v>
      </c>
      <c r="AO743" s="828"/>
    </row>
    <row r="744" spans="1:41" ht="15" customHeight="1">
      <c r="A744" s="40"/>
      <c r="B744" s="42"/>
      <c r="C744" s="94" t="s">
        <v>5016</v>
      </c>
      <c r="D744" s="717" t="s">
        <v>6165</v>
      </c>
      <c r="E744" s="718"/>
      <c r="F744" s="718"/>
      <c r="G744" s="718"/>
      <c r="H744" s="718"/>
      <c r="I744" s="718"/>
      <c r="J744" s="718"/>
      <c r="K744" s="718"/>
      <c r="L744" s="718"/>
      <c r="M744" s="718"/>
      <c r="N744" s="719"/>
      <c r="O744" s="580"/>
      <c r="P744" s="580"/>
      <c r="Q744" s="580"/>
      <c r="R744" s="580"/>
      <c r="S744" s="580"/>
      <c r="T744" s="580"/>
      <c r="U744" s="580"/>
      <c r="V744" s="580"/>
      <c r="W744" s="580"/>
      <c r="X744" s="580"/>
      <c r="Y744" s="580"/>
      <c r="Z744" s="580"/>
      <c r="AA744" s="580"/>
      <c r="AB744" s="580"/>
      <c r="AC744" s="580"/>
      <c r="AD744" s="580"/>
      <c r="AE744" s="42"/>
      <c r="AG744" s="774" t="s">
        <v>6343</v>
      </c>
      <c r="AH744" s="23">
        <f t="shared" ref="AH744:AH745" si="142">COUNTIF(S744:AD744,"NS")</f>
        <v>0</v>
      </c>
      <c r="AI744" s="23">
        <f t="shared" ref="AI744:AI745" si="143">SUM(S744:AD744)</f>
        <v>0</v>
      </c>
      <c r="AJ744" s="23">
        <f t="shared" ref="AJ744:AJ745" si="144">IF(COUNTIF(O744:AD744,"NA")=4,0,IF(OR(AND(O744=0,AH744&gt;0),AND(O744="ns",AI744&gt;0),AND(O744="ns",AH744=0,AI744=0)),1,IF(OR(AND(O744&gt;0,AH744=3),AND(O744="ns",AH744=3),AND(O744="ns",AI744=0,AH744&gt;0),O744=AI744),0,1)))</f>
        <v>0</v>
      </c>
      <c r="AK744" s="48"/>
      <c r="AL744" s="48"/>
      <c r="AM744" s="48"/>
      <c r="AN744" s="409">
        <f>SUM(AK743:AN743)</f>
        <v>0</v>
      </c>
      <c r="AO744" s="1">
        <f>IF(COUNTIF(CNGE_2024_M4_Secc1!O42:R101,1)=COUNTA(CNGE_2024_M4_Secc1!O42:R101),1,0)</f>
        <v>1</v>
      </c>
    </row>
    <row r="745" spans="1:41" ht="15" customHeight="1">
      <c r="A745" s="40"/>
      <c r="B745" s="42"/>
      <c r="C745" s="94" t="s">
        <v>5018</v>
      </c>
      <c r="D745" s="742" t="s">
        <v>403</v>
      </c>
      <c r="E745" s="742"/>
      <c r="F745" s="742"/>
      <c r="G745" s="742"/>
      <c r="H745" s="742"/>
      <c r="I745" s="742"/>
      <c r="J745" s="742"/>
      <c r="K745" s="742"/>
      <c r="L745" s="742"/>
      <c r="M745" s="742"/>
      <c r="N745" s="742"/>
      <c r="O745" s="580"/>
      <c r="P745" s="580"/>
      <c r="Q745" s="580"/>
      <c r="R745" s="580"/>
      <c r="S745" s="580"/>
      <c r="T745" s="580"/>
      <c r="U745" s="580"/>
      <c r="V745" s="580"/>
      <c r="W745" s="580"/>
      <c r="X745" s="580"/>
      <c r="Y745" s="580"/>
      <c r="Z745" s="580"/>
      <c r="AA745" s="580"/>
      <c r="AB745" s="580"/>
      <c r="AC745" s="580"/>
      <c r="AD745" s="580"/>
      <c r="AE745" s="42"/>
      <c r="AG745" s="774"/>
      <c r="AH745" s="23">
        <f t="shared" si="142"/>
        <v>0</v>
      </c>
      <c r="AI745" s="23">
        <f t="shared" si="143"/>
        <v>0</v>
      </c>
      <c r="AJ745" s="23">
        <f t="shared" si="144"/>
        <v>0</v>
      </c>
    </row>
    <row r="746" spans="1:41" ht="15" customHeight="1">
      <c r="A746" s="40"/>
      <c r="B746" s="42"/>
      <c r="C746" s="198"/>
      <c r="D746" s="198"/>
      <c r="E746" s="198"/>
      <c r="F746" s="198"/>
      <c r="G746" s="198"/>
      <c r="H746" s="198"/>
      <c r="I746" s="93"/>
      <c r="J746" s="108"/>
      <c r="K746" s="108"/>
      <c r="L746" s="108"/>
      <c r="M746" s="108"/>
      <c r="N746" s="208" t="s">
        <v>5189</v>
      </c>
      <c r="O746" s="729">
        <f>IF(AND(SUM(O743:R745)=0,COUNTIF(O743:R745,"NS")&gt;0),"NS",
IF(AND(SUM(O743:R745)=0,COUNTIF(O743:R745,0)&gt;0),0,
IF(AND(SUM(O743:R745)=0,COUNTIF(O743:R745,"NA")&gt;0),"NA",
SUM(O743:R745))))</f>
        <v>0</v>
      </c>
      <c r="P746" s="729"/>
      <c r="Q746" s="729"/>
      <c r="R746" s="729"/>
      <c r="S746" s="729">
        <f t="shared" ref="S746" si="145">IF(AND(SUM(S743:V745)=0,COUNTIF(S743:V745,"NS")&gt;0),"NS",
IF(AND(SUM(S743:V745)=0,COUNTIF(S743:V745,0)&gt;0),0,
IF(AND(SUM(S743:V745)=0,COUNTIF(S743:V745,"NA")&gt;0),"NA",
SUM(S743:V745))))</f>
        <v>0</v>
      </c>
      <c r="T746" s="729"/>
      <c r="U746" s="729"/>
      <c r="V746" s="729"/>
      <c r="W746" s="729">
        <f t="shared" ref="W746" si="146">IF(AND(SUM(W743:Z745)=0,COUNTIF(W743:Z745,"NS")&gt;0),"NS",
IF(AND(SUM(W743:Z745)=0,COUNTIF(W743:Z745,0)&gt;0),0,
IF(AND(SUM(W743:Z745)=0,COUNTIF(W743:Z745,"NA")&gt;0),"NA",
SUM(W743:Z745))))</f>
        <v>0</v>
      </c>
      <c r="X746" s="729"/>
      <c r="Y746" s="729"/>
      <c r="Z746" s="729"/>
      <c r="AA746" s="729">
        <f>IF(AND(SUM(AA743:AD745)=0,COUNTIF(AA743:AD745,"NS")&gt;0),"NS",
IF(AND(SUM(AA743:AD745)=0,COUNTIF(AA743:AD745,0)&gt;0),0,
IF(AND(SUM(AA743:AD745)=0,COUNTIF(AA743:AD745,"NA")&gt;0),"NA",
SUM(AA743:AD745))))</f>
        <v>0</v>
      </c>
      <c r="AB746" s="729"/>
      <c r="AC746" s="729"/>
      <c r="AD746" s="729"/>
      <c r="AE746" s="42"/>
      <c r="AG746" s="1">
        <f>IF(AND(SUM($O$610)=0,COUNTA(O743:AD745)&gt;0),1,0)</f>
        <v>0</v>
      </c>
      <c r="AH746" s="222">
        <f>SUM(AH743:AH745)</f>
        <v>0</v>
      </c>
      <c r="AI746" s="223">
        <f>SUM(AI743:AI745)</f>
        <v>0</v>
      </c>
      <c r="AJ746" s="224">
        <f>SUM(AJ743:AJ745)</f>
        <v>0</v>
      </c>
    </row>
    <row r="747" spans="1:41" ht="15" customHeight="1">
      <c r="A747" s="40"/>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row>
    <row r="748" spans="1:41" ht="24" customHeight="1">
      <c r="A748" s="40"/>
      <c r="B748" s="42"/>
      <c r="C748" s="531" t="s">
        <v>5147</v>
      </c>
      <c r="D748" s="531"/>
      <c r="E748" s="531"/>
      <c r="F748" s="531"/>
      <c r="G748" s="531"/>
      <c r="H748" s="531"/>
      <c r="I748" s="531"/>
      <c r="J748" s="531"/>
      <c r="K748" s="531"/>
      <c r="L748" s="531"/>
      <c r="M748" s="531"/>
      <c r="N748" s="531"/>
      <c r="O748" s="531"/>
      <c r="P748" s="531"/>
      <c r="Q748" s="531"/>
      <c r="R748" s="531"/>
      <c r="S748" s="531"/>
      <c r="T748" s="531"/>
      <c r="U748" s="531"/>
      <c r="V748" s="531"/>
      <c r="W748" s="531"/>
      <c r="X748" s="531"/>
      <c r="Y748" s="531"/>
      <c r="Z748" s="531"/>
      <c r="AA748" s="531"/>
      <c r="AB748" s="531"/>
      <c r="AC748" s="531"/>
      <c r="AD748" s="531"/>
      <c r="AE748" s="42"/>
    </row>
    <row r="749" spans="1:41" ht="60" customHeight="1">
      <c r="A749" s="40"/>
      <c r="B749" s="42"/>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42"/>
    </row>
    <row r="750" spans="1:41" ht="15" customHeight="1">
      <c r="A750" s="40"/>
      <c r="B750" s="583" t="str">
        <f>IF(AG743&gt;0,"Favor de ingresar toda la información requerida en la pregunta y/o verifique que no tenga información en celdas sombreadas","")</f>
        <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42"/>
    </row>
    <row r="751" spans="1:41" ht="15" customHeight="1">
      <c r="A751" s="40"/>
      <c r="B751" s="568" t="str">
        <f>IF(AH746&gt;0,"Alerta: debido a que cuenta con registros NS, debe proporcionar una justificación en el area de comentarios al final de la pregunta","")</f>
        <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42"/>
    </row>
    <row r="752" spans="1:41" ht="15" customHeight="1">
      <c r="A752" s="40"/>
      <c r="B752" s="571" t="str">
        <f>IF(AJ746&gt;0,"Favor de revisar la suma y consistencia de totales y/o subtotales por filas (numéricos y NS)","")</f>
        <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42"/>
    </row>
    <row r="753" spans="1:46" ht="15" customHeight="1">
      <c r="A753" s="40"/>
      <c r="B753" s="571" t="str">
        <f>IF(AN744&gt;0,"Favor de revisar la instrucción 3 general de la subsección VI.2, debido a que no se cumplen con los criterios mencionados","")</f>
        <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42"/>
    </row>
    <row r="754" spans="1:46" ht="15" customHeight="1">
      <c r="A754" s="40"/>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row>
    <row r="755" spans="1:46" ht="15" customHeight="1">
      <c r="A755" s="40"/>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row>
    <row r="756" spans="1:46" ht="24" customHeight="1">
      <c r="A756" s="40" t="s">
        <v>6355</v>
      </c>
      <c r="B756" s="582" t="s">
        <v>6356</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42"/>
    </row>
    <row r="757" spans="1:46" s="23" customFormat="1" ht="24" customHeight="1">
      <c r="A757" s="40"/>
      <c r="C757" s="531" t="s">
        <v>5537</v>
      </c>
      <c r="D757" s="531"/>
      <c r="E757" s="531"/>
      <c r="F757" s="531"/>
      <c r="G757" s="531"/>
      <c r="H757" s="531"/>
      <c r="I757" s="531"/>
      <c r="J757" s="531"/>
      <c r="K757" s="531"/>
      <c r="L757" s="531"/>
      <c r="M757" s="531"/>
      <c r="N757" s="531"/>
      <c r="O757" s="531"/>
      <c r="P757" s="531"/>
      <c r="Q757" s="531"/>
      <c r="R757" s="531"/>
      <c r="S757" s="531"/>
      <c r="T757" s="531"/>
      <c r="U757" s="531"/>
      <c r="V757" s="531"/>
      <c r="W757" s="531"/>
      <c r="X757" s="531"/>
      <c r="Y757" s="531"/>
      <c r="Z757" s="531"/>
      <c r="AA757" s="531"/>
      <c r="AB757" s="531"/>
      <c r="AC757" s="531"/>
      <c r="AD757" s="531"/>
    </row>
    <row r="758" spans="1:46" ht="36" customHeight="1">
      <c r="A758" s="40"/>
      <c r="B758" s="23"/>
      <c r="C758" s="531" t="s">
        <v>6357</v>
      </c>
      <c r="D758" s="531"/>
      <c r="E758" s="531"/>
      <c r="F758" s="531"/>
      <c r="G758" s="531"/>
      <c r="H758" s="531"/>
      <c r="I758" s="531"/>
      <c r="J758" s="531"/>
      <c r="K758" s="531"/>
      <c r="L758" s="531"/>
      <c r="M758" s="531"/>
      <c r="N758" s="531"/>
      <c r="O758" s="531"/>
      <c r="P758" s="531"/>
      <c r="Q758" s="531"/>
      <c r="R758" s="531"/>
      <c r="S758" s="531"/>
      <c r="T758" s="531"/>
      <c r="U758" s="531"/>
      <c r="V758" s="531"/>
      <c r="W758" s="531"/>
      <c r="X758" s="531"/>
      <c r="Y758" s="531"/>
      <c r="Z758" s="531"/>
      <c r="AA758" s="531"/>
      <c r="AB758" s="531"/>
      <c r="AC758" s="531"/>
      <c r="AD758" s="531"/>
      <c r="AE758" s="42"/>
    </row>
    <row r="759" spans="1:46" ht="36" customHeight="1">
      <c r="A759" s="40"/>
      <c r="B759" s="23"/>
      <c r="C759" s="531" t="s">
        <v>6358</v>
      </c>
      <c r="D759" s="531"/>
      <c r="E759" s="531"/>
      <c r="F759" s="531"/>
      <c r="G759" s="531"/>
      <c r="H759" s="531"/>
      <c r="I759" s="531"/>
      <c r="J759" s="531"/>
      <c r="K759" s="531"/>
      <c r="L759" s="531"/>
      <c r="M759" s="531"/>
      <c r="N759" s="531"/>
      <c r="O759" s="531"/>
      <c r="P759" s="531"/>
      <c r="Q759" s="531"/>
      <c r="R759" s="531"/>
      <c r="S759" s="531"/>
      <c r="T759" s="531"/>
      <c r="U759" s="531"/>
      <c r="V759" s="531"/>
      <c r="W759" s="531"/>
      <c r="X759" s="531"/>
      <c r="Y759" s="531"/>
      <c r="Z759" s="531"/>
      <c r="AA759" s="531"/>
      <c r="AB759" s="531"/>
      <c r="AC759" s="531"/>
      <c r="AD759" s="531"/>
      <c r="AE759" s="42"/>
    </row>
    <row r="760" spans="1:46" ht="24" customHeight="1">
      <c r="A760" s="40"/>
      <c r="B760" s="23"/>
      <c r="C760" s="531" t="s">
        <v>5542</v>
      </c>
      <c r="D760" s="531"/>
      <c r="E760" s="531"/>
      <c r="F760" s="531"/>
      <c r="G760" s="531"/>
      <c r="H760" s="531"/>
      <c r="I760" s="531"/>
      <c r="J760" s="531"/>
      <c r="K760" s="531"/>
      <c r="L760" s="531"/>
      <c r="M760" s="531"/>
      <c r="N760" s="531"/>
      <c r="O760" s="531"/>
      <c r="P760" s="531"/>
      <c r="Q760" s="531"/>
      <c r="R760" s="531"/>
      <c r="S760" s="531"/>
      <c r="T760" s="531"/>
      <c r="U760" s="531"/>
      <c r="V760" s="531"/>
      <c r="W760" s="531"/>
      <c r="X760" s="531"/>
      <c r="Y760" s="531"/>
      <c r="Z760" s="531"/>
      <c r="AA760" s="531"/>
      <c r="AB760" s="531"/>
      <c r="AC760" s="531"/>
      <c r="AD760" s="531"/>
      <c r="AE760" s="42"/>
    </row>
    <row r="761" spans="1:46" ht="15" customHeight="1">
      <c r="A761" s="40"/>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row>
    <row r="762" spans="1:46" ht="24" customHeight="1">
      <c r="A762" s="40"/>
      <c r="B762" s="42"/>
      <c r="C762" s="684" t="s">
        <v>5544</v>
      </c>
      <c r="D762" s="685"/>
      <c r="E762" s="685"/>
      <c r="F762" s="685"/>
      <c r="G762" s="685"/>
      <c r="H762" s="685"/>
      <c r="I762" s="685"/>
      <c r="J762" s="685"/>
      <c r="K762" s="685"/>
      <c r="L762" s="685"/>
      <c r="M762" s="685"/>
      <c r="N762" s="686"/>
      <c r="O762" s="514" t="s">
        <v>6336</v>
      </c>
      <c r="P762" s="514"/>
      <c r="Q762" s="514"/>
      <c r="R762" s="514"/>
      <c r="S762" s="514"/>
      <c r="T762" s="514"/>
      <c r="U762" s="514"/>
      <c r="V762" s="514"/>
      <c r="W762" s="514"/>
      <c r="X762" s="514"/>
      <c r="Y762" s="514"/>
      <c r="Z762" s="514"/>
      <c r="AA762" s="514"/>
      <c r="AB762" s="514"/>
      <c r="AC762" s="514"/>
      <c r="AD762" s="514"/>
      <c r="AE762" s="42"/>
      <c r="AK762" s="770" t="s">
        <v>6109</v>
      </c>
      <c r="AL762" s="770"/>
      <c r="AM762" s="770"/>
      <c r="AN762" s="770"/>
      <c r="AO762" s="823" t="s">
        <v>6170</v>
      </c>
      <c r="AP762" s="771" t="s">
        <v>6171</v>
      </c>
      <c r="AQ762" s="772" t="s">
        <v>6109</v>
      </c>
      <c r="AR762" s="772"/>
      <c r="AS762" s="772"/>
      <c r="AT762" s="772"/>
    </row>
    <row r="763" spans="1:46" ht="15" customHeight="1">
      <c r="A763" s="40"/>
      <c r="B763" s="137"/>
      <c r="C763" s="687"/>
      <c r="D763" s="688"/>
      <c r="E763" s="688"/>
      <c r="F763" s="688"/>
      <c r="G763" s="688"/>
      <c r="H763" s="688"/>
      <c r="I763" s="688"/>
      <c r="J763" s="688"/>
      <c r="K763" s="688"/>
      <c r="L763" s="688"/>
      <c r="M763" s="688"/>
      <c r="N763" s="689"/>
      <c r="O763" s="511" t="s">
        <v>5161</v>
      </c>
      <c r="P763" s="512"/>
      <c r="Q763" s="512"/>
      <c r="R763" s="513"/>
      <c r="S763" s="515" t="s">
        <v>5338</v>
      </c>
      <c r="T763" s="516"/>
      <c r="U763" s="516"/>
      <c r="V763" s="517"/>
      <c r="W763" s="515" t="s">
        <v>5339</v>
      </c>
      <c r="X763" s="516"/>
      <c r="Y763" s="516"/>
      <c r="Z763" s="517"/>
      <c r="AA763" s="515" t="s">
        <v>403</v>
      </c>
      <c r="AB763" s="516"/>
      <c r="AC763" s="516"/>
      <c r="AD763" s="517"/>
      <c r="AE763" s="42"/>
      <c r="AG763" s="256" t="s">
        <v>5102</v>
      </c>
      <c r="AH763" s="222" t="s">
        <v>5107</v>
      </c>
      <c r="AI763" s="223" t="s">
        <v>5340</v>
      </c>
      <c r="AJ763" s="224" t="s">
        <v>5341</v>
      </c>
      <c r="AK763" s="269" t="s">
        <v>5382</v>
      </c>
      <c r="AL763" s="406" t="s">
        <v>5383</v>
      </c>
      <c r="AM763" s="407" t="s">
        <v>5384</v>
      </c>
      <c r="AN763" s="408" t="s">
        <v>6110</v>
      </c>
      <c r="AO763" s="823"/>
      <c r="AP763" s="771"/>
      <c r="AQ763" s="412" t="s">
        <v>5382</v>
      </c>
      <c r="AR763" s="413" t="s">
        <v>5383</v>
      </c>
      <c r="AS763" s="414" t="s">
        <v>5384</v>
      </c>
      <c r="AT763" s="415" t="s">
        <v>6110</v>
      </c>
    </row>
    <row r="764" spans="1:46" ht="15" customHeight="1">
      <c r="A764" s="40"/>
      <c r="B764" s="42"/>
      <c r="C764" s="94" t="s">
        <v>5014</v>
      </c>
      <c r="D764" s="572" t="s">
        <v>5548</v>
      </c>
      <c r="E764" s="720"/>
      <c r="F764" s="720"/>
      <c r="G764" s="720"/>
      <c r="H764" s="720"/>
      <c r="I764" s="720"/>
      <c r="J764" s="720"/>
      <c r="K764" s="720"/>
      <c r="L764" s="720"/>
      <c r="M764" s="720"/>
      <c r="N764" s="776"/>
      <c r="O764" s="577"/>
      <c r="P764" s="578"/>
      <c r="Q764" s="578"/>
      <c r="R764" s="579"/>
      <c r="S764" s="577"/>
      <c r="T764" s="578"/>
      <c r="U764" s="578"/>
      <c r="V764" s="579"/>
      <c r="W764" s="577"/>
      <c r="X764" s="578"/>
      <c r="Y764" s="578"/>
      <c r="Z764" s="579"/>
      <c r="AA764" s="577"/>
      <c r="AB764" s="578"/>
      <c r="AC764" s="578"/>
      <c r="AD764" s="579"/>
      <c r="AE764" s="42"/>
      <c r="AG764" s="1">
        <f>IF(AND(AO744=1,COUNTA(O764:AD779)=0),0,IF(AND(SUM($O$610)=0,COUNTA(O764:AD779)=0),0,IF(AND(SUM($O$610)&gt;0,COUNTA(O764:AD779)=64),0,1)))</f>
        <v>0</v>
      </c>
      <c r="AH764" s="23">
        <f>COUNTIF(S764:AD764,"NS")</f>
        <v>0</v>
      </c>
      <c r="AI764" s="23">
        <f>SUM(S764:AD764)</f>
        <v>0</v>
      </c>
      <c r="AJ764" s="23">
        <f>IF(COUNTIF(O764:AD764,"NA")=4,0,IF(OR(AND(O764=0,AH764&gt;0),AND(O764="ns",AI764&gt;0),AND(O764="ns",AH764=0,AI764=0)),1,IF(OR(AND(O764&gt;0,AH764=3),AND(O764="ns",AH764=3),AND(O764="ns",AI764=0,AH764&gt;0),O764=AI764),0,1)))</f>
        <v>0</v>
      </c>
      <c r="AK764">
        <f>IF(OR(O780="NS",$O$610="NS"),0,IF(AND(O780="NA",$O$610="NA"),0,IF(O780&gt;=$O$610,0,1)))</f>
        <v>0</v>
      </c>
      <c r="AL764">
        <f>IF(OR(S780="NS",$S$610="NS"),0,IF(AND(S780="NA",$S$610="NA"),0,IF(S780&gt;=$S$610,0,1)))</f>
        <v>0</v>
      </c>
      <c r="AM764">
        <f>IF(OR(W780="NS",$W$610="NS"),0,IF(AND(W780="NA",$W$610="NA"),0,IF(W780&gt;=$W$610,0,1)))</f>
        <v>0</v>
      </c>
      <c r="AN764">
        <f>IF(OR(AA780="NS",$AA$610="NS"),0,IF(AND(AA780="NA",$AA$610="NA"),0,IF(AA780&gt;=$AA$610,0,1)))</f>
        <v>0</v>
      </c>
      <c r="AO764" s="1">
        <f>IF(SUM(O776:AD776)&gt;0,1,0)</f>
        <v>0</v>
      </c>
      <c r="AP764" s="411">
        <v>1</v>
      </c>
      <c r="AQ764">
        <f>IF(OR(O764="NS",$O$610="NS"),0,IF(OR(O764="NA",$O$610="NA"),0,IF(O764&lt;=$O$610,0,1)))</f>
        <v>0</v>
      </c>
      <c r="AR764">
        <f>IF(OR(S764="NS",$S$610="NS"),0,IF(OR(S764="NA",$S$610="NA"),0,IF(S764&lt;=$S$610,0,1)))</f>
        <v>0</v>
      </c>
      <c r="AS764">
        <f>IF(OR(W764="NS",$W$610="NS"),0,IF(OR(W764="NA",$W$610="NA"),0,IF(W764&lt;=$W$610,0,1)))</f>
        <v>0</v>
      </c>
      <c r="AT764">
        <f>IF(OR(AA764="NS",$AA$610="NS"),0,IF(OR(AA764="NA",$AA$610="NA"),0,IF(AA764&lt;=$AA$610,0,1)))</f>
        <v>0</v>
      </c>
    </row>
    <row r="765" spans="1:46" ht="15" customHeight="1">
      <c r="A765" s="40"/>
      <c r="B765" s="42"/>
      <c r="C765" s="94" t="s">
        <v>5016</v>
      </c>
      <c r="D765" s="572" t="s">
        <v>5549</v>
      </c>
      <c r="E765" s="720"/>
      <c r="F765" s="720"/>
      <c r="G765" s="720"/>
      <c r="H765" s="720"/>
      <c r="I765" s="720"/>
      <c r="J765" s="720"/>
      <c r="K765" s="720"/>
      <c r="L765" s="720"/>
      <c r="M765" s="720"/>
      <c r="N765" s="776"/>
      <c r="O765" s="577"/>
      <c r="P765" s="578"/>
      <c r="Q765" s="578"/>
      <c r="R765" s="579"/>
      <c r="S765" s="577"/>
      <c r="T765" s="578"/>
      <c r="U765" s="578"/>
      <c r="V765" s="579"/>
      <c r="W765" s="577"/>
      <c r="X765" s="578"/>
      <c r="Y765" s="578"/>
      <c r="Z765" s="579"/>
      <c r="AA765" s="577"/>
      <c r="AB765" s="578"/>
      <c r="AC765" s="578"/>
      <c r="AD765" s="579"/>
      <c r="AE765" s="42"/>
      <c r="AH765" s="23">
        <f t="shared" ref="AH765:AH779" si="147">COUNTIF(S765:AD765,"NS")</f>
        <v>0</v>
      </c>
      <c r="AI765" s="23">
        <f t="shared" ref="AI765:AI779" si="148">SUM(S765:AD765)</f>
        <v>0</v>
      </c>
      <c r="AJ765" s="23">
        <f t="shared" ref="AJ765:AJ779" si="149">IF(COUNTIF(O765:AD765,"NA")=4,0,IF(OR(AND(O765=0,AH765&gt;0),AND(O765="ns",AI765&gt;0),AND(O765="ns",AH765=0,AI765=0)),1,IF(OR(AND(O765&gt;0,AH765=3),AND(O765="ns",AH765=3),AND(O765="ns",AI765=0,AH765&gt;0),O765=AI765),0,1)))</f>
        <v>0</v>
      </c>
      <c r="AK765" s="48"/>
      <c r="AL765" s="48"/>
      <c r="AM765" s="48"/>
      <c r="AN765" s="409">
        <f>SUM(AK764:AN764)</f>
        <v>0</v>
      </c>
      <c r="AP765" s="410">
        <v>2</v>
      </c>
      <c r="AQ765">
        <f t="shared" ref="AQ765:AQ779" si="150">IF(OR(O765="NS",$O$610="NS"),0,IF(OR(O765="NA",$O$610="NA"),0,IF(O765&lt;=$O$610,0,1)))</f>
        <v>0</v>
      </c>
      <c r="AR765">
        <f t="shared" ref="AR765:AR779" si="151">IF(OR(S765="NS",$S$610="NS"),0,IF(OR(S765="NA",$S$610="NA"),0,IF(S765&lt;=$S$610,0,1)))</f>
        <v>0</v>
      </c>
      <c r="AS765">
        <f t="shared" ref="AS765:AS779" si="152">IF(OR(W765="NS",$W$610="NS"),0,IF(OR(W765="NA",$W$610="NA"),0,IF(W765&lt;=$W$610,0,1)))</f>
        <v>0</v>
      </c>
      <c r="AT765">
        <f t="shared" ref="AT765:AT779" si="153">IF(OR(AA765="NS",$AA$610="NS"),0,IF(OR(AA765="NA",$AA$610="NA"),0,IF(AA765&lt;=$AA$610,0,1)))</f>
        <v>0</v>
      </c>
    </row>
    <row r="766" spans="1:46" ht="15" customHeight="1">
      <c r="A766" s="40"/>
      <c r="B766" s="42"/>
      <c r="C766" s="94" t="s">
        <v>5018</v>
      </c>
      <c r="D766" s="572" t="s">
        <v>5550</v>
      </c>
      <c r="E766" s="720"/>
      <c r="F766" s="720"/>
      <c r="G766" s="720"/>
      <c r="H766" s="720"/>
      <c r="I766" s="720"/>
      <c r="J766" s="720"/>
      <c r="K766" s="720"/>
      <c r="L766" s="720"/>
      <c r="M766" s="720"/>
      <c r="N766" s="776"/>
      <c r="O766" s="577"/>
      <c r="P766" s="578"/>
      <c r="Q766" s="578"/>
      <c r="R766" s="579"/>
      <c r="S766" s="577"/>
      <c r="T766" s="578"/>
      <c r="U766" s="578"/>
      <c r="V766" s="579"/>
      <c r="W766" s="577"/>
      <c r="X766" s="578"/>
      <c r="Y766" s="578"/>
      <c r="Z766" s="579"/>
      <c r="AA766" s="577"/>
      <c r="AB766" s="578"/>
      <c r="AC766" s="578"/>
      <c r="AD766" s="579"/>
      <c r="AE766" s="42"/>
      <c r="AG766" s="774" t="s">
        <v>6343</v>
      </c>
      <c r="AH766" s="23">
        <f t="shared" si="147"/>
        <v>0</v>
      </c>
      <c r="AI766" s="23">
        <f t="shared" si="148"/>
        <v>0</v>
      </c>
      <c r="AJ766" s="23">
        <f t="shared" si="149"/>
        <v>0</v>
      </c>
      <c r="AP766" s="411">
        <v>3</v>
      </c>
      <c r="AQ766">
        <f t="shared" si="150"/>
        <v>0</v>
      </c>
      <c r="AR766">
        <f t="shared" si="151"/>
        <v>0</v>
      </c>
      <c r="AS766">
        <f t="shared" si="152"/>
        <v>0</v>
      </c>
      <c r="AT766">
        <f t="shared" si="153"/>
        <v>0</v>
      </c>
    </row>
    <row r="767" spans="1:46" ht="15" customHeight="1">
      <c r="A767" s="40"/>
      <c r="B767" s="137"/>
      <c r="C767" s="94" t="s">
        <v>5020</v>
      </c>
      <c r="D767" s="572" t="s">
        <v>5551</v>
      </c>
      <c r="E767" s="720"/>
      <c r="F767" s="720"/>
      <c r="G767" s="720"/>
      <c r="H767" s="720"/>
      <c r="I767" s="720"/>
      <c r="J767" s="720"/>
      <c r="K767" s="720"/>
      <c r="L767" s="720"/>
      <c r="M767" s="720"/>
      <c r="N767" s="776"/>
      <c r="O767" s="577"/>
      <c r="P767" s="578"/>
      <c r="Q767" s="578"/>
      <c r="R767" s="579"/>
      <c r="S767" s="577"/>
      <c r="T767" s="578"/>
      <c r="U767" s="578"/>
      <c r="V767" s="579"/>
      <c r="W767" s="577"/>
      <c r="X767" s="578"/>
      <c r="Y767" s="578"/>
      <c r="Z767" s="579"/>
      <c r="AA767" s="577"/>
      <c r="AB767" s="578"/>
      <c r="AC767" s="578"/>
      <c r="AD767" s="579"/>
      <c r="AE767" s="42"/>
      <c r="AG767" s="774"/>
      <c r="AH767" s="23">
        <f t="shared" si="147"/>
        <v>0</v>
      </c>
      <c r="AI767" s="23">
        <f t="shared" si="148"/>
        <v>0</v>
      </c>
      <c r="AJ767" s="23">
        <f t="shared" si="149"/>
        <v>0</v>
      </c>
      <c r="AP767" s="410">
        <v>4</v>
      </c>
      <c r="AQ767">
        <f t="shared" si="150"/>
        <v>0</v>
      </c>
      <c r="AR767">
        <f t="shared" si="151"/>
        <v>0</v>
      </c>
      <c r="AS767">
        <f t="shared" si="152"/>
        <v>0</v>
      </c>
      <c r="AT767">
        <f t="shared" si="153"/>
        <v>0</v>
      </c>
    </row>
    <row r="768" spans="1:46" ht="15" customHeight="1">
      <c r="A768" s="40"/>
      <c r="B768" s="42"/>
      <c r="C768" s="94" t="s">
        <v>5022</v>
      </c>
      <c r="D768" s="572" t="s">
        <v>5552</v>
      </c>
      <c r="E768" s="720"/>
      <c r="F768" s="720"/>
      <c r="G768" s="720"/>
      <c r="H768" s="720"/>
      <c r="I768" s="720"/>
      <c r="J768" s="720"/>
      <c r="K768" s="720"/>
      <c r="L768" s="720"/>
      <c r="M768" s="720"/>
      <c r="N768" s="776"/>
      <c r="O768" s="577"/>
      <c r="P768" s="578"/>
      <c r="Q768" s="578"/>
      <c r="R768" s="579"/>
      <c r="S768" s="577"/>
      <c r="T768" s="578"/>
      <c r="U768" s="578"/>
      <c r="V768" s="579"/>
      <c r="W768" s="577"/>
      <c r="X768" s="578"/>
      <c r="Y768" s="578"/>
      <c r="Z768" s="579"/>
      <c r="AA768" s="577"/>
      <c r="AB768" s="578"/>
      <c r="AC768" s="578"/>
      <c r="AD768" s="579"/>
      <c r="AE768" s="42"/>
      <c r="AG768" s="1">
        <f>IF(AND(SUM($O$610)=0,COUNTA(O764:AD779)&gt;0),1,0)</f>
        <v>0</v>
      </c>
      <c r="AH768" s="23">
        <f t="shared" si="147"/>
        <v>0</v>
      </c>
      <c r="AI768" s="23">
        <f t="shared" si="148"/>
        <v>0</v>
      </c>
      <c r="AJ768" s="23">
        <f t="shared" si="149"/>
        <v>0</v>
      </c>
      <c r="AP768" s="411">
        <v>5</v>
      </c>
      <c r="AQ768">
        <f t="shared" si="150"/>
        <v>0</v>
      </c>
      <c r="AR768">
        <f t="shared" si="151"/>
        <v>0</v>
      </c>
      <c r="AS768">
        <f t="shared" si="152"/>
        <v>0</v>
      </c>
      <c r="AT768">
        <f t="shared" si="153"/>
        <v>0</v>
      </c>
    </row>
    <row r="769" spans="1:46" ht="15" customHeight="1">
      <c r="A769" s="40"/>
      <c r="B769" s="42"/>
      <c r="C769" s="94" t="s">
        <v>5024</v>
      </c>
      <c r="D769" s="572" t="s">
        <v>5553</v>
      </c>
      <c r="E769" s="720"/>
      <c r="F769" s="720"/>
      <c r="G769" s="720"/>
      <c r="H769" s="720"/>
      <c r="I769" s="720"/>
      <c r="J769" s="720"/>
      <c r="K769" s="720"/>
      <c r="L769" s="720"/>
      <c r="M769" s="720"/>
      <c r="N769" s="776"/>
      <c r="O769" s="577"/>
      <c r="P769" s="578"/>
      <c r="Q769" s="578"/>
      <c r="R769" s="579"/>
      <c r="S769" s="577"/>
      <c r="T769" s="578"/>
      <c r="U769" s="578"/>
      <c r="V769" s="579"/>
      <c r="W769" s="577"/>
      <c r="X769" s="578"/>
      <c r="Y769" s="578"/>
      <c r="Z769" s="579"/>
      <c r="AA769" s="577"/>
      <c r="AB769" s="578"/>
      <c r="AC769" s="578"/>
      <c r="AD769" s="579"/>
      <c r="AE769" s="42"/>
      <c r="AH769" s="23">
        <f t="shared" si="147"/>
        <v>0</v>
      </c>
      <c r="AI769" s="23">
        <f t="shared" si="148"/>
        <v>0</v>
      </c>
      <c r="AJ769" s="23">
        <f t="shared" si="149"/>
        <v>0</v>
      </c>
      <c r="AP769" s="410">
        <v>6</v>
      </c>
      <c r="AQ769">
        <f t="shared" si="150"/>
        <v>0</v>
      </c>
      <c r="AR769">
        <f t="shared" si="151"/>
        <v>0</v>
      </c>
      <c r="AS769">
        <f t="shared" si="152"/>
        <v>0</v>
      </c>
      <c r="AT769">
        <f t="shared" si="153"/>
        <v>0</v>
      </c>
    </row>
    <row r="770" spans="1:46" ht="15" customHeight="1">
      <c r="A770" s="40"/>
      <c r="B770" s="42"/>
      <c r="C770" s="94" t="s">
        <v>5026</v>
      </c>
      <c r="D770" s="572" t="s">
        <v>5554</v>
      </c>
      <c r="E770" s="720"/>
      <c r="F770" s="720"/>
      <c r="G770" s="720"/>
      <c r="H770" s="720"/>
      <c r="I770" s="720"/>
      <c r="J770" s="720"/>
      <c r="K770" s="720"/>
      <c r="L770" s="720"/>
      <c r="M770" s="720"/>
      <c r="N770" s="776"/>
      <c r="O770" s="577"/>
      <c r="P770" s="578"/>
      <c r="Q770" s="578"/>
      <c r="R770" s="579"/>
      <c r="S770" s="577"/>
      <c r="T770" s="578"/>
      <c r="U770" s="578"/>
      <c r="V770" s="579"/>
      <c r="W770" s="577"/>
      <c r="X770" s="578"/>
      <c r="Y770" s="578"/>
      <c r="Z770" s="579"/>
      <c r="AA770" s="577"/>
      <c r="AB770" s="578"/>
      <c r="AC770" s="578"/>
      <c r="AD770" s="579"/>
      <c r="AE770" s="42"/>
      <c r="AG770" s="828" t="s">
        <v>6226</v>
      </c>
      <c r="AH770" s="23">
        <f t="shared" si="147"/>
        <v>0</v>
      </c>
      <c r="AI770" s="23">
        <f t="shared" si="148"/>
        <v>0</v>
      </c>
      <c r="AJ770" s="23">
        <f t="shared" si="149"/>
        <v>0</v>
      </c>
      <c r="AP770" s="411">
        <v>7</v>
      </c>
      <c r="AQ770">
        <f t="shared" si="150"/>
        <v>0</v>
      </c>
      <c r="AR770">
        <f t="shared" si="151"/>
        <v>0</v>
      </c>
      <c r="AS770">
        <f t="shared" si="152"/>
        <v>0</v>
      </c>
      <c r="AT770">
        <f t="shared" si="153"/>
        <v>0</v>
      </c>
    </row>
    <row r="771" spans="1:46" ht="15" customHeight="1">
      <c r="A771" s="40"/>
      <c r="B771" s="137"/>
      <c r="C771" s="94" t="s">
        <v>5028</v>
      </c>
      <c r="D771" s="572" t="s">
        <v>5555</v>
      </c>
      <c r="E771" s="720"/>
      <c r="F771" s="720"/>
      <c r="G771" s="720"/>
      <c r="H771" s="720"/>
      <c r="I771" s="720"/>
      <c r="J771" s="720"/>
      <c r="K771" s="720"/>
      <c r="L771" s="720"/>
      <c r="M771" s="720"/>
      <c r="N771" s="776"/>
      <c r="O771" s="577"/>
      <c r="P771" s="578"/>
      <c r="Q771" s="578"/>
      <c r="R771" s="579"/>
      <c r="S771" s="577"/>
      <c r="T771" s="578"/>
      <c r="U771" s="578"/>
      <c r="V771" s="579"/>
      <c r="W771" s="577"/>
      <c r="X771" s="578"/>
      <c r="Y771" s="578"/>
      <c r="Z771" s="579"/>
      <c r="AA771" s="577"/>
      <c r="AB771" s="578"/>
      <c r="AC771" s="578"/>
      <c r="AD771" s="579"/>
      <c r="AE771" s="42"/>
      <c r="AG771" s="828"/>
      <c r="AH771" s="23">
        <f t="shared" si="147"/>
        <v>0</v>
      </c>
      <c r="AI771" s="23">
        <f t="shared" si="148"/>
        <v>0</v>
      </c>
      <c r="AJ771" s="23">
        <f t="shared" si="149"/>
        <v>0</v>
      </c>
      <c r="AP771" s="410">
        <v>8</v>
      </c>
      <c r="AQ771">
        <f t="shared" si="150"/>
        <v>0</v>
      </c>
      <c r="AR771">
        <f t="shared" si="151"/>
        <v>0</v>
      </c>
      <c r="AS771">
        <f t="shared" si="152"/>
        <v>0</v>
      </c>
      <c r="AT771">
        <f t="shared" si="153"/>
        <v>0</v>
      </c>
    </row>
    <row r="772" spans="1:46" ht="15" customHeight="1">
      <c r="A772" s="40"/>
      <c r="B772" s="42"/>
      <c r="C772" s="94" t="s">
        <v>5030</v>
      </c>
      <c r="D772" s="572" t="s">
        <v>5255</v>
      </c>
      <c r="E772" s="720"/>
      <c r="F772" s="720"/>
      <c r="G772" s="720"/>
      <c r="H772" s="720"/>
      <c r="I772" s="720"/>
      <c r="J772" s="720"/>
      <c r="K772" s="720"/>
      <c r="L772" s="720"/>
      <c r="M772" s="720"/>
      <c r="N772" s="776"/>
      <c r="O772" s="577"/>
      <c r="P772" s="578"/>
      <c r="Q772" s="578"/>
      <c r="R772" s="579"/>
      <c r="S772" s="577"/>
      <c r="T772" s="578"/>
      <c r="U772" s="578"/>
      <c r="V772" s="579"/>
      <c r="W772" s="577"/>
      <c r="X772" s="578"/>
      <c r="Y772" s="578"/>
      <c r="Z772" s="579"/>
      <c r="AA772" s="577"/>
      <c r="AB772" s="578"/>
      <c r="AC772" s="578"/>
      <c r="AD772" s="579"/>
      <c r="AE772" s="42"/>
      <c r="AG772" s="1">
        <f>IF(COUNTIF(CNGE_2024_M4_Secc1!O42:R101,1)=COUNTA(CNGE_2024_M4_Secc1!O42:R101),1,0)</f>
        <v>1</v>
      </c>
      <c r="AH772" s="23">
        <f t="shared" si="147"/>
        <v>0</v>
      </c>
      <c r="AI772" s="23">
        <f t="shared" si="148"/>
        <v>0</v>
      </c>
      <c r="AJ772" s="23">
        <f t="shared" si="149"/>
        <v>0</v>
      </c>
      <c r="AP772" s="411">
        <v>9</v>
      </c>
      <c r="AQ772">
        <f t="shared" si="150"/>
        <v>0</v>
      </c>
      <c r="AR772">
        <f t="shared" si="151"/>
        <v>0</v>
      </c>
      <c r="AS772">
        <f t="shared" si="152"/>
        <v>0</v>
      </c>
      <c r="AT772">
        <f t="shared" si="153"/>
        <v>0</v>
      </c>
    </row>
    <row r="773" spans="1:46" ht="15" customHeight="1">
      <c r="A773" s="40"/>
      <c r="B773" s="42"/>
      <c r="C773" s="94" t="s">
        <v>5031</v>
      </c>
      <c r="D773" s="572" t="s">
        <v>5556</v>
      </c>
      <c r="E773" s="720"/>
      <c r="F773" s="720"/>
      <c r="G773" s="720"/>
      <c r="H773" s="720"/>
      <c r="I773" s="720"/>
      <c r="J773" s="720"/>
      <c r="K773" s="720"/>
      <c r="L773" s="720"/>
      <c r="M773" s="720"/>
      <c r="N773" s="776"/>
      <c r="O773" s="577"/>
      <c r="P773" s="578"/>
      <c r="Q773" s="578"/>
      <c r="R773" s="579"/>
      <c r="S773" s="577"/>
      <c r="T773" s="578"/>
      <c r="U773" s="578"/>
      <c r="V773" s="579"/>
      <c r="W773" s="577"/>
      <c r="X773" s="578"/>
      <c r="Y773" s="578"/>
      <c r="Z773" s="579"/>
      <c r="AA773" s="577"/>
      <c r="AB773" s="578"/>
      <c r="AC773" s="578"/>
      <c r="AD773" s="579"/>
      <c r="AE773" s="42"/>
      <c r="AH773" s="23">
        <f t="shared" si="147"/>
        <v>0</v>
      </c>
      <c r="AI773" s="23">
        <f t="shared" si="148"/>
        <v>0</v>
      </c>
      <c r="AJ773" s="23">
        <f t="shared" si="149"/>
        <v>0</v>
      </c>
      <c r="AP773" s="410">
        <v>10</v>
      </c>
      <c r="AQ773">
        <f t="shared" si="150"/>
        <v>0</v>
      </c>
      <c r="AR773">
        <f t="shared" si="151"/>
        <v>0</v>
      </c>
      <c r="AS773">
        <f t="shared" si="152"/>
        <v>0</v>
      </c>
      <c r="AT773">
        <f t="shared" si="153"/>
        <v>0</v>
      </c>
    </row>
    <row r="774" spans="1:46" ht="15" customHeight="1">
      <c r="A774" s="40"/>
      <c r="B774" s="137"/>
      <c r="C774" s="94" t="s">
        <v>5033</v>
      </c>
      <c r="D774" s="572" t="s">
        <v>5557</v>
      </c>
      <c r="E774" s="720"/>
      <c r="F774" s="720"/>
      <c r="G774" s="720"/>
      <c r="H774" s="720"/>
      <c r="I774" s="720"/>
      <c r="J774" s="720"/>
      <c r="K774" s="720"/>
      <c r="L774" s="720"/>
      <c r="M774" s="720"/>
      <c r="N774" s="776"/>
      <c r="O774" s="577"/>
      <c r="P774" s="578"/>
      <c r="Q774" s="578"/>
      <c r="R774" s="579"/>
      <c r="S774" s="577"/>
      <c r="T774" s="578"/>
      <c r="U774" s="578"/>
      <c r="V774" s="579"/>
      <c r="W774" s="577"/>
      <c r="X774" s="578"/>
      <c r="Y774" s="578"/>
      <c r="Z774" s="579"/>
      <c r="AA774" s="577"/>
      <c r="AB774" s="578"/>
      <c r="AC774" s="578"/>
      <c r="AD774" s="579"/>
      <c r="AE774" s="42"/>
      <c r="AH774" s="23">
        <f t="shared" si="147"/>
        <v>0</v>
      </c>
      <c r="AI774" s="23">
        <f t="shared" si="148"/>
        <v>0</v>
      </c>
      <c r="AJ774" s="23">
        <f t="shared" si="149"/>
        <v>0</v>
      </c>
      <c r="AP774" s="411">
        <v>11</v>
      </c>
      <c r="AQ774">
        <f t="shared" si="150"/>
        <v>0</v>
      </c>
      <c r="AR774">
        <f t="shared" si="151"/>
        <v>0</v>
      </c>
      <c r="AS774">
        <f t="shared" si="152"/>
        <v>0</v>
      </c>
      <c r="AT774">
        <f t="shared" si="153"/>
        <v>0</v>
      </c>
    </row>
    <row r="775" spans="1:46" ht="15" customHeight="1">
      <c r="A775" s="40"/>
      <c r="B775" s="42"/>
      <c r="C775" s="94" t="s">
        <v>5034</v>
      </c>
      <c r="D775" s="572" t="s">
        <v>5558</v>
      </c>
      <c r="E775" s="720"/>
      <c r="F775" s="720"/>
      <c r="G775" s="720"/>
      <c r="H775" s="720"/>
      <c r="I775" s="720"/>
      <c r="J775" s="720"/>
      <c r="K775" s="720"/>
      <c r="L775" s="720"/>
      <c r="M775" s="720"/>
      <c r="N775" s="776"/>
      <c r="O775" s="577"/>
      <c r="P775" s="578"/>
      <c r="Q775" s="578"/>
      <c r="R775" s="579"/>
      <c r="S775" s="577"/>
      <c r="T775" s="578"/>
      <c r="U775" s="578"/>
      <c r="V775" s="579"/>
      <c r="W775" s="577"/>
      <c r="X775" s="578"/>
      <c r="Y775" s="578"/>
      <c r="Z775" s="579"/>
      <c r="AA775" s="577"/>
      <c r="AB775" s="578"/>
      <c r="AC775" s="578"/>
      <c r="AD775" s="579"/>
      <c r="AE775" s="42"/>
      <c r="AH775" s="23">
        <f t="shared" si="147"/>
        <v>0</v>
      </c>
      <c r="AI775" s="23">
        <f t="shared" si="148"/>
        <v>0</v>
      </c>
      <c r="AJ775" s="23">
        <f t="shared" si="149"/>
        <v>0</v>
      </c>
      <c r="AP775" s="410">
        <v>12</v>
      </c>
      <c r="AQ775">
        <f t="shared" si="150"/>
        <v>0</v>
      </c>
      <c r="AR775">
        <f t="shared" si="151"/>
        <v>0</v>
      </c>
      <c r="AS775">
        <f t="shared" si="152"/>
        <v>0</v>
      </c>
      <c r="AT775">
        <f t="shared" si="153"/>
        <v>0</v>
      </c>
    </row>
    <row r="776" spans="1:46" ht="15" customHeight="1">
      <c r="A776" s="40"/>
      <c r="B776" s="42"/>
      <c r="C776" s="94" t="s">
        <v>5035</v>
      </c>
      <c r="D776" s="572" t="s">
        <v>5559</v>
      </c>
      <c r="E776" s="720"/>
      <c r="F776" s="720"/>
      <c r="G776" s="720"/>
      <c r="H776" s="720"/>
      <c r="I776" s="720"/>
      <c r="J776" s="720"/>
      <c r="K776" s="720"/>
      <c r="L776" s="720"/>
      <c r="M776" s="720"/>
      <c r="N776" s="776"/>
      <c r="O776" s="577"/>
      <c r="P776" s="578"/>
      <c r="Q776" s="578"/>
      <c r="R776" s="579"/>
      <c r="S776" s="577"/>
      <c r="T776" s="578"/>
      <c r="U776" s="578"/>
      <c r="V776" s="579"/>
      <c r="W776" s="577"/>
      <c r="X776" s="578"/>
      <c r="Y776" s="578"/>
      <c r="Z776" s="579"/>
      <c r="AA776" s="577"/>
      <c r="AB776" s="578"/>
      <c r="AC776" s="578"/>
      <c r="AD776" s="579"/>
      <c r="AE776" s="42"/>
      <c r="AH776" s="23">
        <f t="shared" si="147"/>
        <v>0</v>
      </c>
      <c r="AI776" s="23">
        <f t="shared" si="148"/>
        <v>0</v>
      </c>
      <c r="AJ776" s="23">
        <f t="shared" si="149"/>
        <v>0</v>
      </c>
      <c r="AP776" s="411">
        <v>13</v>
      </c>
      <c r="AQ776">
        <f t="shared" si="150"/>
        <v>0</v>
      </c>
      <c r="AR776">
        <f t="shared" si="151"/>
        <v>0</v>
      </c>
      <c r="AS776">
        <f t="shared" si="152"/>
        <v>0</v>
      </c>
      <c r="AT776">
        <f t="shared" si="153"/>
        <v>0</v>
      </c>
    </row>
    <row r="777" spans="1:46" ht="15" customHeight="1">
      <c r="A777" s="40"/>
      <c r="B777" s="42"/>
      <c r="C777" s="94" t="s">
        <v>5036</v>
      </c>
      <c r="D777" s="572" t="s">
        <v>5560</v>
      </c>
      <c r="E777" s="720"/>
      <c r="F777" s="720"/>
      <c r="G777" s="720"/>
      <c r="H777" s="720"/>
      <c r="I777" s="720"/>
      <c r="J777" s="720"/>
      <c r="K777" s="720"/>
      <c r="L777" s="720"/>
      <c r="M777" s="720"/>
      <c r="N777" s="776"/>
      <c r="O777" s="577"/>
      <c r="P777" s="578"/>
      <c r="Q777" s="578"/>
      <c r="R777" s="579"/>
      <c r="S777" s="577"/>
      <c r="T777" s="578"/>
      <c r="U777" s="578"/>
      <c r="V777" s="579"/>
      <c r="W777" s="577"/>
      <c r="X777" s="578"/>
      <c r="Y777" s="578"/>
      <c r="Z777" s="579"/>
      <c r="AA777" s="577"/>
      <c r="AB777" s="578"/>
      <c r="AC777" s="578"/>
      <c r="AD777" s="579"/>
      <c r="AE777" s="42"/>
      <c r="AH777" s="23">
        <f t="shared" si="147"/>
        <v>0</v>
      </c>
      <c r="AI777" s="23">
        <f t="shared" si="148"/>
        <v>0</v>
      </c>
      <c r="AJ777" s="23">
        <f t="shared" si="149"/>
        <v>0</v>
      </c>
      <c r="AP777" s="410">
        <v>14</v>
      </c>
      <c r="AQ777">
        <f t="shared" si="150"/>
        <v>0</v>
      </c>
      <c r="AR777">
        <f t="shared" si="151"/>
        <v>0</v>
      </c>
      <c r="AS777">
        <f t="shared" si="152"/>
        <v>0</v>
      </c>
      <c r="AT777">
        <f t="shared" si="153"/>
        <v>0</v>
      </c>
    </row>
    <row r="778" spans="1:46" ht="15" customHeight="1">
      <c r="A778" s="40"/>
      <c r="B778" s="137"/>
      <c r="C778" s="94" t="s">
        <v>5037</v>
      </c>
      <c r="D778" s="572" t="s">
        <v>5319</v>
      </c>
      <c r="E778" s="720"/>
      <c r="F778" s="720"/>
      <c r="G778" s="720"/>
      <c r="H778" s="720"/>
      <c r="I778" s="720"/>
      <c r="J778" s="720"/>
      <c r="K778" s="720"/>
      <c r="L778" s="720"/>
      <c r="M778" s="720"/>
      <c r="N778" s="776"/>
      <c r="O778" s="577"/>
      <c r="P778" s="578"/>
      <c r="Q778" s="578"/>
      <c r="R778" s="579"/>
      <c r="S778" s="577"/>
      <c r="T778" s="578"/>
      <c r="U778" s="578"/>
      <c r="V778" s="579"/>
      <c r="W778" s="577"/>
      <c r="X778" s="578"/>
      <c r="Y778" s="578"/>
      <c r="Z778" s="579"/>
      <c r="AA778" s="577"/>
      <c r="AB778" s="578"/>
      <c r="AC778" s="578"/>
      <c r="AD778" s="579"/>
      <c r="AE778" s="42"/>
      <c r="AH778" s="23">
        <f t="shared" si="147"/>
        <v>0</v>
      </c>
      <c r="AI778" s="23">
        <f t="shared" si="148"/>
        <v>0</v>
      </c>
      <c r="AJ778" s="23">
        <f t="shared" si="149"/>
        <v>0</v>
      </c>
      <c r="AP778" s="411">
        <v>15</v>
      </c>
      <c r="AQ778">
        <f t="shared" si="150"/>
        <v>0</v>
      </c>
      <c r="AR778">
        <f t="shared" si="151"/>
        <v>0</v>
      </c>
      <c r="AS778">
        <f t="shared" si="152"/>
        <v>0</v>
      </c>
      <c r="AT778">
        <f t="shared" si="153"/>
        <v>0</v>
      </c>
    </row>
    <row r="779" spans="1:46" ht="15" customHeight="1">
      <c r="A779" s="40"/>
      <c r="B779" s="42"/>
      <c r="C779" s="94" t="s">
        <v>5038</v>
      </c>
      <c r="D779" s="572" t="s">
        <v>403</v>
      </c>
      <c r="E779" s="720"/>
      <c r="F779" s="720"/>
      <c r="G779" s="720"/>
      <c r="H779" s="720"/>
      <c r="I779" s="720"/>
      <c r="J779" s="720"/>
      <c r="K779" s="720"/>
      <c r="L779" s="720"/>
      <c r="M779" s="720"/>
      <c r="N779" s="776"/>
      <c r="O779" s="577"/>
      <c r="P779" s="578"/>
      <c r="Q779" s="578"/>
      <c r="R779" s="579"/>
      <c r="S779" s="577"/>
      <c r="T779" s="578"/>
      <c r="U779" s="578"/>
      <c r="V779" s="579"/>
      <c r="W779" s="577"/>
      <c r="X779" s="578"/>
      <c r="Y779" s="578"/>
      <c r="Z779" s="579"/>
      <c r="AA779" s="577"/>
      <c r="AB779" s="578"/>
      <c r="AC779" s="578"/>
      <c r="AD779" s="579"/>
      <c r="AE779" s="42"/>
      <c r="AH779" s="23">
        <f t="shared" si="147"/>
        <v>0</v>
      </c>
      <c r="AI779" s="23">
        <f t="shared" si="148"/>
        <v>0</v>
      </c>
      <c r="AJ779" s="23">
        <f t="shared" si="149"/>
        <v>0</v>
      </c>
      <c r="AP779" s="410">
        <v>16</v>
      </c>
      <c r="AQ779">
        <f t="shared" si="150"/>
        <v>0</v>
      </c>
      <c r="AR779">
        <f t="shared" si="151"/>
        <v>0</v>
      </c>
      <c r="AS779">
        <f t="shared" si="152"/>
        <v>0</v>
      </c>
      <c r="AT779">
        <f t="shared" si="153"/>
        <v>0</v>
      </c>
    </row>
    <row r="780" spans="1:46" ht="15" customHeight="1">
      <c r="A780" s="40"/>
      <c r="B780" s="138"/>
      <c r="C780" s="62"/>
      <c r="D780" s="42"/>
      <c r="E780" s="42"/>
      <c r="F780" s="42"/>
      <c r="G780" s="42"/>
      <c r="H780" s="42"/>
      <c r="I780" s="42"/>
      <c r="J780" s="42"/>
      <c r="K780" s="102"/>
      <c r="L780" s="102"/>
      <c r="M780" s="42"/>
      <c r="N780" s="108" t="s">
        <v>5189</v>
      </c>
      <c r="O780" s="722">
        <f>IF(AND(SUM(O764:R779)=0,COUNTIF(O764:R779,"NS")&gt;0),"NS",
IF(AND(SUM(O764:R779)=0,COUNTIF(O764:R779,0)&gt;0),0,
IF(AND(SUM(O764:R779)=0,COUNTIF(O764:R779,"NA")&gt;0),"NA",
SUM(O764:R779))))</f>
        <v>0</v>
      </c>
      <c r="P780" s="723"/>
      <c r="Q780" s="723"/>
      <c r="R780" s="724"/>
      <c r="S780" s="722">
        <f t="shared" ref="S780" si="154">IF(AND(SUM(S764:V779)=0,COUNTIF(S764:V779,"NS")&gt;0),"NS",
IF(AND(SUM(S764:V779)=0,COUNTIF(S764:V779,0)&gt;0),0,
IF(AND(SUM(S764:V779)=0,COUNTIF(S764:V779,"NA")&gt;0),"NA",
SUM(S764:V779))))</f>
        <v>0</v>
      </c>
      <c r="T780" s="723"/>
      <c r="U780" s="723"/>
      <c r="V780" s="724"/>
      <c r="W780" s="722">
        <f t="shared" ref="W780" si="155">IF(AND(SUM(W764:Z779)=0,COUNTIF(W764:Z779,"NS")&gt;0),"NS",
IF(AND(SUM(W764:Z779)=0,COUNTIF(W764:Z779,0)&gt;0),0,
IF(AND(SUM(W764:Z779)=0,COUNTIF(W764:Z779,"NA")&gt;0),"NA",
SUM(W764:Z779))))</f>
        <v>0</v>
      </c>
      <c r="X780" s="723"/>
      <c r="Y780" s="723"/>
      <c r="Z780" s="724"/>
      <c r="AA780" s="515">
        <f t="shared" ref="AA780" si="156">IF(AND(SUM(AA764:AD779)=0,COUNTIF(AA764:AD779,"NS")&gt;0),"NS",
IF(AND(SUM(AA764:AD779)=0,COUNTIF(AA764:AD779,0)&gt;0),0,
IF(AND(SUM(AA764:AD779)=0,COUNTIF(AA764:AD779,"NA")&gt;0),"NA",
SUM(AA764:AD779))))</f>
        <v>0</v>
      </c>
      <c r="AB780" s="516"/>
      <c r="AC780" s="516"/>
      <c r="AD780" s="517"/>
      <c r="AH780" s="222">
        <f>SUM(AH764:AH779)</f>
        <v>0</v>
      </c>
      <c r="AI780" s="223">
        <f>SUM(AI764:AI779)</f>
        <v>0</v>
      </c>
      <c r="AJ780" s="224">
        <f>SUM(AJ764:AJ779)</f>
        <v>0</v>
      </c>
      <c r="AT780" s="416">
        <f>SUM(AQ764:AT779)</f>
        <v>0</v>
      </c>
    </row>
    <row r="781" spans="1:46" ht="15" customHeight="1">
      <c r="A781" s="40"/>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row>
    <row r="782" spans="1:46" ht="45" customHeight="1">
      <c r="A782" s="40"/>
      <c r="B782" s="102"/>
      <c r="C782" s="633" t="s">
        <v>6359</v>
      </c>
      <c r="D782" s="633"/>
      <c r="E782" s="829"/>
      <c r="F782" s="527"/>
      <c r="G782" s="527"/>
      <c r="H782" s="527"/>
      <c r="I782" s="527"/>
      <c r="J782" s="527"/>
      <c r="K782" s="527"/>
      <c r="L782" s="527"/>
      <c r="M782" s="527"/>
      <c r="N782" s="527"/>
      <c r="O782" s="527"/>
      <c r="P782" s="527"/>
      <c r="Q782" s="527"/>
      <c r="R782" s="527"/>
      <c r="S782" s="527"/>
      <c r="T782" s="527"/>
      <c r="U782" s="527"/>
      <c r="V782" s="527"/>
      <c r="W782" s="527"/>
      <c r="X782" s="527"/>
      <c r="Y782" s="527"/>
      <c r="Z782" s="527"/>
      <c r="AA782" s="527"/>
      <c r="AB782" s="527"/>
      <c r="AC782" s="527"/>
      <c r="AD782" s="527"/>
      <c r="AE782" s="42"/>
    </row>
    <row r="783" spans="1:46" ht="15" customHeight="1">
      <c r="A783" s="40"/>
      <c r="B783" s="571" t="str">
        <f>IF(AND(AO764&gt;0,F782=""),"Ha registrado un valor mayor a cero en el numeral 13, debe anotar el nombre de dicha(s) familia(s) lingüística(s)","")</f>
        <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row>
    <row r="784" spans="1:46" ht="24" customHeight="1">
      <c r="A784" s="40"/>
      <c r="B784" s="139"/>
      <c r="C784" s="531" t="s">
        <v>5147</v>
      </c>
      <c r="D784" s="531"/>
      <c r="E784" s="531"/>
      <c r="F784" s="531"/>
      <c r="G784" s="531"/>
      <c r="H784" s="531"/>
      <c r="I784" s="531"/>
      <c r="J784" s="531"/>
      <c r="K784" s="531"/>
      <c r="L784" s="531"/>
      <c r="M784" s="531"/>
      <c r="N784" s="531"/>
      <c r="O784" s="531"/>
      <c r="P784" s="531"/>
      <c r="Q784" s="531"/>
      <c r="R784" s="531"/>
      <c r="S784" s="531"/>
      <c r="T784" s="531"/>
      <c r="U784" s="531"/>
      <c r="V784" s="531"/>
      <c r="W784" s="531"/>
      <c r="X784" s="531"/>
      <c r="Y784" s="531"/>
      <c r="Z784" s="531"/>
      <c r="AA784" s="531"/>
      <c r="AB784" s="531"/>
      <c r="AC784" s="531"/>
      <c r="AD784" s="531"/>
      <c r="AE784" s="42"/>
    </row>
    <row r="785" spans="1:52" ht="60" customHeight="1">
      <c r="A785" s="40"/>
      <c r="B785" s="139"/>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42"/>
    </row>
    <row r="786" spans="1:52" ht="15" customHeight="1">
      <c r="A786" s="40"/>
      <c r="B786" s="583" t="str">
        <f>IF(AG764&gt;0,"Favor de ingresar toda la información requerida en la pregunta y/o verifique que no tenga información en celdas sombreadas","")</f>
        <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42"/>
    </row>
    <row r="787" spans="1:52" ht="15" customHeight="1">
      <c r="A787" s="40"/>
      <c r="B787" s="568" t="str">
        <f>IF(AH780&gt;0,"Alerta: debido a que cuenta con registros NS, debe proporcionar una justificación en el area de comentarios al final de la pregunta","")</f>
        <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42"/>
    </row>
    <row r="788" spans="1:52" ht="15" customHeight="1">
      <c r="A788" s="40"/>
      <c r="B788" s="571" t="str">
        <f>IF(AJ780&gt;0,"Favor de revisar la suma y consistencia de totales y/o subtotales por filas (numéricos y NS)","")</f>
        <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42"/>
    </row>
    <row r="789" spans="1:52" ht="15" customHeight="1">
      <c r="A789" s="40"/>
      <c r="B789" s="571" t="str">
        <f>IF(AN765&gt;0,"Favor de revisar la instrucción 2 , debido a que no se cumplen con los criterios mencionados","")</f>
        <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42"/>
    </row>
    <row r="790" spans="1:52" ht="15" customHeight="1">
      <c r="A790" s="40"/>
      <c r="B790" s="584" t="str">
        <f>IF(AT780&gt;0,"Alerta: debe de proporcionar una justificación de acuerdo a lo establecido en la instrucción 3","")</f>
        <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row>
    <row r="791" spans="1:52" ht="15" customHeight="1">
      <c r="A791" s="40"/>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row>
    <row r="792" spans="1:52" ht="36" customHeight="1">
      <c r="A792" s="72" t="s">
        <v>6360</v>
      </c>
      <c r="B792" s="585" t="s">
        <v>6361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42"/>
    </row>
    <row r="793" spans="1:52" ht="24" customHeight="1">
      <c r="A793" s="40"/>
      <c r="B793" s="107"/>
      <c r="C793" s="651" t="s">
        <v>6362</v>
      </c>
      <c r="D793" s="651"/>
      <c r="E793" s="651"/>
      <c r="F793" s="651"/>
      <c r="G793" s="651"/>
      <c r="H793" s="651"/>
      <c r="I793" s="651"/>
      <c r="J793" s="651"/>
      <c r="K793" s="651"/>
      <c r="L793" s="651"/>
      <c r="M793" s="651"/>
      <c r="N793" s="651"/>
      <c r="O793" s="651"/>
      <c r="P793" s="651"/>
      <c r="Q793" s="651"/>
      <c r="R793" s="651"/>
      <c r="S793" s="651"/>
      <c r="T793" s="651"/>
      <c r="U793" s="651"/>
      <c r="V793" s="651"/>
      <c r="W793" s="651"/>
      <c r="X793" s="651"/>
      <c r="Y793" s="651"/>
      <c r="Z793" s="651"/>
      <c r="AA793" s="651"/>
      <c r="AB793" s="651"/>
      <c r="AC793" s="651"/>
      <c r="AD793" s="651"/>
      <c r="AE793" s="42"/>
    </row>
    <row r="794" spans="1:52" ht="24" customHeight="1">
      <c r="A794" s="40"/>
      <c r="B794" s="91"/>
      <c r="C794" s="593" t="s">
        <v>6363</v>
      </c>
      <c r="D794" s="593"/>
      <c r="E794" s="593"/>
      <c r="F794" s="593"/>
      <c r="G794" s="593"/>
      <c r="H794" s="593"/>
      <c r="I794" s="593"/>
      <c r="J794" s="593"/>
      <c r="K794" s="593"/>
      <c r="L794" s="593"/>
      <c r="M794" s="593"/>
      <c r="N794" s="593"/>
      <c r="O794" s="593"/>
      <c r="P794" s="593"/>
      <c r="Q794" s="593"/>
      <c r="R794" s="593"/>
      <c r="S794" s="593"/>
      <c r="T794" s="593"/>
      <c r="U794" s="593"/>
      <c r="V794" s="593"/>
      <c r="W794" s="593"/>
      <c r="X794" s="593"/>
      <c r="Y794" s="593"/>
      <c r="Z794" s="593"/>
      <c r="AA794" s="593"/>
      <c r="AB794" s="593"/>
      <c r="AC794" s="593"/>
      <c r="AD794" s="593"/>
      <c r="AE794" s="42"/>
    </row>
    <row r="795" spans="1:52" ht="15" customHeight="1">
      <c r="A795" s="40"/>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row>
    <row r="796" spans="1:52" ht="24" customHeight="1">
      <c r="A796" s="40"/>
      <c r="B796" s="42"/>
      <c r="C796" s="514" t="s">
        <v>5086</v>
      </c>
      <c r="D796" s="514"/>
      <c r="E796" s="514"/>
      <c r="F796" s="514"/>
      <c r="G796" s="514"/>
      <c r="H796" s="514"/>
      <c r="I796" s="514"/>
      <c r="J796" s="514"/>
      <c r="K796" s="514"/>
      <c r="L796" s="514"/>
      <c r="M796" s="514"/>
      <c r="N796" s="514"/>
      <c r="O796" s="514" t="s">
        <v>6364</v>
      </c>
      <c r="P796" s="514"/>
      <c r="Q796" s="514"/>
      <c r="R796" s="514"/>
      <c r="S796" s="514"/>
      <c r="T796" s="514"/>
      <c r="U796" s="514"/>
      <c r="V796" s="514"/>
      <c r="W796" s="514"/>
      <c r="X796" s="514"/>
      <c r="Y796" s="514"/>
      <c r="Z796" s="514"/>
      <c r="AA796" s="514"/>
      <c r="AB796" s="514"/>
      <c r="AC796" s="514"/>
      <c r="AD796" s="514"/>
      <c r="AE796" s="42"/>
    </row>
    <row r="797" spans="1:52" ht="24" customHeight="1">
      <c r="A797" s="40"/>
      <c r="B797" s="42"/>
      <c r="C797" s="514"/>
      <c r="D797" s="514"/>
      <c r="E797" s="514"/>
      <c r="F797" s="514"/>
      <c r="G797" s="514"/>
      <c r="H797" s="514"/>
      <c r="I797" s="514"/>
      <c r="J797" s="514"/>
      <c r="K797" s="514"/>
      <c r="L797" s="514"/>
      <c r="M797" s="514"/>
      <c r="N797" s="514"/>
      <c r="O797" s="804" t="s">
        <v>5161</v>
      </c>
      <c r="P797" s="787" t="s">
        <v>5338</v>
      </c>
      <c r="Q797" s="787" t="s">
        <v>5339</v>
      </c>
      <c r="R797" s="787" t="s">
        <v>403</v>
      </c>
      <c r="S797" s="515" t="s">
        <v>6177</v>
      </c>
      <c r="T797" s="516"/>
      <c r="U797" s="516"/>
      <c r="V797" s="517"/>
      <c r="W797" s="515" t="s">
        <v>6178</v>
      </c>
      <c r="X797" s="516"/>
      <c r="Y797" s="516"/>
      <c r="Z797" s="517"/>
      <c r="AA797" s="515" t="s">
        <v>403</v>
      </c>
      <c r="AB797" s="516"/>
      <c r="AC797" s="516"/>
      <c r="AD797" s="517"/>
      <c r="AE797" s="42"/>
      <c r="AT797" s="774" t="s">
        <v>6343</v>
      </c>
      <c r="AU797" s="772" t="s">
        <v>6342</v>
      </c>
      <c r="AV797" s="772"/>
      <c r="AW797" s="772"/>
      <c r="AX797" s="772"/>
    </row>
    <row r="798" spans="1:52" ht="72" customHeight="1">
      <c r="A798" s="40"/>
      <c r="B798" s="42"/>
      <c r="C798" s="514"/>
      <c r="D798" s="514"/>
      <c r="E798" s="514"/>
      <c r="F798" s="514"/>
      <c r="G798" s="514"/>
      <c r="H798" s="514"/>
      <c r="I798" s="514"/>
      <c r="J798" s="514"/>
      <c r="K798" s="514"/>
      <c r="L798" s="514"/>
      <c r="M798" s="514"/>
      <c r="N798" s="514"/>
      <c r="O798" s="805"/>
      <c r="P798" s="789"/>
      <c r="Q798" s="789"/>
      <c r="R798" s="789"/>
      <c r="S798" s="201" t="s">
        <v>5358</v>
      </c>
      <c r="T798" s="97" t="s">
        <v>5338</v>
      </c>
      <c r="U798" s="97" t="s">
        <v>5339</v>
      </c>
      <c r="V798" s="97" t="s">
        <v>403</v>
      </c>
      <c r="W798" s="201" t="s">
        <v>5358</v>
      </c>
      <c r="X798" s="97" t="s">
        <v>5338</v>
      </c>
      <c r="Y798" s="97" t="s">
        <v>5339</v>
      </c>
      <c r="Z798" s="97" t="s">
        <v>403</v>
      </c>
      <c r="AA798" s="201" t="s">
        <v>5358</v>
      </c>
      <c r="AB798" s="97" t="s">
        <v>5338</v>
      </c>
      <c r="AC798" s="97" t="s">
        <v>5339</v>
      </c>
      <c r="AD798" s="97" t="s">
        <v>403</v>
      </c>
      <c r="AE798" s="42"/>
      <c r="AG798" s="221" t="s">
        <v>5102</v>
      </c>
      <c r="AH798" s="228" t="s">
        <v>5166</v>
      </c>
      <c r="AI798" s="257" t="s">
        <v>5359</v>
      </c>
      <c r="AJ798" s="226" t="s">
        <v>5360</v>
      </c>
      <c r="AK798" s="228" t="s">
        <v>5169</v>
      </c>
      <c r="AL798" s="257" t="s">
        <v>5361</v>
      </c>
      <c r="AM798" s="226" t="s">
        <v>5362</v>
      </c>
      <c r="AN798" s="228" t="s">
        <v>5363</v>
      </c>
      <c r="AO798" s="257" t="s">
        <v>5364</v>
      </c>
      <c r="AP798" s="226" t="s">
        <v>5365</v>
      </c>
      <c r="AQ798" s="228" t="s">
        <v>5366</v>
      </c>
      <c r="AR798" s="257" t="s">
        <v>5367</v>
      </c>
      <c r="AS798" s="226" t="s">
        <v>5368</v>
      </c>
      <c r="AT798" s="774"/>
      <c r="AU798" s="412" t="s">
        <v>5382</v>
      </c>
      <c r="AV798" s="413" t="s">
        <v>5383</v>
      </c>
      <c r="AW798" s="414" t="s">
        <v>5384</v>
      </c>
      <c r="AX798" s="415" t="s">
        <v>6110</v>
      </c>
      <c r="AZ798" s="828" t="s">
        <v>6226</v>
      </c>
    </row>
    <row r="799" spans="1:52" ht="15" customHeight="1">
      <c r="A799" s="40"/>
      <c r="B799" s="42"/>
      <c r="C799" s="94" t="s">
        <v>5464</v>
      </c>
      <c r="D799" s="572" t="s">
        <v>403</v>
      </c>
      <c r="E799" s="573"/>
      <c r="F799" s="573"/>
      <c r="G799" s="573"/>
      <c r="H799" s="573"/>
      <c r="I799" s="573"/>
      <c r="J799" s="573"/>
      <c r="K799" s="573"/>
      <c r="L799" s="573"/>
      <c r="M799" s="573"/>
      <c r="N799" s="574"/>
      <c r="O799" s="112" t="str">
        <f>IF(CNGE_2024_M4_Secc6!O549="","",CNGE_2024_M4_Secc6!O549)</f>
        <v/>
      </c>
      <c r="P799" s="112" t="str">
        <f>IF(CNGE_2024_M4_Secc6!S549="","",CNGE_2024_M4_Secc6!S549)</f>
        <v/>
      </c>
      <c r="Q799" s="112" t="str">
        <f>IF(CNGE_2024_M4_Secc6!W549="","",CNGE_2024_M4_Secc6!W549)</f>
        <v/>
      </c>
      <c r="R799" s="112" t="str">
        <f>IF(CNGE_2024_M4_Secc6!AA549="","",CNGE_2024_M4_Secc6!AA549)</f>
        <v/>
      </c>
      <c r="S799" s="483"/>
      <c r="T799" s="483"/>
      <c r="U799" s="483"/>
      <c r="V799" s="483"/>
      <c r="W799" s="483"/>
      <c r="X799" s="483"/>
      <c r="Y799" s="483"/>
      <c r="Z799" s="483"/>
      <c r="AA799" s="483"/>
      <c r="AB799" s="483"/>
      <c r="AC799" s="483"/>
      <c r="AD799" s="483"/>
      <c r="AE799" s="42"/>
      <c r="AG799" s="89">
        <f>IF(AND($AZ$800=1,COUNTA(O799:AD799)=4),0,IF(AND(SUM($O549)=0,COUNTA(O799:AD799)=4),0,IF(AND(SUM($O549)&gt;0,COUNTA(O799:AD799)=16),0,1)))</f>
        <v>0</v>
      </c>
      <c r="AH799" s="1">
        <f>COUNTIF(P799:R799,"NS")</f>
        <v>0</v>
      </c>
      <c r="AI799" s="1">
        <f>SUM(P799:R799)</f>
        <v>0</v>
      </c>
      <c r="AJ799" s="1">
        <f>IF(COUNTIF(O799:R799,"NA")=4,0,IF(COUNTA(O799:R799)=4,0,IF(OR(AND(O799=0,AH799&gt;0),AND(O799="ns",AI799&gt;0),AND(O799="ns",AH799=0,AI799=0)),1,IF(OR(AND(O799&gt;0,AH799=3),AND(O799="ns",AH799=3),AND(O799="ns",AI799=0,AH799&gt;0),O799=AI799),0,1))))</f>
        <v>0</v>
      </c>
      <c r="AK799" s="1">
        <f>COUNTIF(T799:V799,"NS")</f>
        <v>0</v>
      </c>
      <c r="AL799" s="1">
        <f>SUM(T799:V799)</f>
        <v>0</v>
      </c>
      <c r="AM799" s="1">
        <f>IF(COUNTIF(S799:V799,"NA")=4,0,IF(COUNTA(S799:V799)=0,0,IF(OR(AND(S799=0,AK799&gt;0),AND(S799="ns",AL799&gt;0),AND(S799="ns",AK799=0,AL799=0)),1,IF(OR(AND(S799&gt;0,AK799=3),AND(S799="ns",AK799=3),AND(S799="ns",AL799=0,AK799&gt;0),S799=AL799),0,1))))</f>
        <v>0</v>
      </c>
      <c r="AN799" s="1">
        <f>COUNTIF(X799:Z799,"NS")</f>
        <v>0</v>
      </c>
      <c r="AO799" s="1">
        <f>SUM(X799:Z799)</f>
        <v>0</v>
      </c>
      <c r="AP799" s="1">
        <f>IF(COUNTIF(W799:Z799,"NA")=4,0,IF(COUNTA(W799:Z799)=0,0,IF(OR(AND(W799=0,AN799&gt;0),AND(W799="ns",AO799&gt;0),AND(W799="ns",AN799=0,AO799=0)),1,IF(OR(AND(W799&gt;0,AN799=3),AND(W799="ns",AN799=3),AND(W799="ns",AO799=0,AN799&gt;0),W799=AO799),0,1))))</f>
        <v>0</v>
      </c>
      <c r="AQ799" s="1">
        <f>COUNTIF(AB799:AD799,"NS")</f>
        <v>0</v>
      </c>
      <c r="AR799" s="1">
        <f>SUM(AB799:AD799)</f>
        <v>0</v>
      </c>
      <c r="AS799" s="1">
        <f>IF(COUNTIF(AA799:AD799,"NA")=4,0,IF(COUNTA(AA799:AD799)=0,0,IF(OR(AND(AA799=0,AQ799&gt;0),AND(AA799="ns",AR799&gt;0),AND(AA799="ns",AQ799=0,AR799=0)),1,IF(OR(AND(AA799&gt;0,AQ799=3),AND(AA799="ns",AQ799=3),AND(AA799="ns",AR799=0,AQ799&gt;0),AA799=AR799),0,1))))</f>
        <v>0</v>
      </c>
      <c r="AT799" s="1">
        <f>IF(AND(SUM($O549)=0,COUNTA(O799:AD799)&gt;4),1,0)</f>
        <v>0</v>
      </c>
      <c r="AU799">
        <f>IF(AND(O799="NS",$O549="NS"),0,IF(AND(O799="NA",$O549="NA"),0,IF(O799=$O549,0,1)))</f>
        <v>0</v>
      </c>
      <c r="AV799">
        <f>IF(AND(P799="NS",$S549="NS"),0,IF(AND(P799="NA",$S549="NA"),0,IF(P799=$S549,0,1)))</f>
        <v>0</v>
      </c>
      <c r="AW799">
        <f>IF(AND(Q799="NS",$W549="NS"),0,IF(AND(Q799="NA",$W549="NA"),0,IF(Q799=$W549,0,1)))</f>
        <v>0</v>
      </c>
      <c r="AX799">
        <f>IF(AND(R799="NS",$AA549="NS"),0,IF(AND(R799="NA",$AA549="NA"),0,IF(R799=$AA549,0,1)))</f>
        <v>0</v>
      </c>
      <c r="AY799" s="423" t="s">
        <v>5867</v>
      </c>
      <c r="AZ799" s="828"/>
    </row>
    <row r="800" spans="1:52" ht="15" customHeight="1">
      <c r="A800" s="40"/>
      <c r="B800" s="42"/>
      <c r="C800" s="94" t="s">
        <v>5014</v>
      </c>
      <c r="D800" s="572" t="str">
        <f>IF(CNGE_2024_M4_Secc1!D42="","",CNGE_2024_M4_Secc1!D42)</f>
        <v/>
      </c>
      <c r="E800" s="573"/>
      <c r="F800" s="573"/>
      <c r="G800" s="573"/>
      <c r="H800" s="573"/>
      <c r="I800" s="573"/>
      <c r="J800" s="573"/>
      <c r="K800" s="573"/>
      <c r="L800" s="573"/>
      <c r="M800" s="573"/>
      <c r="N800" s="574"/>
      <c r="O800" s="112" t="str">
        <f>IF(CNGE_2024_M4_Secc6!O550="","",CNGE_2024_M4_Secc6!O550)</f>
        <v/>
      </c>
      <c r="P800" s="112" t="str">
        <f>IF(CNGE_2024_M4_Secc6!S550="","",CNGE_2024_M4_Secc6!S550)</f>
        <v/>
      </c>
      <c r="Q800" s="112" t="str">
        <f>IF(CNGE_2024_M4_Secc6!W550="","",CNGE_2024_M4_Secc6!W550)</f>
        <v/>
      </c>
      <c r="R800" s="112" t="str">
        <f>IF(CNGE_2024_M4_Secc6!AA550="","",CNGE_2024_M4_Secc6!AA550)</f>
        <v/>
      </c>
      <c r="S800" s="483"/>
      <c r="T800" s="483"/>
      <c r="U800" s="483"/>
      <c r="V800" s="483"/>
      <c r="W800" s="483"/>
      <c r="X800" s="483"/>
      <c r="Y800" s="483"/>
      <c r="Z800" s="483"/>
      <c r="AA800" s="483"/>
      <c r="AB800" s="483"/>
      <c r="AC800" s="483"/>
      <c r="AD800" s="483"/>
      <c r="AE800" s="42"/>
      <c r="AG800" s="1">
        <f>IF(AND($AZ$800=1,COUNTA(O800:AD800)=4),0,IF(AND(CNGE_2024_M4_Secc1!$O42&lt;&gt;"",CNGE_2024_M4_Secc1!$O42=1,COUNTBLANK(D800)=0,COUNTA(O800:AD800)=4),0,IF(AND(COUNTBLANK(D800)=1,COUNTA(O800:AD800)=4),0,IF(AND(CNGE_2024_M4_Secc1!$O42&lt;&gt;"",CNGE_2024_M4_Secc1!$O42&lt;&gt;1,COUNTBLANK(D800)=0,SUM($O550)=0,COUNTA(O800:AD800)=4),0,IF(AND(CNGE_2024_M4_Secc1!$O42&lt;&gt;"",CNGE_2024_M4_Secc1!$O42&lt;&gt;1,COUNTBLANK(D800)=0,SUM($O550)&gt;0,COUNTA(O800:AD800)=16),0,1)))))</f>
        <v>0</v>
      </c>
      <c r="AH800" s="1">
        <f>COUNTIF(P800:R800,"NS")</f>
        <v>0</v>
      </c>
      <c r="AI800" s="1">
        <f>SUM(P800:R800)</f>
        <v>0</v>
      </c>
      <c r="AJ800" s="1">
        <f t="shared" ref="AJ800:AJ859" si="157">IF(COUNTIF(O800:R800,"NA")=4,0,IF(COUNTA(O800:R800)=4,0,IF(OR(AND(O800=0,AH800&gt;0),AND(O800="ns",AI800&gt;0),AND(O800="ns",AH800=0,AI800=0)),1,IF(OR(AND(O800&gt;0,AH800=3),AND(O800="ns",AH800=3),AND(O800="ns",AI800=0,AH800&gt;0),O800=AI800),0,1))))</f>
        <v>0</v>
      </c>
      <c r="AK800" s="1">
        <f t="shared" ref="AK800" si="158">COUNTIF(T800:V800,"NS")</f>
        <v>0</v>
      </c>
      <c r="AL800" s="1">
        <f t="shared" ref="AL800" si="159">SUM(T800:V800)</f>
        <v>0</v>
      </c>
      <c r="AM800" s="1">
        <f t="shared" ref="AM800:AM859" si="160">IF(COUNTIF(S800:V800,"NA")=4,0,IF(COUNTA(S800:V800)=0,0,IF(OR(AND(S800=0,AK800&gt;0),AND(S800="ns",AL800&gt;0),AND(S800="ns",AK800=0,AL800=0)),1,IF(OR(AND(S800&gt;0,AK800=3),AND(S800="ns",AK800=3),AND(S800="ns",AL800=0,AK800&gt;0),S800=AL800),0,1))))</f>
        <v>0</v>
      </c>
      <c r="AN800" s="1">
        <f t="shared" ref="AN800" si="161">COUNTIF(X800:Z800,"NS")</f>
        <v>0</v>
      </c>
      <c r="AO800" s="1">
        <f t="shared" ref="AO800" si="162">SUM(X800:Z800)</f>
        <v>0</v>
      </c>
      <c r="AP800" s="1">
        <f t="shared" ref="AP800:AP859" si="163">IF(COUNTIF(W800:Z800,"NA")=4,0,IF(COUNTA(W800:Z800)=0,0,IF(OR(AND(W800=0,AN800&gt;0),AND(W800="ns",AO800&gt;0),AND(W800="ns",AN800=0,AO800=0)),1,IF(OR(AND(W800&gt;0,AN800=3),AND(W800="ns",AN800=3),AND(W800="ns",AO800=0,AN800&gt;0),W800=AO800),0,1))))</f>
        <v>0</v>
      </c>
      <c r="AQ800" s="1">
        <f t="shared" ref="AQ800" si="164">COUNTIF(AB800:AD800,"NS")</f>
        <v>0</v>
      </c>
      <c r="AR800" s="1">
        <f t="shared" ref="AR800" si="165">SUM(AB800:AD800)</f>
        <v>0</v>
      </c>
      <c r="AS800" s="1">
        <f t="shared" ref="AS800:AS859" si="166">IF(COUNTIF(AA800:AD800,"NA")=4,0,IF(COUNTA(AA800:AD800)=0,0,IF(OR(AND(AA800=0,AQ800&gt;0),AND(AA800="ns",AR800&gt;0),AND(AA800="ns",AQ800=0,AR800=0)),1,IF(OR(AND(AA800&gt;0,AQ800=3),AND(AA800="ns",AQ800=3),AND(AA800="ns",AR800=0,AQ800&gt;0),AA800=AR800),0,1))))</f>
        <v>0</v>
      </c>
      <c r="AT800" s="1">
        <f t="shared" ref="AT800:AT858" si="167">IF(AND(SUM($O550)=0,COUNTA(O800:AD800)&gt;4),1,0)</f>
        <v>0</v>
      </c>
      <c r="AU800">
        <f t="shared" ref="AU800:AU859" si="168">IF(AND(O800="NS",$O550="NS"),0,IF(AND(O800="NA",$O550="NA"),0,IF(O800=$O550,0,1)))</f>
        <v>0</v>
      </c>
      <c r="AV800">
        <f t="shared" ref="AV800:AV859" si="169">IF(AND(P800="NS",$S550="NS"),0,IF(AND(P800="NA",$S550="NA"),0,IF(P800=$S550,0,1)))</f>
        <v>0</v>
      </c>
      <c r="AW800">
        <f t="shared" ref="AW800:AW859" si="170">IF(AND(Q800="NS",$W550="NS"),0,IF(AND(Q800="NA",$W550="NA"),0,IF(Q800=$W550,0,1)))</f>
        <v>0</v>
      </c>
      <c r="AX800">
        <f t="shared" ref="AX800:AX859" si="171">IF(AND(R800="NS",$AA550="NS"),0,IF(AND(R800="NA",$AA550="NA"),0,IF(R800=$AA550,0,1)))</f>
        <v>0</v>
      </c>
      <c r="AY800" s="1">
        <f>IF(AND(CNGE_2024_M4_Secc1!$O42&lt;&gt;"",CNGE_2024_M4_Secc1!$O42=1,COUNTA(O800:AD800)&gt;4),1,0)</f>
        <v>0</v>
      </c>
      <c r="AZ800" s="1">
        <f>IF(COUNTIF(CNGE_2024_M4_Secc1!O42:R101,1)=COUNTA(CNGE_2024_M4_Secc1!O42:R101),1,0)</f>
        <v>1</v>
      </c>
    </row>
    <row r="801" spans="1:51" ht="15" customHeight="1">
      <c r="A801" s="40"/>
      <c r="B801" s="42"/>
      <c r="C801" s="94" t="s">
        <v>5016</v>
      </c>
      <c r="D801" s="572" t="str">
        <f>IF(CNGE_2024_M4_Secc1!D43="","",CNGE_2024_M4_Secc1!D43)</f>
        <v/>
      </c>
      <c r="E801" s="573"/>
      <c r="F801" s="573"/>
      <c r="G801" s="573"/>
      <c r="H801" s="573"/>
      <c r="I801" s="573"/>
      <c r="J801" s="573"/>
      <c r="K801" s="573"/>
      <c r="L801" s="573"/>
      <c r="M801" s="573"/>
      <c r="N801" s="574"/>
      <c r="O801" s="112" t="str">
        <f>IF(CNGE_2024_M4_Secc6!O551="","",CNGE_2024_M4_Secc6!O551)</f>
        <v/>
      </c>
      <c r="P801" s="112" t="str">
        <f>IF(CNGE_2024_M4_Secc6!S551="","",CNGE_2024_M4_Secc6!S551)</f>
        <v/>
      </c>
      <c r="Q801" s="112" t="str">
        <f>IF(CNGE_2024_M4_Secc6!W551="","",CNGE_2024_M4_Secc6!W551)</f>
        <v/>
      </c>
      <c r="R801" s="112" t="str">
        <f>IF(CNGE_2024_M4_Secc6!AA551="","",CNGE_2024_M4_Secc6!AA551)</f>
        <v/>
      </c>
      <c r="S801" s="483"/>
      <c r="T801" s="483"/>
      <c r="U801" s="483"/>
      <c r="V801" s="483"/>
      <c r="W801" s="483"/>
      <c r="X801" s="483"/>
      <c r="Y801" s="483"/>
      <c r="Z801" s="483"/>
      <c r="AA801" s="483"/>
      <c r="AB801" s="483"/>
      <c r="AC801" s="483"/>
      <c r="AD801" s="483"/>
      <c r="AE801" s="42"/>
      <c r="AG801" s="1">
        <f>IF(AND($AZ$800=1,COUNTA(O801:AD801)=4),0,IF(AND(CNGE_2024_M4_Secc1!$O43&lt;&gt;"",CNGE_2024_M4_Secc1!$O43=1,COUNTBLANK(D801)=0,COUNTA(O801:AD801)=4),0,IF(AND(COUNTBLANK(D801)=1,COUNTA(O801:AD801)=4),0,IF(AND(CNGE_2024_M4_Secc1!$O43&lt;&gt;"",CNGE_2024_M4_Secc1!$O43&lt;&gt;1,COUNTBLANK(D801)=0,SUM($O551)=0,COUNTA(O801:AD801)=4),0,IF(AND(CNGE_2024_M4_Secc1!$O43&lt;&gt;"",CNGE_2024_M4_Secc1!$O43&lt;&gt;1,COUNTBLANK(D801)=0,SUM($O551)&gt;0,COUNTA(O801:AD801)=16),0,1)))))</f>
        <v>0</v>
      </c>
      <c r="AH801" s="1">
        <f t="shared" ref="AH801:AH859" si="172">COUNTIF(P801:R801,"NS")</f>
        <v>0</v>
      </c>
      <c r="AI801" s="1">
        <f t="shared" ref="AI801:AI859" si="173">SUM(P801:R801)</f>
        <v>0</v>
      </c>
      <c r="AJ801" s="1">
        <f t="shared" si="157"/>
        <v>0</v>
      </c>
      <c r="AK801" s="1">
        <f t="shared" ref="AK801:AK859" si="174">COUNTIF(T801:V801,"NS")</f>
        <v>0</v>
      </c>
      <c r="AL801" s="1">
        <f t="shared" ref="AL801:AL859" si="175">SUM(T801:V801)</f>
        <v>0</v>
      </c>
      <c r="AM801" s="1">
        <f t="shared" si="160"/>
        <v>0</v>
      </c>
      <c r="AN801" s="1">
        <f t="shared" ref="AN801:AN859" si="176">COUNTIF(X801:Z801,"NS")</f>
        <v>0</v>
      </c>
      <c r="AO801" s="1">
        <f t="shared" ref="AO801:AO859" si="177">SUM(X801:Z801)</f>
        <v>0</v>
      </c>
      <c r="AP801" s="1">
        <f t="shared" si="163"/>
        <v>0</v>
      </c>
      <c r="AQ801" s="1">
        <f t="shared" ref="AQ801:AQ859" si="178">COUNTIF(AB801:AD801,"NS")</f>
        <v>0</v>
      </c>
      <c r="AR801" s="1">
        <f t="shared" ref="AR801:AR859" si="179">SUM(AB801:AD801)</f>
        <v>0</v>
      </c>
      <c r="AS801" s="1">
        <f t="shared" si="166"/>
        <v>0</v>
      </c>
      <c r="AT801" s="1">
        <f t="shared" si="167"/>
        <v>0</v>
      </c>
      <c r="AU801">
        <f t="shared" si="168"/>
        <v>0</v>
      </c>
      <c r="AV801">
        <f t="shared" si="169"/>
        <v>0</v>
      </c>
      <c r="AW801">
        <f t="shared" si="170"/>
        <v>0</v>
      </c>
      <c r="AX801">
        <f t="shared" si="171"/>
        <v>0</v>
      </c>
      <c r="AY801" s="1">
        <f>IF(AND(CNGE_2024_M4_Secc1!$O43&lt;&gt;"",CNGE_2024_M4_Secc1!$O43=1,COUNTA(O801:AD801)&gt;4),1,0)</f>
        <v>0</v>
      </c>
    </row>
    <row r="802" spans="1:51" ht="15" customHeight="1">
      <c r="A802" s="40"/>
      <c r="B802" s="42"/>
      <c r="C802" s="94" t="s">
        <v>5018</v>
      </c>
      <c r="D802" s="572" t="str">
        <f>IF(CNGE_2024_M4_Secc1!D44="","",CNGE_2024_M4_Secc1!D44)</f>
        <v/>
      </c>
      <c r="E802" s="573"/>
      <c r="F802" s="573"/>
      <c r="G802" s="573"/>
      <c r="H802" s="573"/>
      <c r="I802" s="573"/>
      <c r="J802" s="573"/>
      <c r="K802" s="573"/>
      <c r="L802" s="573"/>
      <c r="M802" s="573"/>
      <c r="N802" s="574"/>
      <c r="O802" s="112" t="str">
        <f>IF(CNGE_2024_M4_Secc6!O552="","",CNGE_2024_M4_Secc6!O552)</f>
        <v/>
      </c>
      <c r="P802" s="112" t="str">
        <f>IF(CNGE_2024_M4_Secc6!S552="","",CNGE_2024_M4_Secc6!S552)</f>
        <v/>
      </c>
      <c r="Q802" s="112" t="str">
        <f>IF(CNGE_2024_M4_Secc6!W552="","",CNGE_2024_M4_Secc6!W552)</f>
        <v/>
      </c>
      <c r="R802" s="112" t="str">
        <f>IF(CNGE_2024_M4_Secc6!AA552="","",CNGE_2024_M4_Secc6!AA552)</f>
        <v/>
      </c>
      <c r="S802" s="483"/>
      <c r="T802" s="483"/>
      <c r="U802" s="483"/>
      <c r="V802" s="483"/>
      <c r="W802" s="483"/>
      <c r="X802" s="483"/>
      <c r="Y802" s="483"/>
      <c r="Z802" s="483"/>
      <c r="AA802" s="483"/>
      <c r="AB802" s="483"/>
      <c r="AC802" s="483"/>
      <c r="AD802" s="483"/>
      <c r="AE802" s="42"/>
      <c r="AG802" s="1">
        <f>IF(AND($AZ$800=1,COUNTA(O802:AD802)=4),0,IF(AND(CNGE_2024_M4_Secc1!$O44&lt;&gt;"",CNGE_2024_M4_Secc1!$O44=1,COUNTBLANK(D802)=0,COUNTA(O802:AD802)=4),0,IF(AND(COUNTBLANK(D802)=1,COUNTA(O802:AD802)=4),0,IF(AND(CNGE_2024_M4_Secc1!$O44&lt;&gt;"",CNGE_2024_M4_Secc1!$O44&lt;&gt;1,COUNTBLANK(D802)=0,SUM($O552)=0,COUNTA(O802:AD802)=4),0,IF(AND(CNGE_2024_M4_Secc1!$O44&lt;&gt;"",CNGE_2024_M4_Secc1!$O44&lt;&gt;1,COUNTBLANK(D802)=0,SUM($O552)&gt;0,COUNTA(O802:AD802)=16),0,1)))))</f>
        <v>0</v>
      </c>
      <c r="AH802" s="1">
        <f t="shared" si="172"/>
        <v>0</v>
      </c>
      <c r="AI802" s="1">
        <f t="shared" si="173"/>
        <v>0</v>
      </c>
      <c r="AJ802" s="1">
        <f t="shared" si="157"/>
        <v>0</v>
      </c>
      <c r="AK802" s="1">
        <f t="shared" si="174"/>
        <v>0</v>
      </c>
      <c r="AL802" s="1">
        <f t="shared" si="175"/>
        <v>0</v>
      </c>
      <c r="AM802" s="1">
        <f t="shared" si="160"/>
        <v>0</v>
      </c>
      <c r="AN802" s="1">
        <f t="shared" si="176"/>
        <v>0</v>
      </c>
      <c r="AO802" s="1">
        <f t="shared" si="177"/>
        <v>0</v>
      </c>
      <c r="AP802" s="1">
        <f t="shared" si="163"/>
        <v>0</v>
      </c>
      <c r="AQ802" s="1">
        <f t="shared" si="178"/>
        <v>0</v>
      </c>
      <c r="AR802" s="1">
        <f t="shared" si="179"/>
        <v>0</v>
      </c>
      <c r="AS802" s="1">
        <f t="shared" si="166"/>
        <v>0</v>
      </c>
      <c r="AT802" s="1">
        <f t="shared" si="167"/>
        <v>0</v>
      </c>
      <c r="AU802">
        <f t="shared" si="168"/>
        <v>0</v>
      </c>
      <c r="AV802">
        <f t="shared" si="169"/>
        <v>0</v>
      </c>
      <c r="AW802">
        <f t="shared" si="170"/>
        <v>0</v>
      </c>
      <c r="AX802">
        <f t="shared" si="171"/>
        <v>0</v>
      </c>
      <c r="AY802" s="1">
        <f>IF(AND(CNGE_2024_M4_Secc1!$O44&lt;&gt;"",CNGE_2024_M4_Secc1!$O44=1,COUNTA(O802:AD802)&gt;4),1,0)</f>
        <v>0</v>
      </c>
    </row>
    <row r="803" spans="1:51" ht="15" customHeight="1">
      <c r="A803" s="40"/>
      <c r="B803" s="42"/>
      <c r="C803" s="94" t="s">
        <v>5020</v>
      </c>
      <c r="D803" s="572" t="str">
        <f>IF(CNGE_2024_M4_Secc1!D45="","",CNGE_2024_M4_Secc1!D45)</f>
        <v/>
      </c>
      <c r="E803" s="573"/>
      <c r="F803" s="573"/>
      <c r="G803" s="573"/>
      <c r="H803" s="573"/>
      <c r="I803" s="573"/>
      <c r="J803" s="573"/>
      <c r="K803" s="573"/>
      <c r="L803" s="573"/>
      <c r="M803" s="573"/>
      <c r="N803" s="574"/>
      <c r="O803" s="112" t="str">
        <f>IF(CNGE_2024_M4_Secc6!O553="","",CNGE_2024_M4_Secc6!O553)</f>
        <v/>
      </c>
      <c r="P803" s="112" t="str">
        <f>IF(CNGE_2024_M4_Secc6!S553="","",CNGE_2024_M4_Secc6!S553)</f>
        <v/>
      </c>
      <c r="Q803" s="112" t="str">
        <f>IF(CNGE_2024_M4_Secc6!W553="","",CNGE_2024_M4_Secc6!W553)</f>
        <v/>
      </c>
      <c r="R803" s="112" t="str">
        <f>IF(CNGE_2024_M4_Secc6!AA553="","",CNGE_2024_M4_Secc6!AA553)</f>
        <v/>
      </c>
      <c r="S803" s="483"/>
      <c r="T803" s="483"/>
      <c r="U803" s="483"/>
      <c r="V803" s="483"/>
      <c r="W803" s="483"/>
      <c r="X803" s="483"/>
      <c r="Y803" s="483"/>
      <c r="Z803" s="483"/>
      <c r="AA803" s="483"/>
      <c r="AB803" s="483"/>
      <c r="AC803" s="483"/>
      <c r="AD803" s="483"/>
      <c r="AE803" s="42"/>
      <c r="AG803" s="1">
        <f>IF(AND($AZ$800=1,COUNTA(O803:AD803)=4),0,IF(AND(CNGE_2024_M4_Secc1!$O45&lt;&gt;"",CNGE_2024_M4_Secc1!$O45=1,COUNTBLANK(D803)=0,COUNTA(O803:AD803)=4),0,IF(AND(COUNTBLANK(D803)=1,COUNTA(O803:AD803)=4),0,IF(AND(CNGE_2024_M4_Secc1!$O45&lt;&gt;"",CNGE_2024_M4_Secc1!$O45&lt;&gt;1,COUNTBLANK(D803)=0,SUM($O553)=0,COUNTA(O803:AD803)=4),0,IF(AND(CNGE_2024_M4_Secc1!$O45&lt;&gt;"",CNGE_2024_M4_Secc1!$O45&lt;&gt;1,COUNTBLANK(D803)=0,SUM($O553)&gt;0,COUNTA(O803:AD803)=16),0,1)))))</f>
        <v>0</v>
      </c>
      <c r="AH803" s="1">
        <f t="shared" si="172"/>
        <v>0</v>
      </c>
      <c r="AI803" s="1">
        <f t="shared" si="173"/>
        <v>0</v>
      </c>
      <c r="AJ803" s="1">
        <f t="shared" si="157"/>
        <v>0</v>
      </c>
      <c r="AK803" s="1">
        <f t="shared" si="174"/>
        <v>0</v>
      </c>
      <c r="AL803" s="1">
        <f t="shared" si="175"/>
        <v>0</v>
      </c>
      <c r="AM803" s="1">
        <f t="shared" si="160"/>
        <v>0</v>
      </c>
      <c r="AN803" s="1">
        <f t="shared" si="176"/>
        <v>0</v>
      </c>
      <c r="AO803" s="1">
        <f t="shared" si="177"/>
        <v>0</v>
      </c>
      <c r="AP803" s="1">
        <f t="shared" si="163"/>
        <v>0</v>
      </c>
      <c r="AQ803" s="1">
        <f t="shared" si="178"/>
        <v>0</v>
      </c>
      <c r="AR803" s="1">
        <f t="shared" si="179"/>
        <v>0</v>
      </c>
      <c r="AS803" s="1">
        <f t="shared" si="166"/>
        <v>0</v>
      </c>
      <c r="AT803" s="1">
        <f t="shared" si="167"/>
        <v>0</v>
      </c>
      <c r="AU803">
        <f t="shared" si="168"/>
        <v>0</v>
      </c>
      <c r="AV803">
        <f t="shared" si="169"/>
        <v>0</v>
      </c>
      <c r="AW803">
        <f t="shared" si="170"/>
        <v>0</v>
      </c>
      <c r="AX803">
        <f t="shared" si="171"/>
        <v>0</v>
      </c>
      <c r="AY803" s="1">
        <f>IF(AND(CNGE_2024_M4_Secc1!$O45&lt;&gt;"",CNGE_2024_M4_Secc1!$O45=1,COUNTA(O803:AD803)&gt;4),1,0)</f>
        <v>0</v>
      </c>
    </row>
    <row r="804" spans="1:51" ht="15" customHeight="1">
      <c r="A804" s="40"/>
      <c r="B804" s="42"/>
      <c r="C804" s="94" t="s">
        <v>5022</v>
      </c>
      <c r="D804" s="572" t="str">
        <f>IF(CNGE_2024_M4_Secc1!D46="","",CNGE_2024_M4_Secc1!D46)</f>
        <v/>
      </c>
      <c r="E804" s="573"/>
      <c r="F804" s="573"/>
      <c r="G804" s="573"/>
      <c r="H804" s="573"/>
      <c r="I804" s="573"/>
      <c r="J804" s="573"/>
      <c r="K804" s="573"/>
      <c r="L804" s="573"/>
      <c r="M804" s="573"/>
      <c r="N804" s="574"/>
      <c r="O804" s="112" t="str">
        <f>IF(CNGE_2024_M4_Secc6!O554="","",CNGE_2024_M4_Secc6!O554)</f>
        <v/>
      </c>
      <c r="P804" s="112" t="str">
        <f>IF(CNGE_2024_M4_Secc6!S554="","",CNGE_2024_M4_Secc6!S554)</f>
        <v/>
      </c>
      <c r="Q804" s="112" t="str">
        <f>IF(CNGE_2024_M4_Secc6!W554="","",CNGE_2024_M4_Secc6!W554)</f>
        <v/>
      </c>
      <c r="R804" s="112" t="str">
        <f>IF(CNGE_2024_M4_Secc6!AA554="","",CNGE_2024_M4_Secc6!AA554)</f>
        <v/>
      </c>
      <c r="S804" s="483"/>
      <c r="T804" s="483"/>
      <c r="U804" s="483"/>
      <c r="V804" s="483"/>
      <c r="W804" s="483"/>
      <c r="X804" s="483"/>
      <c r="Y804" s="483"/>
      <c r="Z804" s="483"/>
      <c r="AA804" s="483"/>
      <c r="AB804" s="483"/>
      <c r="AC804" s="483"/>
      <c r="AD804" s="483"/>
      <c r="AE804" s="42"/>
      <c r="AG804" s="1">
        <f>IF(AND($AZ$800=1,COUNTA(O804:AD804)=4),0,IF(AND(CNGE_2024_M4_Secc1!$O46&lt;&gt;"",CNGE_2024_M4_Secc1!$O46=1,COUNTBLANK(D804)=0,COUNTA(O804:AD804)=4),0,IF(AND(COUNTBLANK(D804)=1,COUNTA(O804:AD804)=4),0,IF(AND(CNGE_2024_M4_Secc1!$O46&lt;&gt;"",CNGE_2024_M4_Secc1!$O46&lt;&gt;1,COUNTBLANK(D804)=0,SUM($O554)=0,COUNTA(O804:AD804)=4),0,IF(AND(CNGE_2024_M4_Secc1!$O46&lt;&gt;"",CNGE_2024_M4_Secc1!$O46&lt;&gt;1,COUNTBLANK(D804)=0,SUM($O554)&gt;0,COUNTA(O804:AD804)=16),0,1)))))</f>
        <v>0</v>
      </c>
      <c r="AH804" s="1">
        <f t="shared" si="172"/>
        <v>0</v>
      </c>
      <c r="AI804" s="1">
        <f t="shared" si="173"/>
        <v>0</v>
      </c>
      <c r="AJ804" s="1">
        <f t="shared" si="157"/>
        <v>0</v>
      </c>
      <c r="AK804" s="1">
        <f t="shared" si="174"/>
        <v>0</v>
      </c>
      <c r="AL804" s="1">
        <f t="shared" si="175"/>
        <v>0</v>
      </c>
      <c r="AM804" s="1">
        <f t="shared" si="160"/>
        <v>0</v>
      </c>
      <c r="AN804" s="1">
        <f t="shared" si="176"/>
        <v>0</v>
      </c>
      <c r="AO804" s="1">
        <f t="shared" si="177"/>
        <v>0</v>
      </c>
      <c r="AP804" s="1">
        <f t="shared" si="163"/>
        <v>0</v>
      </c>
      <c r="AQ804" s="1">
        <f t="shared" si="178"/>
        <v>0</v>
      </c>
      <c r="AR804" s="1">
        <f t="shared" si="179"/>
        <v>0</v>
      </c>
      <c r="AS804" s="1">
        <f t="shared" si="166"/>
        <v>0</v>
      </c>
      <c r="AT804" s="1">
        <f t="shared" si="167"/>
        <v>0</v>
      </c>
      <c r="AU804">
        <f t="shared" si="168"/>
        <v>0</v>
      </c>
      <c r="AV804">
        <f t="shared" si="169"/>
        <v>0</v>
      </c>
      <c r="AW804">
        <f t="shared" si="170"/>
        <v>0</v>
      </c>
      <c r="AX804">
        <f t="shared" si="171"/>
        <v>0</v>
      </c>
      <c r="AY804" s="1">
        <f>IF(AND(CNGE_2024_M4_Secc1!$O46&lt;&gt;"",CNGE_2024_M4_Secc1!$O46=1,COUNTA(O804:AD804)&gt;4),1,0)</f>
        <v>0</v>
      </c>
    </row>
    <row r="805" spans="1:51" ht="15" customHeight="1">
      <c r="A805" s="40"/>
      <c r="B805" s="42"/>
      <c r="C805" s="94" t="s">
        <v>5024</v>
      </c>
      <c r="D805" s="572" t="str">
        <f>IF(CNGE_2024_M4_Secc1!D47="","",CNGE_2024_M4_Secc1!D47)</f>
        <v/>
      </c>
      <c r="E805" s="573"/>
      <c r="F805" s="573"/>
      <c r="G805" s="573"/>
      <c r="H805" s="573"/>
      <c r="I805" s="573"/>
      <c r="J805" s="573"/>
      <c r="K805" s="573"/>
      <c r="L805" s="573"/>
      <c r="M805" s="573"/>
      <c r="N805" s="574"/>
      <c r="O805" s="112" t="str">
        <f>IF(CNGE_2024_M4_Secc6!O555="","",CNGE_2024_M4_Secc6!O555)</f>
        <v/>
      </c>
      <c r="P805" s="112" t="str">
        <f>IF(CNGE_2024_M4_Secc6!S555="","",CNGE_2024_M4_Secc6!S555)</f>
        <v/>
      </c>
      <c r="Q805" s="112" t="str">
        <f>IF(CNGE_2024_M4_Secc6!W555="","",CNGE_2024_M4_Secc6!W555)</f>
        <v/>
      </c>
      <c r="R805" s="112" t="str">
        <f>IF(CNGE_2024_M4_Secc6!AA555="","",CNGE_2024_M4_Secc6!AA555)</f>
        <v/>
      </c>
      <c r="S805" s="483"/>
      <c r="T805" s="483"/>
      <c r="U805" s="483"/>
      <c r="V805" s="483"/>
      <c r="W805" s="483"/>
      <c r="X805" s="483"/>
      <c r="Y805" s="483"/>
      <c r="Z805" s="483"/>
      <c r="AA805" s="483"/>
      <c r="AB805" s="483"/>
      <c r="AC805" s="483"/>
      <c r="AD805" s="483"/>
      <c r="AE805" s="42"/>
      <c r="AG805" s="1">
        <f>IF(AND($AZ$800=1,COUNTA(O805:AD805)=4),0,IF(AND(CNGE_2024_M4_Secc1!$O47&lt;&gt;"",CNGE_2024_M4_Secc1!$O47=1,COUNTBLANK(D805)=0,COUNTA(O805:AD805)=4),0,IF(AND(COUNTBLANK(D805)=1,COUNTA(O805:AD805)=4),0,IF(AND(CNGE_2024_M4_Secc1!$O47&lt;&gt;"",CNGE_2024_M4_Secc1!$O47&lt;&gt;1,COUNTBLANK(D805)=0,SUM($O555)=0,COUNTA(O805:AD805)=4),0,IF(AND(CNGE_2024_M4_Secc1!$O47&lt;&gt;"",CNGE_2024_M4_Secc1!$O47&lt;&gt;1,COUNTBLANK(D805)=0,SUM($O555)&gt;0,COUNTA(O805:AD805)=16),0,1)))))</f>
        <v>0</v>
      </c>
      <c r="AH805" s="1">
        <f t="shared" si="172"/>
        <v>0</v>
      </c>
      <c r="AI805" s="1">
        <f t="shared" si="173"/>
        <v>0</v>
      </c>
      <c r="AJ805" s="1">
        <f t="shared" si="157"/>
        <v>0</v>
      </c>
      <c r="AK805" s="1">
        <f t="shared" si="174"/>
        <v>0</v>
      </c>
      <c r="AL805" s="1">
        <f t="shared" si="175"/>
        <v>0</v>
      </c>
      <c r="AM805" s="1">
        <f t="shared" si="160"/>
        <v>0</v>
      </c>
      <c r="AN805" s="1">
        <f t="shared" si="176"/>
        <v>0</v>
      </c>
      <c r="AO805" s="1">
        <f t="shared" si="177"/>
        <v>0</v>
      </c>
      <c r="AP805" s="1">
        <f t="shared" si="163"/>
        <v>0</v>
      </c>
      <c r="AQ805" s="1">
        <f t="shared" si="178"/>
        <v>0</v>
      </c>
      <c r="AR805" s="1">
        <f t="shared" si="179"/>
        <v>0</v>
      </c>
      <c r="AS805" s="1">
        <f t="shared" si="166"/>
        <v>0</v>
      </c>
      <c r="AT805" s="1">
        <f t="shared" si="167"/>
        <v>0</v>
      </c>
      <c r="AU805">
        <f t="shared" si="168"/>
        <v>0</v>
      </c>
      <c r="AV805">
        <f t="shared" si="169"/>
        <v>0</v>
      </c>
      <c r="AW805">
        <f t="shared" si="170"/>
        <v>0</v>
      </c>
      <c r="AX805">
        <f t="shared" si="171"/>
        <v>0</v>
      </c>
      <c r="AY805" s="1">
        <f>IF(AND(CNGE_2024_M4_Secc1!$O47&lt;&gt;"",CNGE_2024_M4_Secc1!$O47=1,COUNTA(O805:AD805)&gt;4),1,0)</f>
        <v>0</v>
      </c>
    </row>
    <row r="806" spans="1:51" ht="15" customHeight="1">
      <c r="A806" s="40"/>
      <c r="B806" s="42"/>
      <c r="C806" s="94" t="s">
        <v>5026</v>
      </c>
      <c r="D806" s="572" t="str">
        <f>IF(CNGE_2024_M4_Secc1!D48="","",CNGE_2024_M4_Secc1!D48)</f>
        <v/>
      </c>
      <c r="E806" s="573"/>
      <c r="F806" s="573"/>
      <c r="G806" s="573"/>
      <c r="H806" s="573"/>
      <c r="I806" s="573"/>
      <c r="J806" s="573"/>
      <c r="K806" s="573"/>
      <c r="L806" s="573"/>
      <c r="M806" s="573"/>
      <c r="N806" s="574"/>
      <c r="O806" s="112" t="str">
        <f>IF(CNGE_2024_M4_Secc6!O556="","",CNGE_2024_M4_Secc6!O556)</f>
        <v/>
      </c>
      <c r="P806" s="112" t="str">
        <f>IF(CNGE_2024_M4_Secc6!S556="","",CNGE_2024_M4_Secc6!S556)</f>
        <v/>
      </c>
      <c r="Q806" s="112" t="str">
        <f>IF(CNGE_2024_M4_Secc6!W556="","",CNGE_2024_M4_Secc6!W556)</f>
        <v/>
      </c>
      <c r="R806" s="112" t="str">
        <f>IF(CNGE_2024_M4_Secc6!AA556="","",CNGE_2024_M4_Secc6!AA556)</f>
        <v/>
      </c>
      <c r="S806" s="483"/>
      <c r="T806" s="483"/>
      <c r="U806" s="483"/>
      <c r="V806" s="483"/>
      <c r="W806" s="483"/>
      <c r="X806" s="483"/>
      <c r="Y806" s="483"/>
      <c r="Z806" s="483"/>
      <c r="AA806" s="483"/>
      <c r="AB806" s="483"/>
      <c r="AC806" s="483"/>
      <c r="AD806" s="483"/>
      <c r="AE806" s="42"/>
      <c r="AG806" s="1">
        <f>IF(AND($AZ$800=1,COUNTA(O806:AD806)=4),0,IF(AND(CNGE_2024_M4_Secc1!$O48&lt;&gt;"",CNGE_2024_M4_Secc1!$O48=1,COUNTBLANK(D806)=0,COUNTA(O806:AD806)=4),0,IF(AND(COUNTBLANK(D806)=1,COUNTA(O806:AD806)=4),0,IF(AND(CNGE_2024_M4_Secc1!$O48&lt;&gt;"",CNGE_2024_M4_Secc1!$O48&lt;&gt;1,COUNTBLANK(D806)=0,SUM($O556)=0,COUNTA(O806:AD806)=4),0,IF(AND(CNGE_2024_M4_Secc1!$O48&lt;&gt;"",CNGE_2024_M4_Secc1!$O48&lt;&gt;1,COUNTBLANK(D806)=0,SUM($O556)&gt;0,COUNTA(O806:AD806)=16),0,1)))))</f>
        <v>0</v>
      </c>
      <c r="AH806" s="1">
        <f t="shared" si="172"/>
        <v>0</v>
      </c>
      <c r="AI806" s="1">
        <f t="shared" si="173"/>
        <v>0</v>
      </c>
      <c r="AJ806" s="1">
        <f t="shared" si="157"/>
        <v>0</v>
      </c>
      <c r="AK806" s="1">
        <f t="shared" si="174"/>
        <v>0</v>
      </c>
      <c r="AL806" s="1">
        <f t="shared" si="175"/>
        <v>0</v>
      </c>
      <c r="AM806" s="1">
        <f t="shared" si="160"/>
        <v>0</v>
      </c>
      <c r="AN806" s="1">
        <f t="shared" si="176"/>
        <v>0</v>
      </c>
      <c r="AO806" s="1">
        <f t="shared" si="177"/>
        <v>0</v>
      </c>
      <c r="AP806" s="1">
        <f t="shared" si="163"/>
        <v>0</v>
      </c>
      <c r="AQ806" s="1">
        <f t="shared" si="178"/>
        <v>0</v>
      </c>
      <c r="AR806" s="1">
        <f t="shared" si="179"/>
        <v>0</v>
      </c>
      <c r="AS806" s="1">
        <f t="shared" si="166"/>
        <v>0</v>
      </c>
      <c r="AT806" s="1">
        <f t="shared" si="167"/>
        <v>0</v>
      </c>
      <c r="AU806">
        <f t="shared" si="168"/>
        <v>0</v>
      </c>
      <c r="AV806">
        <f t="shared" si="169"/>
        <v>0</v>
      </c>
      <c r="AW806">
        <f t="shared" si="170"/>
        <v>0</v>
      </c>
      <c r="AX806">
        <f t="shared" si="171"/>
        <v>0</v>
      </c>
      <c r="AY806" s="1">
        <f>IF(AND(CNGE_2024_M4_Secc1!$O48&lt;&gt;"",CNGE_2024_M4_Secc1!$O48=1,COUNTA(O806:AD806)&gt;4),1,0)</f>
        <v>0</v>
      </c>
    </row>
    <row r="807" spans="1:51" ht="15" customHeight="1">
      <c r="A807" s="40"/>
      <c r="B807" s="42"/>
      <c r="C807" s="94" t="s">
        <v>5028</v>
      </c>
      <c r="D807" s="572" t="str">
        <f>IF(CNGE_2024_M4_Secc1!D49="","",CNGE_2024_M4_Secc1!D49)</f>
        <v/>
      </c>
      <c r="E807" s="573"/>
      <c r="F807" s="573"/>
      <c r="G807" s="573"/>
      <c r="H807" s="573"/>
      <c r="I807" s="573"/>
      <c r="J807" s="573"/>
      <c r="K807" s="573"/>
      <c r="L807" s="573"/>
      <c r="M807" s="573"/>
      <c r="N807" s="574"/>
      <c r="O807" s="112" t="str">
        <f>IF(CNGE_2024_M4_Secc6!O557="","",CNGE_2024_M4_Secc6!O557)</f>
        <v/>
      </c>
      <c r="P807" s="112" t="str">
        <f>IF(CNGE_2024_M4_Secc6!S557="","",CNGE_2024_M4_Secc6!S557)</f>
        <v/>
      </c>
      <c r="Q807" s="112" t="str">
        <f>IF(CNGE_2024_M4_Secc6!W557="","",CNGE_2024_M4_Secc6!W557)</f>
        <v/>
      </c>
      <c r="R807" s="112" t="str">
        <f>IF(CNGE_2024_M4_Secc6!AA557="","",CNGE_2024_M4_Secc6!AA557)</f>
        <v/>
      </c>
      <c r="S807" s="483"/>
      <c r="T807" s="483"/>
      <c r="U807" s="483"/>
      <c r="V807" s="483"/>
      <c r="W807" s="483"/>
      <c r="X807" s="483"/>
      <c r="Y807" s="483"/>
      <c r="Z807" s="483"/>
      <c r="AA807" s="483"/>
      <c r="AB807" s="483"/>
      <c r="AC807" s="483"/>
      <c r="AD807" s="483"/>
      <c r="AE807" s="42"/>
      <c r="AG807" s="1">
        <f>IF(AND($AZ$800=1,COUNTA(O807:AD807)=4),0,IF(AND(CNGE_2024_M4_Secc1!$O49&lt;&gt;"",CNGE_2024_M4_Secc1!$O49=1,COUNTBLANK(D807)=0,COUNTA(O807:AD807)=4),0,IF(AND(COUNTBLANK(D807)=1,COUNTA(O807:AD807)=4),0,IF(AND(CNGE_2024_M4_Secc1!$O49&lt;&gt;"",CNGE_2024_M4_Secc1!$O49&lt;&gt;1,COUNTBLANK(D807)=0,SUM($O557)=0,COUNTA(O807:AD807)=4),0,IF(AND(CNGE_2024_M4_Secc1!$O49&lt;&gt;"",CNGE_2024_M4_Secc1!$O49&lt;&gt;1,COUNTBLANK(D807)=0,SUM($O557)&gt;0,COUNTA(O807:AD807)=16),0,1)))))</f>
        <v>0</v>
      </c>
      <c r="AH807" s="1">
        <f t="shared" si="172"/>
        <v>0</v>
      </c>
      <c r="AI807" s="1">
        <f t="shared" si="173"/>
        <v>0</v>
      </c>
      <c r="AJ807" s="1">
        <f t="shared" si="157"/>
        <v>0</v>
      </c>
      <c r="AK807" s="1">
        <f t="shared" si="174"/>
        <v>0</v>
      </c>
      <c r="AL807" s="1">
        <f t="shared" si="175"/>
        <v>0</v>
      </c>
      <c r="AM807" s="1">
        <f t="shared" si="160"/>
        <v>0</v>
      </c>
      <c r="AN807" s="1">
        <f t="shared" si="176"/>
        <v>0</v>
      </c>
      <c r="AO807" s="1">
        <f t="shared" si="177"/>
        <v>0</v>
      </c>
      <c r="AP807" s="1">
        <f t="shared" si="163"/>
        <v>0</v>
      </c>
      <c r="AQ807" s="1">
        <f t="shared" si="178"/>
        <v>0</v>
      </c>
      <c r="AR807" s="1">
        <f t="shared" si="179"/>
        <v>0</v>
      </c>
      <c r="AS807" s="1">
        <f t="shared" si="166"/>
        <v>0</v>
      </c>
      <c r="AT807" s="1">
        <f t="shared" si="167"/>
        <v>0</v>
      </c>
      <c r="AU807">
        <f t="shared" si="168"/>
        <v>0</v>
      </c>
      <c r="AV807">
        <f t="shared" si="169"/>
        <v>0</v>
      </c>
      <c r="AW807">
        <f t="shared" si="170"/>
        <v>0</v>
      </c>
      <c r="AX807">
        <f t="shared" si="171"/>
        <v>0</v>
      </c>
      <c r="AY807" s="1">
        <f>IF(AND(CNGE_2024_M4_Secc1!$O49&lt;&gt;"",CNGE_2024_M4_Secc1!$O49=1,COUNTA(O807:AD807)&gt;4),1,0)</f>
        <v>0</v>
      </c>
    </row>
    <row r="808" spans="1:51" ht="15" customHeight="1">
      <c r="A808" s="40"/>
      <c r="B808" s="42"/>
      <c r="C808" s="94" t="s">
        <v>5030</v>
      </c>
      <c r="D808" s="572" t="str">
        <f>IF(CNGE_2024_M4_Secc1!D50="","",CNGE_2024_M4_Secc1!D50)</f>
        <v/>
      </c>
      <c r="E808" s="573"/>
      <c r="F808" s="573"/>
      <c r="G808" s="573"/>
      <c r="H808" s="573"/>
      <c r="I808" s="573"/>
      <c r="J808" s="573"/>
      <c r="K808" s="573"/>
      <c r="L808" s="573"/>
      <c r="M808" s="573"/>
      <c r="N808" s="574"/>
      <c r="O808" s="112" t="str">
        <f>IF(CNGE_2024_M4_Secc6!O558="","",CNGE_2024_M4_Secc6!O558)</f>
        <v/>
      </c>
      <c r="P808" s="112" t="str">
        <f>IF(CNGE_2024_M4_Secc6!S558="","",CNGE_2024_M4_Secc6!S558)</f>
        <v/>
      </c>
      <c r="Q808" s="112" t="str">
        <f>IF(CNGE_2024_M4_Secc6!W558="","",CNGE_2024_M4_Secc6!W558)</f>
        <v/>
      </c>
      <c r="R808" s="112" t="str">
        <f>IF(CNGE_2024_M4_Secc6!AA558="","",CNGE_2024_M4_Secc6!AA558)</f>
        <v/>
      </c>
      <c r="S808" s="483"/>
      <c r="T808" s="483"/>
      <c r="U808" s="483"/>
      <c r="V808" s="483"/>
      <c r="W808" s="483"/>
      <c r="X808" s="483"/>
      <c r="Y808" s="483"/>
      <c r="Z808" s="483"/>
      <c r="AA808" s="483"/>
      <c r="AB808" s="483"/>
      <c r="AC808" s="483"/>
      <c r="AD808" s="483"/>
      <c r="AE808" s="42"/>
      <c r="AG808" s="1">
        <f>IF(AND($AZ$800=1,COUNTA(O808:AD808)=4),0,IF(AND(CNGE_2024_M4_Secc1!$O50&lt;&gt;"",CNGE_2024_M4_Secc1!$O50=1,COUNTBLANK(D808)=0,COUNTA(O808:AD808)=4),0,IF(AND(COUNTBLANK(D808)=1,COUNTA(O808:AD808)=4),0,IF(AND(CNGE_2024_M4_Secc1!$O50&lt;&gt;"",CNGE_2024_M4_Secc1!$O50&lt;&gt;1,COUNTBLANK(D808)=0,SUM($O558)=0,COUNTA(O808:AD808)=4),0,IF(AND(CNGE_2024_M4_Secc1!$O50&lt;&gt;"",CNGE_2024_M4_Secc1!$O50&lt;&gt;1,COUNTBLANK(D808)=0,SUM($O558)&gt;0,COUNTA(O808:AD808)=16),0,1)))))</f>
        <v>0</v>
      </c>
      <c r="AH808" s="1">
        <f t="shared" si="172"/>
        <v>0</v>
      </c>
      <c r="AI808" s="1">
        <f t="shared" si="173"/>
        <v>0</v>
      </c>
      <c r="AJ808" s="1">
        <f t="shared" si="157"/>
        <v>0</v>
      </c>
      <c r="AK808" s="1">
        <f t="shared" si="174"/>
        <v>0</v>
      </c>
      <c r="AL808" s="1">
        <f t="shared" si="175"/>
        <v>0</v>
      </c>
      <c r="AM808" s="1">
        <f t="shared" si="160"/>
        <v>0</v>
      </c>
      <c r="AN808" s="1">
        <f t="shared" si="176"/>
        <v>0</v>
      </c>
      <c r="AO808" s="1">
        <f t="shared" si="177"/>
        <v>0</v>
      </c>
      <c r="AP808" s="1">
        <f t="shared" si="163"/>
        <v>0</v>
      </c>
      <c r="AQ808" s="1">
        <f t="shared" si="178"/>
        <v>0</v>
      </c>
      <c r="AR808" s="1">
        <f t="shared" si="179"/>
        <v>0</v>
      </c>
      <c r="AS808" s="1">
        <f t="shared" si="166"/>
        <v>0</v>
      </c>
      <c r="AT808" s="1">
        <f t="shared" si="167"/>
        <v>0</v>
      </c>
      <c r="AU808">
        <f t="shared" si="168"/>
        <v>0</v>
      </c>
      <c r="AV808">
        <f t="shared" si="169"/>
        <v>0</v>
      </c>
      <c r="AW808">
        <f t="shared" si="170"/>
        <v>0</v>
      </c>
      <c r="AX808">
        <f t="shared" si="171"/>
        <v>0</v>
      </c>
      <c r="AY808" s="1">
        <f>IF(AND(CNGE_2024_M4_Secc1!$O50&lt;&gt;"",CNGE_2024_M4_Secc1!$O50=1,COUNTA(O808:AD808)&gt;4),1,0)</f>
        <v>0</v>
      </c>
    </row>
    <row r="809" spans="1:51" ht="15" customHeight="1">
      <c r="A809" s="40"/>
      <c r="B809" s="42"/>
      <c r="C809" s="94" t="s">
        <v>5031</v>
      </c>
      <c r="D809" s="572" t="str">
        <f>IF(CNGE_2024_M4_Secc1!D51="","",CNGE_2024_M4_Secc1!D51)</f>
        <v/>
      </c>
      <c r="E809" s="573"/>
      <c r="F809" s="573"/>
      <c r="G809" s="573"/>
      <c r="H809" s="573"/>
      <c r="I809" s="573"/>
      <c r="J809" s="573"/>
      <c r="K809" s="573"/>
      <c r="L809" s="573"/>
      <c r="M809" s="573"/>
      <c r="N809" s="574"/>
      <c r="O809" s="112" t="str">
        <f>IF(CNGE_2024_M4_Secc6!O559="","",CNGE_2024_M4_Secc6!O559)</f>
        <v/>
      </c>
      <c r="P809" s="112" t="str">
        <f>IF(CNGE_2024_M4_Secc6!S559="","",CNGE_2024_M4_Secc6!S559)</f>
        <v/>
      </c>
      <c r="Q809" s="112" t="str">
        <f>IF(CNGE_2024_M4_Secc6!W559="","",CNGE_2024_M4_Secc6!W559)</f>
        <v/>
      </c>
      <c r="R809" s="112" t="str">
        <f>IF(CNGE_2024_M4_Secc6!AA559="","",CNGE_2024_M4_Secc6!AA559)</f>
        <v/>
      </c>
      <c r="S809" s="483"/>
      <c r="T809" s="483"/>
      <c r="U809" s="483"/>
      <c r="V809" s="483"/>
      <c r="W809" s="483"/>
      <c r="X809" s="483"/>
      <c r="Y809" s="483"/>
      <c r="Z809" s="483"/>
      <c r="AA809" s="483"/>
      <c r="AB809" s="483"/>
      <c r="AC809" s="483"/>
      <c r="AD809" s="483"/>
      <c r="AE809" s="42"/>
      <c r="AG809" s="1">
        <f>IF(AND($AZ$800=1,COUNTA(O809:AD809)=4),0,IF(AND(CNGE_2024_M4_Secc1!$O51&lt;&gt;"",CNGE_2024_M4_Secc1!$O51=1,COUNTBLANK(D809)=0,COUNTA(O809:AD809)=4),0,IF(AND(COUNTBLANK(D809)=1,COUNTA(O809:AD809)=4),0,IF(AND(CNGE_2024_M4_Secc1!$O51&lt;&gt;"",CNGE_2024_M4_Secc1!$O51&lt;&gt;1,COUNTBLANK(D809)=0,SUM($O559)=0,COUNTA(O809:AD809)=4),0,IF(AND(CNGE_2024_M4_Secc1!$O51&lt;&gt;"",CNGE_2024_M4_Secc1!$O51&lt;&gt;1,COUNTBLANK(D809)=0,SUM($O559)&gt;0,COUNTA(O809:AD809)=16),0,1)))))</f>
        <v>0</v>
      </c>
      <c r="AH809" s="1">
        <f t="shared" si="172"/>
        <v>0</v>
      </c>
      <c r="AI809" s="1">
        <f t="shared" si="173"/>
        <v>0</v>
      </c>
      <c r="AJ809" s="1">
        <f t="shared" si="157"/>
        <v>0</v>
      </c>
      <c r="AK809" s="1">
        <f t="shared" si="174"/>
        <v>0</v>
      </c>
      <c r="AL809" s="1">
        <f t="shared" si="175"/>
        <v>0</v>
      </c>
      <c r="AM809" s="1">
        <f t="shared" si="160"/>
        <v>0</v>
      </c>
      <c r="AN809" s="1">
        <f t="shared" si="176"/>
        <v>0</v>
      </c>
      <c r="AO809" s="1">
        <f t="shared" si="177"/>
        <v>0</v>
      </c>
      <c r="AP809" s="1">
        <f t="shared" si="163"/>
        <v>0</v>
      </c>
      <c r="AQ809" s="1">
        <f t="shared" si="178"/>
        <v>0</v>
      </c>
      <c r="AR809" s="1">
        <f t="shared" si="179"/>
        <v>0</v>
      </c>
      <c r="AS809" s="1">
        <f t="shared" si="166"/>
        <v>0</v>
      </c>
      <c r="AT809" s="1">
        <f t="shared" si="167"/>
        <v>0</v>
      </c>
      <c r="AU809">
        <f t="shared" si="168"/>
        <v>0</v>
      </c>
      <c r="AV809">
        <f t="shared" si="169"/>
        <v>0</v>
      </c>
      <c r="AW809">
        <f t="shared" si="170"/>
        <v>0</v>
      </c>
      <c r="AX809">
        <f t="shared" si="171"/>
        <v>0</v>
      </c>
      <c r="AY809" s="1">
        <f>IF(AND(CNGE_2024_M4_Secc1!$O51&lt;&gt;"",CNGE_2024_M4_Secc1!$O51=1,COUNTA(O809:AD809)&gt;4),1,0)</f>
        <v>0</v>
      </c>
    </row>
    <row r="810" spans="1:51" ht="15" customHeight="1">
      <c r="A810" s="40"/>
      <c r="B810" s="42"/>
      <c r="C810" s="94" t="s">
        <v>5033</v>
      </c>
      <c r="D810" s="572" t="str">
        <f>IF(CNGE_2024_M4_Secc1!D52="","",CNGE_2024_M4_Secc1!D52)</f>
        <v/>
      </c>
      <c r="E810" s="573"/>
      <c r="F810" s="573"/>
      <c r="G810" s="573"/>
      <c r="H810" s="573"/>
      <c r="I810" s="573"/>
      <c r="J810" s="573"/>
      <c r="K810" s="573"/>
      <c r="L810" s="573"/>
      <c r="M810" s="573"/>
      <c r="N810" s="574"/>
      <c r="O810" s="112" t="str">
        <f>IF(CNGE_2024_M4_Secc6!O560="","",CNGE_2024_M4_Secc6!O560)</f>
        <v/>
      </c>
      <c r="P810" s="112" t="str">
        <f>IF(CNGE_2024_M4_Secc6!S560="","",CNGE_2024_M4_Secc6!S560)</f>
        <v/>
      </c>
      <c r="Q810" s="112" t="str">
        <f>IF(CNGE_2024_M4_Secc6!W560="","",CNGE_2024_M4_Secc6!W560)</f>
        <v/>
      </c>
      <c r="R810" s="112" t="str">
        <f>IF(CNGE_2024_M4_Secc6!AA560="","",CNGE_2024_M4_Secc6!AA560)</f>
        <v/>
      </c>
      <c r="S810" s="483"/>
      <c r="T810" s="483"/>
      <c r="U810" s="483"/>
      <c r="V810" s="483"/>
      <c r="W810" s="483"/>
      <c r="X810" s="483"/>
      <c r="Y810" s="483"/>
      <c r="Z810" s="483"/>
      <c r="AA810" s="483"/>
      <c r="AB810" s="483"/>
      <c r="AC810" s="483"/>
      <c r="AD810" s="483"/>
      <c r="AE810" s="42"/>
      <c r="AG810" s="1">
        <f>IF(AND($AZ$800=1,COUNTA(O810:AD810)=4),0,IF(AND(CNGE_2024_M4_Secc1!$O52&lt;&gt;"",CNGE_2024_M4_Secc1!$O52=1,COUNTBLANK(D810)=0,COUNTA(O810:AD810)=4),0,IF(AND(COUNTBLANK(D810)=1,COUNTA(O810:AD810)=4),0,IF(AND(CNGE_2024_M4_Secc1!$O52&lt;&gt;"",CNGE_2024_M4_Secc1!$O52&lt;&gt;1,COUNTBLANK(D810)=0,SUM($O560)=0,COUNTA(O810:AD810)=4),0,IF(AND(CNGE_2024_M4_Secc1!$O52&lt;&gt;"",CNGE_2024_M4_Secc1!$O52&lt;&gt;1,COUNTBLANK(D810)=0,SUM($O560)&gt;0,COUNTA(O810:AD810)=16),0,1)))))</f>
        <v>0</v>
      </c>
      <c r="AH810" s="1">
        <f t="shared" si="172"/>
        <v>0</v>
      </c>
      <c r="AI810" s="1">
        <f t="shared" si="173"/>
        <v>0</v>
      </c>
      <c r="AJ810" s="1">
        <f t="shared" si="157"/>
        <v>0</v>
      </c>
      <c r="AK810" s="1">
        <f t="shared" si="174"/>
        <v>0</v>
      </c>
      <c r="AL810" s="1">
        <f t="shared" si="175"/>
        <v>0</v>
      </c>
      <c r="AM810" s="1">
        <f t="shared" si="160"/>
        <v>0</v>
      </c>
      <c r="AN810" s="1">
        <f t="shared" si="176"/>
        <v>0</v>
      </c>
      <c r="AO810" s="1">
        <f t="shared" si="177"/>
        <v>0</v>
      </c>
      <c r="AP810" s="1">
        <f t="shared" si="163"/>
        <v>0</v>
      </c>
      <c r="AQ810" s="1">
        <f t="shared" si="178"/>
        <v>0</v>
      </c>
      <c r="AR810" s="1">
        <f t="shared" si="179"/>
        <v>0</v>
      </c>
      <c r="AS810" s="1">
        <f t="shared" si="166"/>
        <v>0</v>
      </c>
      <c r="AT810" s="1">
        <f t="shared" si="167"/>
        <v>0</v>
      </c>
      <c r="AU810">
        <f t="shared" si="168"/>
        <v>0</v>
      </c>
      <c r="AV810">
        <f t="shared" si="169"/>
        <v>0</v>
      </c>
      <c r="AW810">
        <f t="shared" si="170"/>
        <v>0</v>
      </c>
      <c r="AX810">
        <f t="shared" si="171"/>
        <v>0</v>
      </c>
      <c r="AY810" s="1">
        <f>IF(AND(CNGE_2024_M4_Secc1!$O52&lt;&gt;"",CNGE_2024_M4_Secc1!$O52=1,COUNTA(O810:AD810)&gt;4),1,0)</f>
        <v>0</v>
      </c>
    </row>
    <row r="811" spans="1:51" ht="15" customHeight="1">
      <c r="A811" s="40"/>
      <c r="B811" s="42"/>
      <c r="C811" s="94" t="s">
        <v>5034</v>
      </c>
      <c r="D811" s="572" t="str">
        <f>IF(CNGE_2024_M4_Secc1!D53="","",CNGE_2024_M4_Secc1!D53)</f>
        <v/>
      </c>
      <c r="E811" s="573"/>
      <c r="F811" s="573"/>
      <c r="G811" s="573"/>
      <c r="H811" s="573"/>
      <c r="I811" s="573"/>
      <c r="J811" s="573"/>
      <c r="K811" s="573"/>
      <c r="L811" s="573"/>
      <c r="M811" s="573"/>
      <c r="N811" s="574"/>
      <c r="O811" s="112" t="str">
        <f>IF(CNGE_2024_M4_Secc6!O561="","",CNGE_2024_M4_Secc6!O561)</f>
        <v/>
      </c>
      <c r="P811" s="112" t="str">
        <f>IF(CNGE_2024_M4_Secc6!S561="","",CNGE_2024_M4_Secc6!S561)</f>
        <v/>
      </c>
      <c r="Q811" s="112" t="str">
        <f>IF(CNGE_2024_M4_Secc6!W561="","",CNGE_2024_M4_Secc6!W561)</f>
        <v/>
      </c>
      <c r="R811" s="112" t="str">
        <f>IF(CNGE_2024_M4_Secc6!AA561="","",CNGE_2024_M4_Secc6!AA561)</f>
        <v/>
      </c>
      <c r="S811" s="483"/>
      <c r="T811" s="483"/>
      <c r="U811" s="483"/>
      <c r="V811" s="483"/>
      <c r="W811" s="483"/>
      <c r="X811" s="483"/>
      <c r="Y811" s="483"/>
      <c r="Z811" s="483"/>
      <c r="AA811" s="483"/>
      <c r="AB811" s="483"/>
      <c r="AC811" s="483"/>
      <c r="AD811" s="483"/>
      <c r="AE811" s="42"/>
      <c r="AG811" s="1">
        <f>IF(AND($AZ$800=1,COUNTA(O811:AD811)=4),0,IF(AND(CNGE_2024_M4_Secc1!$O53&lt;&gt;"",CNGE_2024_M4_Secc1!$O53=1,COUNTBLANK(D811)=0,COUNTA(O811:AD811)=4),0,IF(AND(COUNTBLANK(D811)=1,COUNTA(O811:AD811)=4),0,IF(AND(CNGE_2024_M4_Secc1!$O53&lt;&gt;"",CNGE_2024_M4_Secc1!$O53&lt;&gt;1,COUNTBLANK(D811)=0,SUM($O561)=0,COUNTA(O811:AD811)=4),0,IF(AND(CNGE_2024_M4_Secc1!$O53&lt;&gt;"",CNGE_2024_M4_Secc1!$O53&lt;&gt;1,COUNTBLANK(D811)=0,SUM($O561)&gt;0,COUNTA(O811:AD811)=16),0,1)))))</f>
        <v>0</v>
      </c>
      <c r="AH811" s="1">
        <f t="shared" si="172"/>
        <v>0</v>
      </c>
      <c r="AI811" s="1">
        <f t="shared" si="173"/>
        <v>0</v>
      </c>
      <c r="AJ811" s="1">
        <f t="shared" si="157"/>
        <v>0</v>
      </c>
      <c r="AK811" s="1">
        <f t="shared" si="174"/>
        <v>0</v>
      </c>
      <c r="AL811" s="1">
        <f t="shared" si="175"/>
        <v>0</v>
      </c>
      <c r="AM811" s="1">
        <f t="shared" si="160"/>
        <v>0</v>
      </c>
      <c r="AN811" s="1">
        <f t="shared" si="176"/>
        <v>0</v>
      </c>
      <c r="AO811" s="1">
        <f t="shared" si="177"/>
        <v>0</v>
      </c>
      <c r="AP811" s="1">
        <f t="shared" si="163"/>
        <v>0</v>
      </c>
      <c r="AQ811" s="1">
        <f t="shared" si="178"/>
        <v>0</v>
      </c>
      <c r="AR811" s="1">
        <f t="shared" si="179"/>
        <v>0</v>
      </c>
      <c r="AS811" s="1">
        <f t="shared" si="166"/>
        <v>0</v>
      </c>
      <c r="AT811" s="1">
        <f t="shared" si="167"/>
        <v>0</v>
      </c>
      <c r="AU811">
        <f t="shared" si="168"/>
        <v>0</v>
      </c>
      <c r="AV811">
        <f t="shared" si="169"/>
        <v>0</v>
      </c>
      <c r="AW811">
        <f t="shared" si="170"/>
        <v>0</v>
      </c>
      <c r="AX811">
        <f t="shared" si="171"/>
        <v>0</v>
      </c>
      <c r="AY811" s="1">
        <f>IF(AND(CNGE_2024_M4_Secc1!$O53&lt;&gt;"",CNGE_2024_M4_Secc1!$O53=1,COUNTA(O811:AD811)&gt;4),1,0)</f>
        <v>0</v>
      </c>
    </row>
    <row r="812" spans="1:51" ht="15" customHeight="1">
      <c r="A812" s="40"/>
      <c r="B812" s="42"/>
      <c r="C812" s="94" t="s">
        <v>5035</v>
      </c>
      <c r="D812" s="572" t="str">
        <f>IF(CNGE_2024_M4_Secc1!D54="","",CNGE_2024_M4_Secc1!D54)</f>
        <v/>
      </c>
      <c r="E812" s="573"/>
      <c r="F812" s="573"/>
      <c r="G812" s="573"/>
      <c r="H812" s="573"/>
      <c r="I812" s="573"/>
      <c r="J812" s="573"/>
      <c r="K812" s="573"/>
      <c r="L812" s="573"/>
      <c r="M812" s="573"/>
      <c r="N812" s="574"/>
      <c r="O812" s="112" t="str">
        <f>IF(CNGE_2024_M4_Secc6!O562="","",CNGE_2024_M4_Secc6!O562)</f>
        <v/>
      </c>
      <c r="P812" s="112" t="str">
        <f>IF(CNGE_2024_M4_Secc6!S562="","",CNGE_2024_M4_Secc6!S562)</f>
        <v/>
      </c>
      <c r="Q812" s="112" t="str">
        <f>IF(CNGE_2024_M4_Secc6!W562="","",CNGE_2024_M4_Secc6!W562)</f>
        <v/>
      </c>
      <c r="R812" s="112" t="str">
        <f>IF(CNGE_2024_M4_Secc6!AA562="","",CNGE_2024_M4_Secc6!AA562)</f>
        <v/>
      </c>
      <c r="S812" s="483"/>
      <c r="T812" s="483"/>
      <c r="U812" s="483"/>
      <c r="V812" s="483"/>
      <c r="W812" s="483"/>
      <c r="X812" s="483"/>
      <c r="Y812" s="483"/>
      <c r="Z812" s="483"/>
      <c r="AA812" s="483"/>
      <c r="AB812" s="483"/>
      <c r="AC812" s="483"/>
      <c r="AD812" s="483"/>
      <c r="AE812" s="42"/>
      <c r="AG812" s="1">
        <f>IF(AND($AZ$800=1,COUNTA(O812:AD812)=4),0,IF(AND(CNGE_2024_M4_Secc1!$O54&lt;&gt;"",CNGE_2024_M4_Secc1!$O54=1,COUNTBLANK(D812)=0,COUNTA(O812:AD812)=4),0,IF(AND(COUNTBLANK(D812)=1,COUNTA(O812:AD812)=4),0,IF(AND(CNGE_2024_M4_Secc1!$O54&lt;&gt;"",CNGE_2024_M4_Secc1!$O54&lt;&gt;1,COUNTBLANK(D812)=0,SUM($O562)=0,COUNTA(O812:AD812)=4),0,IF(AND(CNGE_2024_M4_Secc1!$O54&lt;&gt;"",CNGE_2024_M4_Secc1!$O54&lt;&gt;1,COUNTBLANK(D812)=0,SUM($O562)&gt;0,COUNTA(O812:AD812)=16),0,1)))))</f>
        <v>0</v>
      </c>
      <c r="AH812" s="1">
        <f t="shared" si="172"/>
        <v>0</v>
      </c>
      <c r="AI812" s="1">
        <f t="shared" si="173"/>
        <v>0</v>
      </c>
      <c r="AJ812" s="1">
        <f t="shared" si="157"/>
        <v>0</v>
      </c>
      <c r="AK812" s="1">
        <f t="shared" si="174"/>
        <v>0</v>
      </c>
      <c r="AL812" s="1">
        <f t="shared" si="175"/>
        <v>0</v>
      </c>
      <c r="AM812" s="1">
        <f t="shared" si="160"/>
        <v>0</v>
      </c>
      <c r="AN812" s="1">
        <f t="shared" si="176"/>
        <v>0</v>
      </c>
      <c r="AO812" s="1">
        <f t="shared" si="177"/>
        <v>0</v>
      </c>
      <c r="AP812" s="1">
        <f t="shared" si="163"/>
        <v>0</v>
      </c>
      <c r="AQ812" s="1">
        <f t="shared" si="178"/>
        <v>0</v>
      </c>
      <c r="AR812" s="1">
        <f t="shared" si="179"/>
        <v>0</v>
      </c>
      <c r="AS812" s="1">
        <f t="shared" si="166"/>
        <v>0</v>
      </c>
      <c r="AT812" s="1">
        <f t="shared" si="167"/>
        <v>0</v>
      </c>
      <c r="AU812">
        <f t="shared" si="168"/>
        <v>0</v>
      </c>
      <c r="AV812">
        <f t="shared" si="169"/>
        <v>0</v>
      </c>
      <c r="AW812">
        <f t="shared" si="170"/>
        <v>0</v>
      </c>
      <c r="AX812">
        <f t="shared" si="171"/>
        <v>0</v>
      </c>
      <c r="AY812" s="1">
        <f>IF(AND(CNGE_2024_M4_Secc1!$O54&lt;&gt;"",CNGE_2024_M4_Secc1!$O54=1,COUNTA(O812:AD812)&gt;4),1,0)</f>
        <v>0</v>
      </c>
    </row>
    <row r="813" spans="1:51" ht="15" customHeight="1">
      <c r="A813" s="40"/>
      <c r="B813" s="42"/>
      <c r="C813" s="94" t="s">
        <v>5036</v>
      </c>
      <c r="D813" s="572" t="str">
        <f>IF(CNGE_2024_M4_Secc1!D55="","",CNGE_2024_M4_Secc1!D55)</f>
        <v/>
      </c>
      <c r="E813" s="573"/>
      <c r="F813" s="573"/>
      <c r="G813" s="573"/>
      <c r="H813" s="573"/>
      <c r="I813" s="573"/>
      <c r="J813" s="573"/>
      <c r="K813" s="573"/>
      <c r="L813" s="573"/>
      <c r="M813" s="573"/>
      <c r="N813" s="574"/>
      <c r="O813" s="112" t="str">
        <f>IF(CNGE_2024_M4_Secc6!O563="","",CNGE_2024_M4_Secc6!O563)</f>
        <v/>
      </c>
      <c r="P813" s="112" t="str">
        <f>IF(CNGE_2024_M4_Secc6!S563="","",CNGE_2024_M4_Secc6!S563)</f>
        <v/>
      </c>
      <c r="Q813" s="112" t="str">
        <f>IF(CNGE_2024_M4_Secc6!W563="","",CNGE_2024_M4_Secc6!W563)</f>
        <v/>
      </c>
      <c r="R813" s="112" t="str">
        <f>IF(CNGE_2024_M4_Secc6!AA563="","",CNGE_2024_M4_Secc6!AA563)</f>
        <v/>
      </c>
      <c r="S813" s="483"/>
      <c r="T813" s="483"/>
      <c r="U813" s="483"/>
      <c r="V813" s="483"/>
      <c r="W813" s="483"/>
      <c r="X813" s="483"/>
      <c r="Y813" s="483"/>
      <c r="Z813" s="483"/>
      <c r="AA813" s="483"/>
      <c r="AB813" s="483"/>
      <c r="AC813" s="483"/>
      <c r="AD813" s="483"/>
      <c r="AE813" s="42"/>
      <c r="AG813" s="1">
        <f>IF(AND($AZ$800=1,COUNTA(O813:AD813)=4),0,IF(AND(CNGE_2024_M4_Secc1!$O55&lt;&gt;"",CNGE_2024_M4_Secc1!$O55=1,COUNTBLANK(D813)=0,COUNTA(O813:AD813)=4),0,IF(AND(COUNTBLANK(D813)=1,COUNTA(O813:AD813)=4),0,IF(AND(CNGE_2024_M4_Secc1!$O55&lt;&gt;"",CNGE_2024_M4_Secc1!$O55&lt;&gt;1,COUNTBLANK(D813)=0,SUM($O563)=0,COUNTA(O813:AD813)=4),0,IF(AND(CNGE_2024_M4_Secc1!$O55&lt;&gt;"",CNGE_2024_M4_Secc1!$O55&lt;&gt;1,COUNTBLANK(D813)=0,SUM($O563)&gt;0,COUNTA(O813:AD813)=16),0,1)))))</f>
        <v>0</v>
      </c>
      <c r="AH813" s="1">
        <f t="shared" si="172"/>
        <v>0</v>
      </c>
      <c r="AI813" s="1">
        <f t="shared" si="173"/>
        <v>0</v>
      </c>
      <c r="AJ813" s="1">
        <f t="shared" si="157"/>
        <v>0</v>
      </c>
      <c r="AK813" s="1">
        <f t="shared" si="174"/>
        <v>0</v>
      </c>
      <c r="AL813" s="1">
        <f t="shared" si="175"/>
        <v>0</v>
      </c>
      <c r="AM813" s="1">
        <f t="shared" si="160"/>
        <v>0</v>
      </c>
      <c r="AN813" s="1">
        <f t="shared" si="176"/>
        <v>0</v>
      </c>
      <c r="AO813" s="1">
        <f t="shared" si="177"/>
        <v>0</v>
      </c>
      <c r="AP813" s="1">
        <f t="shared" si="163"/>
        <v>0</v>
      </c>
      <c r="AQ813" s="1">
        <f t="shared" si="178"/>
        <v>0</v>
      </c>
      <c r="AR813" s="1">
        <f t="shared" si="179"/>
        <v>0</v>
      </c>
      <c r="AS813" s="1">
        <f t="shared" si="166"/>
        <v>0</v>
      </c>
      <c r="AT813" s="1">
        <f t="shared" si="167"/>
        <v>0</v>
      </c>
      <c r="AU813">
        <f t="shared" si="168"/>
        <v>0</v>
      </c>
      <c r="AV813">
        <f t="shared" si="169"/>
        <v>0</v>
      </c>
      <c r="AW813">
        <f t="shared" si="170"/>
        <v>0</v>
      </c>
      <c r="AX813">
        <f t="shared" si="171"/>
        <v>0</v>
      </c>
      <c r="AY813" s="1">
        <f>IF(AND(CNGE_2024_M4_Secc1!$O55&lt;&gt;"",CNGE_2024_M4_Secc1!$O55=1,COUNTA(O813:AD813)&gt;4),1,0)</f>
        <v>0</v>
      </c>
    </row>
    <row r="814" spans="1:51" ht="15" customHeight="1">
      <c r="A814" s="40"/>
      <c r="B814" s="42"/>
      <c r="C814" s="94" t="s">
        <v>5037</v>
      </c>
      <c r="D814" s="572" t="str">
        <f>IF(CNGE_2024_M4_Secc1!D56="","",CNGE_2024_M4_Secc1!D56)</f>
        <v/>
      </c>
      <c r="E814" s="573"/>
      <c r="F814" s="573"/>
      <c r="G814" s="573"/>
      <c r="H814" s="573"/>
      <c r="I814" s="573"/>
      <c r="J814" s="573"/>
      <c r="K814" s="573"/>
      <c r="L814" s="573"/>
      <c r="M814" s="573"/>
      <c r="N814" s="574"/>
      <c r="O814" s="112" t="str">
        <f>IF(CNGE_2024_M4_Secc6!O564="","",CNGE_2024_M4_Secc6!O564)</f>
        <v/>
      </c>
      <c r="P814" s="112" t="str">
        <f>IF(CNGE_2024_M4_Secc6!S564="","",CNGE_2024_M4_Secc6!S564)</f>
        <v/>
      </c>
      <c r="Q814" s="112" t="str">
        <f>IF(CNGE_2024_M4_Secc6!W564="","",CNGE_2024_M4_Secc6!W564)</f>
        <v/>
      </c>
      <c r="R814" s="112" t="str">
        <f>IF(CNGE_2024_M4_Secc6!AA564="","",CNGE_2024_M4_Secc6!AA564)</f>
        <v/>
      </c>
      <c r="S814" s="483"/>
      <c r="T814" s="483"/>
      <c r="U814" s="483"/>
      <c r="V814" s="483"/>
      <c r="W814" s="483"/>
      <c r="X814" s="483"/>
      <c r="Y814" s="483"/>
      <c r="Z814" s="483"/>
      <c r="AA814" s="483"/>
      <c r="AB814" s="483"/>
      <c r="AC814" s="483"/>
      <c r="AD814" s="483"/>
      <c r="AE814" s="42"/>
      <c r="AG814" s="1">
        <f>IF(AND($AZ$800=1,COUNTA(O814:AD814)=4),0,IF(AND(CNGE_2024_M4_Secc1!$O56&lt;&gt;"",CNGE_2024_M4_Secc1!$O56=1,COUNTBLANK(D814)=0,COUNTA(O814:AD814)=4),0,IF(AND(COUNTBLANK(D814)=1,COUNTA(O814:AD814)=4),0,IF(AND(CNGE_2024_M4_Secc1!$O56&lt;&gt;"",CNGE_2024_M4_Secc1!$O56&lt;&gt;1,COUNTBLANK(D814)=0,SUM($O564)=0,COUNTA(O814:AD814)=4),0,IF(AND(CNGE_2024_M4_Secc1!$O56&lt;&gt;"",CNGE_2024_M4_Secc1!$O56&lt;&gt;1,COUNTBLANK(D814)=0,SUM($O564)&gt;0,COUNTA(O814:AD814)=16),0,1)))))</f>
        <v>0</v>
      </c>
      <c r="AH814" s="1">
        <f t="shared" si="172"/>
        <v>0</v>
      </c>
      <c r="AI814" s="1">
        <f t="shared" si="173"/>
        <v>0</v>
      </c>
      <c r="AJ814" s="1">
        <f t="shared" si="157"/>
        <v>0</v>
      </c>
      <c r="AK814" s="1">
        <f t="shared" si="174"/>
        <v>0</v>
      </c>
      <c r="AL814" s="1">
        <f t="shared" si="175"/>
        <v>0</v>
      </c>
      <c r="AM814" s="1">
        <f t="shared" si="160"/>
        <v>0</v>
      </c>
      <c r="AN814" s="1">
        <f t="shared" si="176"/>
        <v>0</v>
      </c>
      <c r="AO814" s="1">
        <f t="shared" si="177"/>
        <v>0</v>
      </c>
      <c r="AP814" s="1">
        <f t="shared" si="163"/>
        <v>0</v>
      </c>
      <c r="AQ814" s="1">
        <f t="shared" si="178"/>
        <v>0</v>
      </c>
      <c r="AR814" s="1">
        <f t="shared" si="179"/>
        <v>0</v>
      </c>
      <c r="AS814" s="1">
        <f t="shared" si="166"/>
        <v>0</v>
      </c>
      <c r="AT814" s="1">
        <f t="shared" si="167"/>
        <v>0</v>
      </c>
      <c r="AU814">
        <f t="shared" si="168"/>
        <v>0</v>
      </c>
      <c r="AV814">
        <f t="shared" si="169"/>
        <v>0</v>
      </c>
      <c r="AW814">
        <f t="shared" si="170"/>
        <v>0</v>
      </c>
      <c r="AX814">
        <f t="shared" si="171"/>
        <v>0</v>
      </c>
      <c r="AY814" s="1">
        <f>IF(AND(CNGE_2024_M4_Secc1!$O56&lt;&gt;"",CNGE_2024_M4_Secc1!$O56=1,COUNTA(O814:AD814)&gt;4),1,0)</f>
        <v>0</v>
      </c>
    </row>
    <row r="815" spans="1:51" ht="15" customHeight="1">
      <c r="A815" s="40"/>
      <c r="B815" s="42"/>
      <c r="C815" s="94" t="s">
        <v>5038</v>
      </c>
      <c r="D815" s="572" t="str">
        <f>IF(CNGE_2024_M4_Secc1!D57="","",CNGE_2024_M4_Secc1!D57)</f>
        <v/>
      </c>
      <c r="E815" s="573"/>
      <c r="F815" s="573"/>
      <c r="G815" s="573"/>
      <c r="H815" s="573"/>
      <c r="I815" s="573"/>
      <c r="J815" s="573"/>
      <c r="K815" s="573"/>
      <c r="L815" s="573"/>
      <c r="M815" s="573"/>
      <c r="N815" s="574"/>
      <c r="O815" s="112" t="str">
        <f>IF(CNGE_2024_M4_Secc6!O565="","",CNGE_2024_M4_Secc6!O565)</f>
        <v/>
      </c>
      <c r="P815" s="112" t="str">
        <f>IF(CNGE_2024_M4_Secc6!S565="","",CNGE_2024_M4_Secc6!S565)</f>
        <v/>
      </c>
      <c r="Q815" s="112" t="str">
        <f>IF(CNGE_2024_M4_Secc6!W565="","",CNGE_2024_M4_Secc6!W565)</f>
        <v/>
      </c>
      <c r="R815" s="112" t="str">
        <f>IF(CNGE_2024_M4_Secc6!AA565="","",CNGE_2024_M4_Secc6!AA565)</f>
        <v/>
      </c>
      <c r="S815" s="483"/>
      <c r="T815" s="483"/>
      <c r="U815" s="483"/>
      <c r="V815" s="483"/>
      <c r="W815" s="483"/>
      <c r="X815" s="483"/>
      <c r="Y815" s="483"/>
      <c r="Z815" s="483"/>
      <c r="AA815" s="483"/>
      <c r="AB815" s="483"/>
      <c r="AC815" s="483"/>
      <c r="AD815" s="483"/>
      <c r="AE815" s="42"/>
      <c r="AG815" s="1">
        <f>IF(AND($AZ$800=1,COUNTA(O815:AD815)=4),0,IF(AND(CNGE_2024_M4_Secc1!$O57&lt;&gt;"",CNGE_2024_M4_Secc1!$O57=1,COUNTBLANK(D815)=0,COUNTA(O815:AD815)=4),0,IF(AND(COUNTBLANK(D815)=1,COUNTA(O815:AD815)=4),0,IF(AND(CNGE_2024_M4_Secc1!$O57&lt;&gt;"",CNGE_2024_M4_Secc1!$O57&lt;&gt;1,COUNTBLANK(D815)=0,SUM($O565)=0,COUNTA(O815:AD815)=4),0,IF(AND(CNGE_2024_M4_Secc1!$O57&lt;&gt;"",CNGE_2024_M4_Secc1!$O57&lt;&gt;1,COUNTBLANK(D815)=0,SUM($O565)&gt;0,COUNTA(O815:AD815)=16),0,1)))))</f>
        <v>0</v>
      </c>
      <c r="AH815" s="1">
        <f t="shared" si="172"/>
        <v>0</v>
      </c>
      <c r="AI815" s="1">
        <f t="shared" si="173"/>
        <v>0</v>
      </c>
      <c r="AJ815" s="1">
        <f t="shared" si="157"/>
        <v>0</v>
      </c>
      <c r="AK815" s="1">
        <f t="shared" si="174"/>
        <v>0</v>
      </c>
      <c r="AL815" s="1">
        <f t="shared" si="175"/>
        <v>0</v>
      </c>
      <c r="AM815" s="1">
        <f t="shared" si="160"/>
        <v>0</v>
      </c>
      <c r="AN815" s="1">
        <f t="shared" si="176"/>
        <v>0</v>
      </c>
      <c r="AO815" s="1">
        <f t="shared" si="177"/>
        <v>0</v>
      </c>
      <c r="AP815" s="1">
        <f t="shared" si="163"/>
        <v>0</v>
      </c>
      <c r="AQ815" s="1">
        <f t="shared" si="178"/>
        <v>0</v>
      </c>
      <c r="AR815" s="1">
        <f t="shared" si="179"/>
        <v>0</v>
      </c>
      <c r="AS815" s="1">
        <f t="shared" si="166"/>
        <v>0</v>
      </c>
      <c r="AT815" s="1">
        <f t="shared" si="167"/>
        <v>0</v>
      </c>
      <c r="AU815">
        <f t="shared" si="168"/>
        <v>0</v>
      </c>
      <c r="AV815">
        <f t="shared" si="169"/>
        <v>0</v>
      </c>
      <c r="AW815">
        <f t="shared" si="170"/>
        <v>0</v>
      </c>
      <c r="AX815">
        <f t="shared" si="171"/>
        <v>0</v>
      </c>
      <c r="AY815" s="1">
        <f>IF(AND(CNGE_2024_M4_Secc1!$O57&lt;&gt;"",CNGE_2024_M4_Secc1!$O57=1,COUNTA(O815:AD815)&gt;4),1,0)</f>
        <v>0</v>
      </c>
    </row>
    <row r="816" spans="1:51" ht="15" customHeight="1">
      <c r="A816" s="40"/>
      <c r="B816" s="42"/>
      <c r="C816" s="94" t="s">
        <v>5039</v>
      </c>
      <c r="D816" s="572" t="str">
        <f>IF(CNGE_2024_M4_Secc1!D58="","",CNGE_2024_M4_Secc1!D58)</f>
        <v/>
      </c>
      <c r="E816" s="573"/>
      <c r="F816" s="573"/>
      <c r="G816" s="573"/>
      <c r="H816" s="573"/>
      <c r="I816" s="573"/>
      <c r="J816" s="573"/>
      <c r="K816" s="573"/>
      <c r="L816" s="573"/>
      <c r="M816" s="573"/>
      <c r="N816" s="574"/>
      <c r="O816" s="112" t="str">
        <f>IF(CNGE_2024_M4_Secc6!O566="","",CNGE_2024_M4_Secc6!O566)</f>
        <v/>
      </c>
      <c r="P816" s="112" t="str">
        <f>IF(CNGE_2024_M4_Secc6!S566="","",CNGE_2024_M4_Secc6!S566)</f>
        <v/>
      </c>
      <c r="Q816" s="112" t="str">
        <f>IF(CNGE_2024_M4_Secc6!W566="","",CNGE_2024_M4_Secc6!W566)</f>
        <v/>
      </c>
      <c r="R816" s="112" t="str">
        <f>IF(CNGE_2024_M4_Secc6!AA566="","",CNGE_2024_M4_Secc6!AA566)</f>
        <v/>
      </c>
      <c r="S816" s="483"/>
      <c r="T816" s="483"/>
      <c r="U816" s="483"/>
      <c r="V816" s="483"/>
      <c r="W816" s="483"/>
      <c r="X816" s="483"/>
      <c r="Y816" s="483"/>
      <c r="Z816" s="483"/>
      <c r="AA816" s="483"/>
      <c r="AB816" s="483"/>
      <c r="AC816" s="483"/>
      <c r="AD816" s="483"/>
      <c r="AE816" s="42"/>
      <c r="AG816" s="1">
        <f>IF(AND($AZ$800=1,COUNTA(O816:AD816)=4),0,IF(AND(CNGE_2024_M4_Secc1!$O58&lt;&gt;"",CNGE_2024_M4_Secc1!$O58=1,COUNTBLANK(D816)=0,COUNTA(O816:AD816)=4),0,IF(AND(COUNTBLANK(D816)=1,COUNTA(O816:AD816)=4),0,IF(AND(CNGE_2024_M4_Secc1!$O58&lt;&gt;"",CNGE_2024_M4_Secc1!$O58&lt;&gt;1,COUNTBLANK(D816)=0,SUM($O566)=0,COUNTA(O816:AD816)=4),0,IF(AND(CNGE_2024_M4_Secc1!$O58&lt;&gt;"",CNGE_2024_M4_Secc1!$O58&lt;&gt;1,COUNTBLANK(D816)=0,SUM($O566)&gt;0,COUNTA(O816:AD816)=16),0,1)))))</f>
        <v>0</v>
      </c>
      <c r="AH816" s="1">
        <f t="shared" si="172"/>
        <v>0</v>
      </c>
      <c r="AI816" s="1">
        <f t="shared" si="173"/>
        <v>0</v>
      </c>
      <c r="AJ816" s="1">
        <f t="shared" si="157"/>
        <v>0</v>
      </c>
      <c r="AK816" s="1">
        <f t="shared" si="174"/>
        <v>0</v>
      </c>
      <c r="AL816" s="1">
        <f t="shared" si="175"/>
        <v>0</v>
      </c>
      <c r="AM816" s="1">
        <f t="shared" si="160"/>
        <v>0</v>
      </c>
      <c r="AN816" s="1">
        <f t="shared" si="176"/>
        <v>0</v>
      </c>
      <c r="AO816" s="1">
        <f t="shared" si="177"/>
        <v>0</v>
      </c>
      <c r="AP816" s="1">
        <f t="shared" si="163"/>
        <v>0</v>
      </c>
      <c r="AQ816" s="1">
        <f t="shared" si="178"/>
        <v>0</v>
      </c>
      <c r="AR816" s="1">
        <f t="shared" si="179"/>
        <v>0</v>
      </c>
      <c r="AS816" s="1">
        <f t="shared" si="166"/>
        <v>0</v>
      </c>
      <c r="AT816" s="1">
        <f t="shared" si="167"/>
        <v>0</v>
      </c>
      <c r="AU816">
        <f t="shared" si="168"/>
        <v>0</v>
      </c>
      <c r="AV816">
        <f t="shared" si="169"/>
        <v>0</v>
      </c>
      <c r="AW816">
        <f t="shared" si="170"/>
        <v>0</v>
      </c>
      <c r="AX816">
        <f t="shared" si="171"/>
        <v>0</v>
      </c>
      <c r="AY816" s="1">
        <f>IF(AND(CNGE_2024_M4_Secc1!$O58&lt;&gt;"",CNGE_2024_M4_Secc1!$O58=1,COUNTA(O816:AD816)&gt;4),1,0)</f>
        <v>0</v>
      </c>
    </row>
    <row r="817" spans="1:51" ht="15" customHeight="1">
      <c r="A817" s="40"/>
      <c r="B817" s="42"/>
      <c r="C817" s="94" t="s">
        <v>5040</v>
      </c>
      <c r="D817" s="572" t="str">
        <f>IF(CNGE_2024_M4_Secc1!D59="","",CNGE_2024_M4_Secc1!D59)</f>
        <v/>
      </c>
      <c r="E817" s="573"/>
      <c r="F817" s="573"/>
      <c r="G817" s="573"/>
      <c r="H817" s="573"/>
      <c r="I817" s="573"/>
      <c r="J817" s="573"/>
      <c r="K817" s="573"/>
      <c r="L817" s="573"/>
      <c r="M817" s="573"/>
      <c r="N817" s="574"/>
      <c r="O817" s="112" t="str">
        <f>IF(CNGE_2024_M4_Secc6!O567="","",CNGE_2024_M4_Secc6!O567)</f>
        <v/>
      </c>
      <c r="P817" s="112" t="str">
        <f>IF(CNGE_2024_M4_Secc6!S567="","",CNGE_2024_M4_Secc6!S567)</f>
        <v/>
      </c>
      <c r="Q817" s="112" t="str">
        <f>IF(CNGE_2024_M4_Secc6!W567="","",CNGE_2024_M4_Secc6!W567)</f>
        <v/>
      </c>
      <c r="R817" s="112" t="str">
        <f>IF(CNGE_2024_M4_Secc6!AA567="","",CNGE_2024_M4_Secc6!AA567)</f>
        <v/>
      </c>
      <c r="S817" s="483"/>
      <c r="T817" s="483"/>
      <c r="U817" s="483"/>
      <c r="V817" s="483"/>
      <c r="W817" s="483"/>
      <c r="X817" s="483"/>
      <c r="Y817" s="483"/>
      <c r="Z817" s="483"/>
      <c r="AA817" s="483"/>
      <c r="AB817" s="483"/>
      <c r="AC817" s="483"/>
      <c r="AD817" s="483"/>
      <c r="AE817" s="42"/>
      <c r="AG817" s="1">
        <f>IF(AND($AZ$800=1,COUNTA(O817:AD817)=4),0,IF(AND(CNGE_2024_M4_Secc1!$O59&lt;&gt;"",CNGE_2024_M4_Secc1!$O59=1,COUNTBLANK(D817)=0,COUNTA(O817:AD817)=4),0,IF(AND(COUNTBLANK(D817)=1,COUNTA(O817:AD817)=4),0,IF(AND(CNGE_2024_M4_Secc1!$O59&lt;&gt;"",CNGE_2024_M4_Secc1!$O59&lt;&gt;1,COUNTBLANK(D817)=0,SUM($O567)=0,COUNTA(O817:AD817)=4),0,IF(AND(CNGE_2024_M4_Secc1!$O59&lt;&gt;"",CNGE_2024_M4_Secc1!$O59&lt;&gt;1,COUNTBLANK(D817)=0,SUM($O567)&gt;0,COUNTA(O817:AD817)=16),0,1)))))</f>
        <v>0</v>
      </c>
      <c r="AH817" s="1">
        <f t="shared" si="172"/>
        <v>0</v>
      </c>
      <c r="AI817" s="1">
        <f t="shared" si="173"/>
        <v>0</v>
      </c>
      <c r="AJ817" s="1">
        <f t="shared" si="157"/>
        <v>0</v>
      </c>
      <c r="AK817" s="1">
        <f t="shared" si="174"/>
        <v>0</v>
      </c>
      <c r="AL817" s="1">
        <f t="shared" si="175"/>
        <v>0</v>
      </c>
      <c r="AM817" s="1">
        <f t="shared" si="160"/>
        <v>0</v>
      </c>
      <c r="AN817" s="1">
        <f t="shared" si="176"/>
        <v>0</v>
      </c>
      <c r="AO817" s="1">
        <f t="shared" si="177"/>
        <v>0</v>
      </c>
      <c r="AP817" s="1">
        <f t="shared" si="163"/>
        <v>0</v>
      </c>
      <c r="AQ817" s="1">
        <f t="shared" si="178"/>
        <v>0</v>
      </c>
      <c r="AR817" s="1">
        <f t="shared" si="179"/>
        <v>0</v>
      </c>
      <c r="AS817" s="1">
        <f t="shared" si="166"/>
        <v>0</v>
      </c>
      <c r="AT817" s="1">
        <f t="shared" si="167"/>
        <v>0</v>
      </c>
      <c r="AU817">
        <f t="shared" si="168"/>
        <v>0</v>
      </c>
      <c r="AV817">
        <f t="shared" si="169"/>
        <v>0</v>
      </c>
      <c r="AW817">
        <f t="shared" si="170"/>
        <v>0</v>
      </c>
      <c r="AX817">
        <f t="shared" si="171"/>
        <v>0</v>
      </c>
      <c r="AY817" s="1">
        <f>IF(AND(CNGE_2024_M4_Secc1!$O59&lt;&gt;"",CNGE_2024_M4_Secc1!$O59=1,COUNTA(O817:AD817)&gt;4),1,0)</f>
        <v>0</v>
      </c>
    </row>
    <row r="818" spans="1:51" ht="15" customHeight="1">
      <c r="A818" s="40"/>
      <c r="B818" s="42"/>
      <c r="C818" s="94" t="s">
        <v>5041</v>
      </c>
      <c r="D818" s="572" t="str">
        <f>IF(CNGE_2024_M4_Secc1!D60="","",CNGE_2024_M4_Secc1!D60)</f>
        <v/>
      </c>
      <c r="E818" s="573"/>
      <c r="F818" s="573"/>
      <c r="G818" s="573"/>
      <c r="H818" s="573"/>
      <c r="I818" s="573"/>
      <c r="J818" s="573"/>
      <c r="K818" s="573"/>
      <c r="L818" s="573"/>
      <c r="M818" s="573"/>
      <c r="N818" s="574"/>
      <c r="O818" s="112" t="str">
        <f>IF(CNGE_2024_M4_Secc6!O568="","",CNGE_2024_M4_Secc6!O568)</f>
        <v/>
      </c>
      <c r="P818" s="112" t="str">
        <f>IF(CNGE_2024_M4_Secc6!S568="","",CNGE_2024_M4_Secc6!S568)</f>
        <v/>
      </c>
      <c r="Q818" s="112" t="str">
        <f>IF(CNGE_2024_M4_Secc6!W568="","",CNGE_2024_M4_Secc6!W568)</f>
        <v/>
      </c>
      <c r="R818" s="112" t="str">
        <f>IF(CNGE_2024_M4_Secc6!AA568="","",CNGE_2024_M4_Secc6!AA568)</f>
        <v/>
      </c>
      <c r="S818" s="483"/>
      <c r="T818" s="483"/>
      <c r="U818" s="483"/>
      <c r="V818" s="483"/>
      <c r="W818" s="483"/>
      <c r="X818" s="483"/>
      <c r="Y818" s="483"/>
      <c r="Z818" s="483"/>
      <c r="AA818" s="483"/>
      <c r="AB818" s="483"/>
      <c r="AC818" s="483"/>
      <c r="AD818" s="483"/>
      <c r="AE818" s="42"/>
      <c r="AG818" s="1">
        <f>IF(AND($AZ$800=1,COUNTA(O818:AD818)=4),0,IF(AND(CNGE_2024_M4_Secc1!$O60&lt;&gt;"",CNGE_2024_M4_Secc1!$O60=1,COUNTBLANK(D818)=0,COUNTA(O818:AD818)=4),0,IF(AND(COUNTBLANK(D818)=1,COUNTA(O818:AD818)=4),0,IF(AND(CNGE_2024_M4_Secc1!$O60&lt;&gt;"",CNGE_2024_M4_Secc1!$O60&lt;&gt;1,COUNTBLANK(D818)=0,SUM($O568)=0,COUNTA(O818:AD818)=4),0,IF(AND(CNGE_2024_M4_Secc1!$O60&lt;&gt;"",CNGE_2024_M4_Secc1!$O60&lt;&gt;1,COUNTBLANK(D818)=0,SUM($O568)&gt;0,COUNTA(O818:AD818)=16),0,1)))))</f>
        <v>0</v>
      </c>
      <c r="AH818" s="1">
        <f t="shared" si="172"/>
        <v>0</v>
      </c>
      <c r="AI818" s="1">
        <f t="shared" si="173"/>
        <v>0</v>
      </c>
      <c r="AJ818" s="1">
        <f t="shared" si="157"/>
        <v>0</v>
      </c>
      <c r="AK818" s="1">
        <f t="shared" si="174"/>
        <v>0</v>
      </c>
      <c r="AL818" s="1">
        <f t="shared" si="175"/>
        <v>0</v>
      </c>
      <c r="AM818" s="1">
        <f t="shared" si="160"/>
        <v>0</v>
      </c>
      <c r="AN818" s="1">
        <f t="shared" si="176"/>
        <v>0</v>
      </c>
      <c r="AO818" s="1">
        <f t="shared" si="177"/>
        <v>0</v>
      </c>
      <c r="AP818" s="1">
        <f t="shared" si="163"/>
        <v>0</v>
      </c>
      <c r="AQ818" s="1">
        <f t="shared" si="178"/>
        <v>0</v>
      </c>
      <c r="AR818" s="1">
        <f t="shared" si="179"/>
        <v>0</v>
      </c>
      <c r="AS818" s="1">
        <f t="shared" si="166"/>
        <v>0</v>
      </c>
      <c r="AT818" s="1">
        <f t="shared" si="167"/>
        <v>0</v>
      </c>
      <c r="AU818">
        <f t="shared" si="168"/>
        <v>0</v>
      </c>
      <c r="AV818">
        <f t="shared" si="169"/>
        <v>0</v>
      </c>
      <c r="AW818">
        <f t="shared" si="170"/>
        <v>0</v>
      </c>
      <c r="AX818">
        <f t="shared" si="171"/>
        <v>0</v>
      </c>
      <c r="AY818" s="1">
        <f>IF(AND(CNGE_2024_M4_Secc1!$O60&lt;&gt;"",CNGE_2024_M4_Secc1!$O60=1,COUNTA(O818:AD818)&gt;4),1,0)</f>
        <v>0</v>
      </c>
    </row>
    <row r="819" spans="1:51" ht="15" customHeight="1">
      <c r="A819" s="40"/>
      <c r="B819" s="42"/>
      <c r="C819" s="94" t="s">
        <v>5042</v>
      </c>
      <c r="D819" s="572" t="str">
        <f>IF(CNGE_2024_M4_Secc1!D61="","",CNGE_2024_M4_Secc1!D61)</f>
        <v/>
      </c>
      <c r="E819" s="573"/>
      <c r="F819" s="573"/>
      <c r="G819" s="573"/>
      <c r="H819" s="573"/>
      <c r="I819" s="573"/>
      <c r="J819" s="573"/>
      <c r="K819" s="573"/>
      <c r="L819" s="573"/>
      <c r="M819" s="573"/>
      <c r="N819" s="574"/>
      <c r="O819" s="112" t="str">
        <f>IF(CNGE_2024_M4_Secc6!O569="","",CNGE_2024_M4_Secc6!O569)</f>
        <v/>
      </c>
      <c r="P819" s="112" t="str">
        <f>IF(CNGE_2024_M4_Secc6!S569="","",CNGE_2024_M4_Secc6!S569)</f>
        <v/>
      </c>
      <c r="Q819" s="112" t="str">
        <f>IF(CNGE_2024_M4_Secc6!W569="","",CNGE_2024_M4_Secc6!W569)</f>
        <v/>
      </c>
      <c r="R819" s="112" t="str">
        <f>IF(CNGE_2024_M4_Secc6!AA569="","",CNGE_2024_M4_Secc6!AA569)</f>
        <v/>
      </c>
      <c r="S819" s="483"/>
      <c r="T819" s="483"/>
      <c r="U819" s="483"/>
      <c r="V819" s="483"/>
      <c r="W819" s="483"/>
      <c r="X819" s="483"/>
      <c r="Y819" s="483"/>
      <c r="Z819" s="483"/>
      <c r="AA819" s="483"/>
      <c r="AB819" s="483"/>
      <c r="AC819" s="483"/>
      <c r="AD819" s="483"/>
      <c r="AE819" s="42"/>
      <c r="AG819" s="1">
        <f>IF(AND($AZ$800=1,COUNTA(O819:AD819)=4),0,IF(AND(CNGE_2024_M4_Secc1!$O61&lt;&gt;"",CNGE_2024_M4_Secc1!$O61=1,COUNTBLANK(D819)=0,COUNTA(O819:AD819)=4),0,IF(AND(COUNTBLANK(D819)=1,COUNTA(O819:AD819)=4),0,IF(AND(CNGE_2024_M4_Secc1!$O61&lt;&gt;"",CNGE_2024_M4_Secc1!$O61&lt;&gt;1,COUNTBLANK(D819)=0,SUM($O569)=0,COUNTA(O819:AD819)=4),0,IF(AND(CNGE_2024_M4_Secc1!$O61&lt;&gt;"",CNGE_2024_M4_Secc1!$O61&lt;&gt;1,COUNTBLANK(D819)=0,SUM($O569)&gt;0,COUNTA(O819:AD819)=16),0,1)))))</f>
        <v>0</v>
      </c>
      <c r="AH819" s="1">
        <f t="shared" si="172"/>
        <v>0</v>
      </c>
      <c r="AI819" s="1">
        <f t="shared" si="173"/>
        <v>0</v>
      </c>
      <c r="AJ819" s="1">
        <f t="shared" si="157"/>
        <v>0</v>
      </c>
      <c r="AK819" s="1">
        <f t="shared" si="174"/>
        <v>0</v>
      </c>
      <c r="AL819" s="1">
        <f t="shared" si="175"/>
        <v>0</v>
      </c>
      <c r="AM819" s="1">
        <f t="shared" si="160"/>
        <v>0</v>
      </c>
      <c r="AN819" s="1">
        <f t="shared" si="176"/>
        <v>0</v>
      </c>
      <c r="AO819" s="1">
        <f t="shared" si="177"/>
        <v>0</v>
      </c>
      <c r="AP819" s="1">
        <f t="shared" si="163"/>
        <v>0</v>
      </c>
      <c r="AQ819" s="1">
        <f t="shared" si="178"/>
        <v>0</v>
      </c>
      <c r="AR819" s="1">
        <f t="shared" si="179"/>
        <v>0</v>
      </c>
      <c r="AS819" s="1">
        <f t="shared" si="166"/>
        <v>0</v>
      </c>
      <c r="AT819" s="1">
        <f t="shared" si="167"/>
        <v>0</v>
      </c>
      <c r="AU819">
        <f t="shared" si="168"/>
        <v>0</v>
      </c>
      <c r="AV819">
        <f t="shared" si="169"/>
        <v>0</v>
      </c>
      <c r="AW819">
        <f t="shared" si="170"/>
        <v>0</v>
      </c>
      <c r="AX819">
        <f t="shared" si="171"/>
        <v>0</v>
      </c>
      <c r="AY819" s="1">
        <f>IF(AND(CNGE_2024_M4_Secc1!$O61&lt;&gt;"",CNGE_2024_M4_Secc1!$O61=1,COUNTA(O819:AD819)&gt;4),1,0)</f>
        <v>0</v>
      </c>
    </row>
    <row r="820" spans="1:51" ht="15" customHeight="1">
      <c r="A820" s="40"/>
      <c r="B820" s="42"/>
      <c r="C820" s="94" t="s">
        <v>5043</v>
      </c>
      <c r="D820" s="572" t="str">
        <f>IF(CNGE_2024_M4_Secc1!D62="","",CNGE_2024_M4_Secc1!D62)</f>
        <v/>
      </c>
      <c r="E820" s="573"/>
      <c r="F820" s="573"/>
      <c r="G820" s="573"/>
      <c r="H820" s="573"/>
      <c r="I820" s="573"/>
      <c r="J820" s="573"/>
      <c r="K820" s="573"/>
      <c r="L820" s="573"/>
      <c r="M820" s="573"/>
      <c r="N820" s="574"/>
      <c r="O820" s="112" t="str">
        <f>IF(CNGE_2024_M4_Secc6!O570="","",CNGE_2024_M4_Secc6!O570)</f>
        <v/>
      </c>
      <c r="P820" s="112" t="str">
        <f>IF(CNGE_2024_M4_Secc6!S570="","",CNGE_2024_M4_Secc6!S570)</f>
        <v/>
      </c>
      <c r="Q820" s="112" t="str">
        <f>IF(CNGE_2024_M4_Secc6!W570="","",CNGE_2024_M4_Secc6!W570)</f>
        <v/>
      </c>
      <c r="R820" s="112" t="str">
        <f>IF(CNGE_2024_M4_Secc6!AA570="","",CNGE_2024_M4_Secc6!AA570)</f>
        <v/>
      </c>
      <c r="S820" s="483"/>
      <c r="T820" s="483"/>
      <c r="U820" s="483"/>
      <c r="V820" s="483"/>
      <c r="W820" s="483"/>
      <c r="X820" s="483"/>
      <c r="Y820" s="483"/>
      <c r="Z820" s="483"/>
      <c r="AA820" s="483"/>
      <c r="AB820" s="483"/>
      <c r="AC820" s="483"/>
      <c r="AD820" s="483"/>
      <c r="AE820" s="42"/>
      <c r="AG820" s="1">
        <f>IF(AND($AZ$800=1,COUNTA(O820:AD820)=4),0,IF(AND(CNGE_2024_M4_Secc1!$O62&lt;&gt;"",CNGE_2024_M4_Secc1!$O62=1,COUNTBLANK(D820)=0,COUNTA(O820:AD820)=4),0,IF(AND(COUNTBLANK(D820)=1,COUNTA(O820:AD820)=4),0,IF(AND(CNGE_2024_M4_Secc1!$O62&lt;&gt;"",CNGE_2024_M4_Secc1!$O62&lt;&gt;1,COUNTBLANK(D820)=0,SUM($O570)=0,COUNTA(O820:AD820)=4),0,IF(AND(CNGE_2024_M4_Secc1!$O62&lt;&gt;"",CNGE_2024_M4_Secc1!$O62&lt;&gt;1,COUNTBLANK(D820)=0,SUM($O570)&gt;0,COUNTA(O820:AD820)=16),0,1)))))</f>
        <v>0</v>
      </c>
      <c r="AH820" s="1">
        <f t="shared" si="172"/>
        <v>0</v>
      </c>
      <c r="AI820" s="1">
        <f t="shared" si="173"/>
        <v>0</v>
      </c>
      <c r="AJ820" s="1">
        <f t="shared" si="157"/>
        <v>0</v>
      </c>
      <c r="AK820" s="1">
        <f t="shared" si="174"/>
        <v>0</v>
      </c>
      <c r="AL820" s="1">
        <f t="shared" si="175"/>
        <v>0</v>
      </c>
      <c r="AM820" s="1">
        <f t="shared" si="160"/>
        <v>0</v>
      </c>
      <c r="AN820" s="1">
        <f t="shared" si="176"/>
        <v>0</v>
      </c>
      <c r="AO820" s="1">
        <f t="shared" si="177"/>
        <v>0</v>
      </c>
      <c r="AP820" s="1">
        <f t="shared" si="163"/>
        <v>0</v>
      </c>
      <c r="AQ820" s="1">
        <f t="shared" si="178"/>
        <v>0</v>
      </c>
      <c r="AR820" s="1">
        <f t="shared" si="179"/>
        <v>0</v>
      </c>
      <c r="AS820" s="1">
        <f t="shared" si="166"/>
        <v>0</v>
      </c>
      <c r="AT820" s="1">
        <f t="shared" si="167"/>
        <v>0</v>
      </c>
      <c r="AU820">
        <f t="shared" si="168"/>
        <v>0</v>
      </c>
      <c r="AV820">
        <f t="shared" si="169"/>
        <v>0</v>
      </c>
      <c r="AW820">
        <f t="shared" si="170"/>
        <v>0</v>
      </c>
      <c r="AX820">
        <f t="shared" si="171"/>
        <v>0</v>
      </c>
      <c r="AY820" s="1">
        <f>IF(AND(CNGE_2024_M4_Secc1!$O62&lt;&gt;"",CNGE_2024_M4_Secc1!$O62=1,COUNTA(O820:AD820)&gt;4),1,0)</f>
        <v>0</v>
      </c>
    </row>
    <row r="821" spans="1:51" ht="15" customHeight="1">
      <c r="A821" s="40"/>
      <c r="B821" s="42"/>
      <c r="C821" s="94" t="s">
        <v>5044</v>
      </c>
      <c r="D821" s="572" t="str">
        <f>IF(CNGE_2024_M4_Secc1!D63="","",CNGE_2024_M4_Secc1!D63)</f>
        <v/>
      </c>
      <c r="E821" s="573"/>
      <c r="F821" s="573"/>
      <c r="G821" s="573"/>
      <c r="H821" s="573"/>
      <c r="I821" s="573"/>
      <c r="J821" s="573"/>
      <c r="K821" s="573"/>
      <c r="L821" s="573"/>
      <c r="M821" s="573"/>
      <c r="N821" s="574"/>
      <c r="O821" s="112" t="str">
        <f>IF(CNGE_2024_M4_Secc6!O571="","",CNGE_2024_M4_Secc6!O571)</f>
        <v/>
      </c>
      <c r="P821" s="112" t="str">
        <f>IF(CNGE_2024_M4_Secc6!S571="","",CNGE_2024_M4_Secc6!S571)</f>
        <v/>
      </c>
      <c r="Q821" s="112" t="str">
        <f>IF(CNGE_2024_M4_Secc6!W571="","",CNGE_2024_M4_Secc6!W571)</f>
        <v/>
      </c>
      <c r="R821" s="112" t="str">
        <f>IF(CNGE_2024_M4_Secc6!AA571="","",CNGE_2024_M4_Secc6!AA571)</f>
        <v/>
      </c>
      <c r="S821" s="483"/>
      <c r="T821" s="483"/>
      <c r="U821" s="483"/>
      <c r="V821" s="483"/>
      <c r="W821" s="483"/>
      <c r="X821" s="483"/>
      <c r="Y821" s="483"/>
      <c r="Z821" s="483"/>
      <c r="AA821" s="483"/>
      <c r="AB821" s="483"/>
      <c r="AC821" s="483"/>
      <c r="AD821" s="483"/>
      <c r="AE821" s="42"/>
      <c r="AG821" s="1">
        <f>IF(AND($AZ$800=1,COUNTA(O821:AD821)=4),0,IF(AND(CNGE_2024_M4_Secc1!$O63&lt;&gt;"",CNGE_2024_M4_Secc1!$O63=1,COUNTBLANK(D821)=0,COUNTA(O821:AD821)=4),0,IF(AND(COUNTBLANK(D821)=1,COUNTA(O821:AD821)=4),0,IF(AND(CNGE_2024_M4_Secc1!$O63&lt;&gt;"",CNGE_2024_M4_Secc1!$O63&lt;&gt;1,COUNTBLANK(D821)=0,SUM($O571)=0,COUNTA(O821:AD821)=4),0,IF(AND(CNGE_2024_M4_Secc1!$O63&lt;&gt;"",CNGE_2024_M4_Secc1!$O63&lt;&gt;1,COUNTBLANK(D821)=0,SUM($O571)&gt;0,COUNTA(O821:AD821)=16),0,1)))))</f>
        <v>0</v>
      </c>
      <c r="AH821" s="1">
        <f t="shared" si="172"/>
        <v>0</v>
      </c>
      <c r="AI821" s="1">
        <f t="shared" si="173"/>
        <v>0</v>
      </c>
      <c r="AJ821" s="1">
        <f t="shared" si="157"/>
        <v>0</v>
      </c>
      <c r="AK821" s="1">
        <f t="shared" si="174"/>
        <v>0</v>
      </c>
      <c r="AL821" s="1">
        <f t="shared" si="175"/>
        <v>0</v>
      </c>
      <c r="AM821" s="1">
        <f t="shared" si="160"/>
        <v>0</v>
      </c>
      <c r="AN821" s="1">
        <f t="shared" si="176"/>
        <v>0</v>
      </c>
      <c r="AO821" s="1">
        <f t="shared" si="177"/>
        <v>0</v>
      </c>
      <c r="AP821" s="1">
        <f t="shared" si="163"/>
        <v>0</v>
      </c>
      <c r="AQ821" s="1">
        <f t="shared" si="178"/>
        <v>0</v>
      </c>
      <c r="AR821" s="1">
        <f t="shared" si="179"/>
        <v>0</v>
      </c>
      <c r="AS821" s="1">
        <f t="shared" si="166"/>
        <v>0</v>
      </c>
      <c r="AT821" s="1">
        <f t="shared" si="167"/>
        <v>0</v>
      </c>
      <c r="AU821">
        <f t="shared" si="168"/>
        <v>0</v>
      </c>
      <c r="AV821">
        <f t="shared" si="169"/>
        <v>0</v>
      </c>
      <c r="AW821">
        <f t="shared" si="170"/>
        <v>0</v>
      </c>
      <c r="AX821">
        <f t="shared" si="171"/>
        <v>0</v>
      </c>
      <c r="AY821" s="1">
        <f>IF(AND(CNGE_2024_M4_Secc1!$O63&lt;&gt;"",CNGE_2024_M4_Secc1!$O63=1,COUNTA(O821:AD821)&gt;4),1,0)</f>
        <v>0</v>
      </c>
    </row>
    <row r="822" spans="1:51" ht="15" customHeight="1">
      <c r="A822" s="40"/>
      <c r="B822" s="42"/>
      <c r="C822" s="94" t="s">
        <v>5045</v>
      </c>
      <c r="D822" s="572" t="str">
        <f>IF(CNGE_2024_M4_Secc1!D64="","",CNGE_2024_M4_Secc1!D64)</f>
        <v/>
      </c>
      <c r="E822" s="573"/>
      <c r="F822" s="573"/>
      <c r="G822" s="573"/>
      <c r="H822" s="573"/>
      <c r="I822" s="573"/>
      <c r="J822" s="573"/>
      <c r="K822" s="573"/>
      <c r="L822" s="573"/>
      <c r="M822" s="573"/>
      <c r="N822" s="574"/>
      <c r="O822" s="112" t="str">
        <f>IF(CNGE_2024_M4_Secc6!O572="","",CNGE_2024_M4_Secc6!O572)</f>
        <v/>
      </c>
      <c r="P822" s="112" t="str">
        <f>IF(CNGE_2024_M4_Secc6!S572="","",CNGE_2024_M4_Secc6!S572)</f>
        <v/>
      </c>
      <c r="Q822" s="112" t="str">
        <f>IF(CNGE_2024_M4_Secc6!W572="","",CNGE_2024_M4_Secc6!W572)</f>
        <v/>
      </c>
      <c r="R822" s="112" t="str">
        <f>IF(CNGE_2024_M4_Secc6!AA572="","",CNGE_2024_M4_Secc6!AA572)</f>
        <v/>
      </c>
      <c r="S822" s="483"/>
      <c r="T822" s="483"/>
      <c r="U822" s="483"/>
      <c r="V822" s="483"/>
      <c r="W822" s="483"/>
      <c r="X822" s="483"/>
      <c r="Y822" s="483"/>
      <c r="Z822" s="483"/>
      <c r="AA822" s="483"/>
      <c r="AB822" s="483"/>
      <c r="AC822" s="483"/>
      <c r="AD822" s="483"/>
      <c r="AE822" s="42"/>
      <c r="AG822" s="1">
        <f>IF(AND($AZ$800=1,COUNTA(O822:AD822)=4),0,IF(AND(CNGE_2024_M4_Secc1!$O64&lt;&gt;"",CNGE_2024_M4_Secc1!$O64=1,COUNTBLANK(D822)=0,COUNTA(O822:AD822)=4),0,IF(AND(COUNTBLANK(D822)=1,COUNTA(O822:AD822)=4),0,IF(AND(CNGE_2024_M4_Secc1!$O64&lt;&gt;"",CNGE_2024_M4_Secc1!$O64&lt;&gt;1,COUNTBLANK(D822)=0,SUM($O572)=0,COUNTA(O822:AD822)=4),0,IF(AND(CNGE_2024_M4_Secc1!$O64&lt;&gt;"",CNGE_2024_M4_Secc1!$O64&lt;&gt;1,COUNTBLANK(D822)=0,SUM($O572)&gt;0,COUNTA(O822:AD822)=16),0,1)))))</f>
        <v>0</v>
      </c>
      <c r="AH822" s="1">
        <f t="shared" si="172"/>
        <v>0</v>
      </c>
      <c r="AI822" s="1">
        <f t="shared" si="173"/>
        <v>0</v>
      </c>
      <c r="AJ822" s="1">
        <f t="shared" si="157"/>
        <v>0</v>
      </c>
      <c r="AK822" s="1">
        <f t="shared" si="174"/>
        <v>0</v>
      </c>
      <c r="AL822" s="1">
        <f t="shared" si="175"/>
        <v>0</v>
      </c>
      <c r="AM822" s="1">
        <f t="shared" si="160"/>
        <v>0</v>
      </c>
      <c r="AN822" s="1">
        <f t="shared" si="176"/>
        <v>0</v>
      </c>
      <c r="AO822" s="1">
        <f t="shared" si="177"/>
        <v>0</v>
      </c>
      <c r="AP822" s="1">
        <f t="shared" si="163"/>
        <v>0</v>
      </c>
      <c r="AQ822" s="1">
        <f t="shared" si="178"/>
        <v>0</v>
      </c>
      <c r="AR822" s="1">
        <f t="shared" si="179"/>
        <v>0</v>
      </c>
      <c r="AS822" s="1">
        <f t="shared" si="166"/>
        <v>0</v>
      </c>
      <c r="AT822" s="1">
        <f t="shared" si="167"/>
        <v>0</v>
      </c>
      <c r="AU822">
        <f t="shared" si="168"/>
        <v>0</v>
      </c>
      <c r="AV822">
        <f t="shared" si="169"/>
        <v>0</v>
      </c>
      <c r="AW822">
        <f t="shared" si="170"/>
        <v>0</v>
      </c>
      <c r="AX822">
        <f t="shared" si="171"/>
        <v>0</v>
      </c>
      <c r="AY822" s="1">
        <f>IF(AND(CNGE_2024_M4_Secc1!$O64&lt;&gt;"",CNGE_2024_M4_Secc1!$O64=1,COUNTA(O822:AD822)&gt;4),1,0)</f>
        <v>0</v>
      </c>
    </row>
    <row r="823" spans="1:51" ht="15" customHeight="1">
      <c r="A823" s="40"/>
      <c r="B823" s="42"/>
      <c r="C823" s="94" t="s">
        <v>5046</v>
      </c>
      <c r="D823" s="572" t="str">
        <f>IF(CNGE_2024_M4_Secc1!D65="","",CNGE_2024_M4_Secc1!D65)</f>
        <v/>
      </c>
      <c r="E823" s="573"/>
      <c r="F823" s="573"/>
      <c r="G823" s="573"/>
      <c r="H823" s="573"/>
      <c r="I823" s="573"/>
      <c r="J823" s="573"/>
      <c r="K823" s="573"/>
      <c r="L823" s="573"/>
      <c r="M823" s="573"/>
      <c r="N823" s="574"/>
      <c r="O823" s="112" t="str">
        <f>IF(CNGE_2024_M4_Secc6!O573="","",CNGE_2024_M4_Secc6!O573)</f>
        <v/>
      </c>
      <c r="P823" s="112" t="str">
        <f>IF(CNGE_2024_M4_Secc6!S573="","",CNGE_2024_M4_Secc6!S573)</f>
        <v/>
      </c>
      <c r="Q823" s="112" t="str">
        <f>IF(CNGE_2024_M4_Secc6!W573="","",CNGE_2024_M4_Secc6!W573)</f>
        <v/>
      </c>
      <c r="R823" s="112" t="str">
        <f>IF(CNGE_2024_M4_Secc6!AA573="","",CNGE_2024_M4_Secc6!AA573)</f>
        <v/>
      </c>
      <c r="S823" s="483"/>
      <c r="T823" s="483"/>
      <c r="U823" s="483"/>
      <c r="V823" s="483"/>
      <c r="W823" s="483"/>
      <c r="X823" s="483"/>
      <c r="Y823" s="483"/>
      <c r="Z823" s="483"/>
      <c r="AA823" s="483"/>
      <c r="AB823" s="483"/>
      <c r="AC823" s="483"/>
      <c r="AD823" s="483"/>
      <c r="AE823" s="42"/>
      <c r="AG823" s="1">
        <f>IF(AND($AZ$800=1,COUNTA(O823:AD823)=4),0,IF(AND(CNGE_2024_M4_Secc1!$O65&lt;&gt;"",CNGE_2024_M4_Secc1!$O65=1,COUNTBLANK(D823)=0,COUNTA(O823:AD823)=4),0,IF(AND(COUNTBLANK(D823)=1,COUNTA(O823:AD823)=4),0,IF(AND(CNGE_2024_M4_Secc1!$O65&lt;&gt;"",CNGE_2024_M4_Secc1!$O65&lt;&gt;1,COUNTBLANK(D823)=0,SUM($O573)=0,COUNTA(O823:AD823)=4),0,IF(AND(CNGE_2024_M4_Secc1!$O65&lt;&gt;"",CNGE_2024_M4_Secc1!$O65&lt;&gt;1,COUNTBLANK(D823)=0,SUM($O573)&gt;0,COUNTA(O823:AD823)=16),0,1)))))</f>
        <v>0</v>
      </c>
      <c r="AH823" s="1">
        <f t="shared" si="172"/>
        <v>0</v>
      </c>
      <c r="AI823" s="1">
        <f t="shared" si="173"/>
        <v>0</v>
      </c>
      <c r="AJ823" s="1">
        <f t="shared" si="157"/>
        <v>0</v>
      </c>
      <c r="AK823" s="1">
        <f t="shared" si="174"/>
        <v>0</v>
      </c>
      <c r="AL823" s="1">
        <f t="shared" si="175"/>
        <v>0</v>
      </c>
      <c r="AM823" s="1">
        <f t="shared" si="160"/>
        <v>0</v>
      </c>
      <c r="AN823" s="1">
        <f t="shared" si="176"/>
        <v>0</v>
      </c>
      <c r="AO823" s="1">
        <f t="shared" si="177"/>
        <v>0</v>
      </c>
      <c r="AP823" s="1">
        <f t="shared" si="163"/>
        <v>0</v>
      </c>
      <c r="AQ823" s="1">
        <f t="shared" si="178"/>
        <v>0</v>
      </c>
      <c r="AR823" s="1">
        <f t="shared" si="179"/>
        <v>0</v>
      </c>
      <c r="AS823" s="1">
        <f t="shared" si="166"/>
        <v>0</v>
      </c>
      <c r="AT823" s="1">
        <f t="shared" si="167"/>
        <v>0</v>
      </c>
      <c r="AU823">
        <f t="shared" si="168"/>
        <v>0</v>
      </c>
      <c r="AV823">
        <f t="shared" si="169"/>
        <v>0</v>
      </c>
      <c r="AW823">
        <f t="shared" si="170"/>
        <v>0</v>
      </c>
      <c r="AX823">
        <f t="shared" si="171"/>
        <v>0</v>
      </c>
      <c r="AY823" s="1">
        <f>IF(AND(CNGE_2024_M4_Secc1!$O65&lt;&gt;"",CNGE_2024_M4_Secc1!$O65=1,COUNTA(O823:AD823)&gt;4),1,0)</f>
        <v>0</v>
      </c>
    </row>
    <row r="824" spans="1:51" ht="15" customHeight="1">
      <c r="A824" s="40"/>
      <c r="B824" s="42"/>
      <c r="C824" s="94" t="s">
        <v>5047</v>
      </c>
      <c r="D824" s="572" t="str">
        <f>IF(CNGE_2024_M4_Secc1!D66="","",CNGE_2024_M4_Secc1!D66)</f>
        <v/>
      </c>
      <c r="E824" s="573"/>
      <c r="F824" s="573"/>
      <c r="G824" s="573"/>
      <c r="H824" s="573"/>
      <c r="I824" s="573"/>
      <c r="J824" s="573"/>
      <c r="K824" s="573"/>
      <c r="L824" s="573"/>
      <c r="M824" s="573"/>
      <c r="N824" s="574"/>
      <c r="O824" s="112" t="str">
        <f>IF(CNGE_2024_M4_Secc6!O574="","",CNGE_2024_M4_Secc6!O574)</f>
        <v/>
      </c>
      <c r="P824" s="112" t="str">
        <f>IF(CNGE_2024_M4_Secc6!S574="","",CNGE_2024_M4_Secc6!S574)</f>
        <v/>
      </c>
      <c r="Q824" s="112" t="str">
        <f>IF(CNGE_2024_M4_Secc6!W574="","",CNGE_2024_M4_Secc6!W574)</f>
        <v/>
      </c>
      <c r="R824" s="112" t="str">
        <f>IF(CNGE_2024_M4_Secc6!AA574="","",CNGE_2024_M4_Secc6!AA574)</f>
        <v/>
      </c>
      <c r="S824" s="483"/>
      <c r="T824" s="483"/>
      <c r="U824" s="483"/>
      <c r="V824" s="483"/>
      <c r="W824" s="483"/>
      <c r="X824" s="483"/>
      <c r="Y824" s="483"/>
      <c r="Z824" s="483"/>
      <c r="AA824" s="483"/>
      <c r="AB824" s="483"/>
      <c r="AC824" s="483"/>
      <c r="AD824" s="483"/>
      <c r="AE824" s="42"/>
      <c r="AG824" s="1">
        <f>IF(AND($AZ$800=1,COUNTA(O824:AD824)=4),0,IF(AND(CNGE_2024_M4_Secc1!$O66&lt;&gt;"",CNGE_2024_M4_Secc1!$O66=1,COUNTBLANK(D824)=0,COUNTA(O824:AD824)=4),0,IF(AND(COUNTBLANK(D824)=1,COUNTA(O824:AD824)=4),0,IF(AND(CNGE_2024_M4_Secc1!$O66&lt;&gt;"",CNGE_2024_M4_Secc1!$O66&lt;&gt;1,COUNTBLANK(D824)=0,SUM($O574)=0,COUNTA(O824:AD824)=4),0,IF(AND(CNGE_2024_M4_Secc1!$O66&lt;&gt;"",CNGE_2024_M4_Secc1!$O66&lt;&gt;1,COUNTBLANK(D824)=0,SUM($O574)&gt;0,COUNTA(O824:AD824)=16),0,1)))))</f>
        <v>0</v>
      </c>
      <c r="AH824" s="1">
        <f t="shared" si="172"/>
        <v>0</v>
      </c>
      <c r="AI824" s="1">
        <f t="shared" si="173"/>
        <v>0</v>
      </c>
      <c r="AJ824" s="1">
        <f t="shared" si="157"/>
        <v>0</v>
      </c>
      <c r="AK824" s="1">
        <f t="shared" si="174"/>
        <v>0</v>
      </c>
      <c r="AL824" s="1">
        <f t="shared" si="175"/>
        <v>0</v>
      </c>
      <c r="AM824" s="1">
        <f t="shared" si="160"/>
        <v>0</v>
      </c>
      <c r="AN824" s="1">
        <f t="shared" si="176"/>
        <v>0</v>
      </c>
      <c r="AO824" s="1">
        <f t="shared" si="177"/>
        <v>0</v>
      </c>
      <c r="AP824" s="1">
        <f t="shared" si="163"/>
        <v>0</v>
      </c>
      <c r="AQ824" s="1">
        <f t="shared" si="178"/>
        <v>0</v>
      </c>
      <c r="AR824" s="1">
        <f t="shared" si="179"/>
        <v>0</v>
      </c>
      <c r="AS824" s="1">
        <f t="shared" si="166"/>
        <v>0</v>
      </c>
      <c r="AT824" s="1">
        <f t="shared" si="167"/>
        <v>0</v>
      </c>
      <c r="AU824">
        <f t="shared" si="168"/>
        <v>0</v>
      </c>
      <c r="AV824">
        <f t="shared" si="169"/>
        <v>0</v>
      </c>
      <c r="AW824">
        <f t="shared" si="170"/>
        <v>0</v>
      </c>
      <c r="AX824">
        <f t="shared" si="171"/>
        <v>0</v>
      </c>
      <c r="AY824" s="1">
        <f>IF(AND(CNGE_2024_M4_Secc1!$O66&lt;&gt;"",CNGE_2024_M4_Secc1!$O66=1,COUNTA(O824:AD824)&gt;4),1,0)</f>
        <v>0</v>
      </c>
    </row>
    <row r="825" spans="1:51" ht="15" customHeight="1">
      <c r="A825" s="40"/>
      <c r="B825" s="42"/>
      <c r="C825" s="94" t="s">
        <v>5048</v>
      </c>
      <c r="D825" s="572" t="str">
        <f>IF(CNGE_2024_M4_Secc1!D67="","",CNGE_2024_M4_Secc1!D67)</f>
        <v/>
      </c>
      <c r="E825" s="573"/>
      <c r="F825" s="573"/>
      <c r="G825" s="573"/>
      <c r="H825" s="573"/>
      <c r="I825" s="573"/>
      <c r="J825" s="573"/>
      <c r="K825" s="573"/>
      <c r="L825" s="573"/>
      <c r="M825" s="573"/>
      <c r="N825" s="574"/>
      <c r="O825" s="112" t="str">
        <f>IF(CNGE_2024_M4_Secc6!O575="","",CNGE_2024_M4_Secc6!O575)</f>
        <v/>
      </c>
      <c r="P825" s="112" t="str">
        <f>IF(CNGE_2024_M4_Secc6!S575="","",CNGE_2024_M4_Secc6!S575)</f>
        <v/>
      </c>
      <c r="Q825" s="112" t="str">
        <f>IF(CNGE_2024_M4_Secc6!W575="","",CNGE_2024_M4_Secc6!W575)</f>
        <v/>
      </c>
      <c r="R825" s="112" t="str">
        <f>IF(CNGE_2024_M4_Secc6!AA575="","",CNGE_2024_M4_Secc6!AA575)</f>
        <v/>
      </c>
      <c r="S825" s="483"/>
      <c r="T825" s="483"/>
      <c r="U825" s="483"/>
      <c r="V825" s="483"/>
      <c r="W825" s="483"/>
      <c r="X825" s="483"/>
      <c r="Y825" s="483"/>
      <c r="Z825" s="483"/>
      <c r="AA825" s="483"/>
      <c r="AB825" s="483"/>
      <c r="AC825" s="483"/>
      <c r="AD825" s="483"/>
      <c r="AE825" s="42"/>
      <c r="AG825" s="1">
        <f>IF(AND($AZ$800=1,COUNTA(O825:AD825)=4),0,IF(AND(CNGE_2024_M4_Secc1!$O67&lt;&gt;"",CNGE_2024_M4_Secc1!$O67=1,COUNTBLANK(D825)=0,COUNTA(O825:AD825)=4),0,IF(AND(COUNTBLANK(D825)=1,COUNTA(O825:AD825)=4),0,IF(AND(CNGE_2024_M4_Secc1!$O67&lt;&gt;"",CNGE_2024_M4_Secc1!$O67&lt;&gt;1,COUNTBLANK(D825)=0,SUM($O575)=0,COUNTA(O825:AD825)=4),0,IF(AND(CNGE_2024_M4_Secc1!$O67&lt;&gt;"",CNGE_2024_M4_Secc1!$O67&lt;&gt;1,COUNTBLANK(D825)=0,SUM($O575)&gt;0,COUNTA(O825:AD825)=16),0,1)))))</f>
        <v>0</v>
      </c>
      <c r="AH825" s="1">
        <f t="shared" si="172"/>
        <v>0</v>
      </c>
      <c r="AI825" s="1">
        <f t="shared" si="173"/>
        <v>0</v>
      </c>
      <c r="AJ825" s="1">
        <f t="shared" si="157"/>
        <v>0</v>
      </c>
      <c r="AK825" s="1">
        <f t="shared" si="174"/>
        <v>0</v>
      </c>
      <c r="AL825" s="1">
        <f t="shared" si="175"/>
        <v>0</v>
      </c>
      <c r="AM825" s="1">
        <f t="shared" si="160"/>
        <v>0</v>
      </c>
      <c r="AN825" s="1">
        <f t="shared" si="176"/>
        <v>0</v>
      </c>
      <c r="AO825" s="1">
        <f t="shared" si="177"/>
        <v>0</v>
      </c>
      <c r="AP825" s="1">
        <f t="shared" si="163"/>
        <v>0</v>
      </c>
      <c r="AQ825" s="1">
        <f t="shared" si="178"/>
        <v>0</v>
      </c>
      <c r="AR825" s="1">
        <f t="shared" si="179"/>
        <v>0</v>
      </c>
      <c r="AS825" s="1">
        <f t="shared" si="166"/>
        <v>0</v>
      </c>
      <c r="AT825" s="1">
        <f t="shared" si="167"/>
        <v>0</v>
      </c>
      <c r="AU825">
        <f t="shared" si="168"/>
        <v>0</v>
      </c>
      <c r="AV825">
        <f t="shared" si="169"/>
        <v>0</v>
      </c>
      <c r="AW825">
        <f t="shared" si="170"/>
        <v>0</v>
      </c>
      <c r="AX825">
        <f t="shared" si="171"/>
        <v>0</v>
      </c>
      <c r="AY825" s="1">
        <f>IF(AND(CNGE_2024_M4_Secc1!$O67&lt;&gt;"",CNGE_2024_M4_Secc1!$O67=1,COUNTA(O825:AD825)&gt;4),1,0)</f>
        <v>0</v>
      </c>
    </row>
    <row r="826" spans="1:51" ht="15" customHeight="1">
      <c r="A826" s="40"/>
      <c r="B826" s="42"/>
      <c r="C826" s="94" t="s">
        <v>5049</v>
      </c>
      <c r="D826" s="572" t="str">
        <f>IF(CNGE_2024_M4_Secc1!D68="","",CNGE_2024_M4_Secc1!D68)</f>
        <v/>
      </c>
      <c r="E826" s="573"/>
      <c r="F826" s="573"/>
      <c r="G826" s="573"/>
      <c r="H826" s="573"/>
      <c r="I826" s="573"/>
      <c r="J826" s="573"/>
      <c r="K826" s="573"/>
      <c r="L826" s="573"/>
      <c r="M826" s="573"/>
      <c r="N826" s="574"/>
      <c r="O826" s="112" t="str">
        <f>IF(CNGE_2024_M4_Secc6!O576="","",CNGE_2024_M4_Secc6!O576)</f>
        <v/>
      </c>
      <c r="P826" s="112" t="str">
        <f>IF(CNGE_2024_M4_Secc6!S576="","",CNGE_2024_M4_Secc6!S576)</f>
        <v/>
      </c>
      <c r="Q826" s="112" t="str">
        <f>IF(CNGE_2024_M4_Secc6!W576="","",CNGE_2024_M4_Secc6!W576)</f>
        <v/>
      </c>
      <c r="R826" s="112" t="str">
        <f>IF(CNGE_2024_M4_Secc6!AA576="","",CNGE_2024_M4_Secc6!AA576)</f>
        <v/>
      </c>
      <c r="S826" s="483"/>
      <c r="T826" s="483"/>
      <c r="U826" s="483"/>
      <c r="V826" s="483"/>
      <c r="W826" s="483"/>
      <c r="X826" s="483"/>
      <c r="Y826" s="483"/>
      <c r="Z826" s="483"/>
      <c r="AA826" s="483"/>
      <c r="AB826" s="483"/>
      <c r="AC826" s="483"/>
      <c r="AD826" s="483"/>
      <c r="AE826" s="42"/>
      <c r="AG826" s="1">
        <f>IF(AND($AZ$800=1,COUNTA(O826:AD826)=4),0,IF(AND(CNGE_2024_M4_Secc1!$O68&lt;&gt;"",CNGE_2024_M4_Secc1!$O68=1,COUNTBLANK(D826)=0,COUNTA(O826:AD826)=4),0,IF(AND(COUNTBLANK(D826)=1,COUNTA(O826:AD826)=4),0,IF(AND(CNGE_2024_M4_Secc1!$O68&lt;&gt;"",CNGE_2024_M4_Secc1!$O68&lt;&gt;1,COUNTBLANK(D826)=0,SUM($O576)=0,COUNTA(O826:AD826)=4),0,IF(AND(CNGE_2024_M4_Secc1!$O68&lt;&gt;"",CNGE_2024_M4_Secc1!$O68&lt;&gt;1,COUNTBLANK(D826)=0,SUM($O576)&gt;0,COUNTA(O826:AD826)=16),0,1)))))</f>
        <v>0</v>
      </c>
      <c r="AH826" s="1">
        <f t="shared" si="172"/>
        <v>0</v>
      </c>
      <c r="AI826" s="1">
        <f t="shared" si="173"/>
        <v>0</v>
      </c>
      <c r="AJ826" s="1">
        <f t="shared" si="157"/>
        <v>0</v>
      </c>
      <c r="AK826" s="1">
        <f t="shared" si="174"/>
        <v>0</v>
      </c>
      <c r="AL826" s="1">
        <f t="shared" si="175"/>
        <v>0</v>
      </c>
      <c r="AM826" s="1">
        <f t="shared" si="160"/>
        <v>0</v>
      </c>
      <c r="AN826" s="1">
        <f t="shared" si="176"/>
        <v>0</v>
      </c>
      <c r="AO826" s="1">
        <f t="shared" si="177"/>
        <v>0</v>
      </c>
      <c r="AP826" s="1">
        <f t="shared" si="163"/>
        <v>0</v>
      </c>
      <c r="AQ826" s="1">
        <f t="shared" si="178"/>
        <v>0</v>
      </c>
      <c r="AR826" s="1">
        <f t="shared" si="179"/>
        <v>0</v>
      </c>
      <c r="AS826" s="1">
        <f t="shared" si="166"/>
        <v>0</v>
      </c>
      <c r="AT826" s="1">
        <f t="shared" si="167"/>
        <v>0</v>
      </c>
      <c r="AU826">
        <f t="shared" si="168"/>
        <v>0</v>
      </c>
      <c r="AV826">
        <f t="shared" si="169"/>
        <v>0</v>
      </c>
      <c r="AW826">
        <f t="shared" si="170"/>
        <v>0</v>
      </c>
      <c r="AX826">
        <f t="shared" si="171"/>
        <v>0</v>
      </c>
      <c r="AY826" s="1">
        <f>IF(AND(CNGE_2024_M4_Secc1!$O68&lt;&gt;"",CNGE_2024_M4_Secc1!$O68=1,COUNTA(O826:AD826)&gt;4),1,0)</f>
        <v>0</v>
      </c>
    </row>
    <row r="827" spans="1:51" ht="15" customHeight="1">
      <c r="A827" s="40"/>
      <c r="B827" s="42"/>
      <c r="C827" s="94" t="s">
        <v>5050</v>
      </c>
      <c r="D827" s="572" t="str">
        <f>IF(CNGE_2024_M4_Secc1!D69="","",CNGE_2024_M4_Secc1!D69)</f>
        <v/>
      </c>
      <c r="E827" s="573"/>
      <c r="F827" s="573"/>
      <c r="G827" s="573"/>
      <c r="H827" s="573"/>
      <c r="I827" s="573"/>
      <c r="J827" s="573"/>
      <c r="K827" s="573"/>
      <c r="L827" s="573"/>
      <c r="M827" s="573"/>
      <c r="N827" s="574"/>
      <c r="O827" s="112" t="str">
        <f>IF(CNGE_2024_M4_Secc6!O577="","",CNGE_2024_M4_Secc6!O577)</f>
        <v/>
      </c>
      <c r="P827" s="112" t="str">
        <f>IF(CNGE_2024_M4_Secc6!S577="","",CNGE_2024_M4_Secc6!S577)</f>
        <v/>
      </c>
      <c r="Q827" s="112" t="str">
        <f>IF(CNGE_2024_M4_Secc6!W577="","",CNGE_2024_M4_Secc6!W577)</f>
        <v/>
      </c>
      <c r="R827" s="112" t="str">
        <f>IF(CNGE_2024_M4_Secc6!AA577="","",CNGE_2024_M4_Secc6!AA577)</f>
        <v/>
      </c>
      <c r="S827" s="483"/>
      <c r="T827" s="483"/>
      <c r="U827" s="483"/>
      <c r="V827" s="483"/>
      <c r="W827" s="483"/>
      <c r="X827" s="483"/>
      <c r="Y827" s="483"/>
      <c r="Z827" s="483"/>
      <c r="AA827" s="483"/>
      <c r="AB827" s="483"/>
      <c r="AC827" s="483"/>
      <c r="AD827" s="483"/>
      <c r="AE827" s="42"/>
      <c r="AG827" s="1">
        <f>IF(AND($AZ$800=1,COUNTA(O827:AD827)=4),0,IF(AND(CNGE_2024_M4_Secc1!$O69&lt;&gt;"",CNGE_2024_M4_Secc1!$O69=1,COUNTBLANK(D827)=0,COUNTA(O827:AD827)=4),0,IF(AND(COUNTBLANK(D827)=1,COUNTA(O827:AD827)=4),0,IF(AND(CNGE_2024_M4_Secc1!$O69&lt;&gt;"",CNGE_2024_M4_Secc1!$O69&lt;&gt;1,COUNTBLANK(D827)=0,SUM($O577)=0,COUNTA(O827:AD827)=4),0,IF(AND(CNGE_2024_M4_Secc1!$O69&lt;&gt;"",CNGE_2024_M4_Secc1!$O69&lt;&gt;1,COUNTBLANK(D827)=0,SUM($O577)&gt;0,COUNTA(O827:AD827)=16),0,1)))))</f>
        <v>0</v>
      </c>
      <c r="AH827" s="1">
        <f t="shared" si="172"/>
        <v>0</v>
      </c>
      <c r="AI827" s="1">
        <f t="shared" si="173"/>
        <v>0</v>
      </c>
      <c r="AJ827" s="1">
        <f t="shared" si="157"/>
        <v>0</v>
      </c>
      <c r="AK827" s="1">
        <f t="shared" si="174"/>
        <v>0</v>
      </c>
      <c r="AL827" s="1">
        <f t="shared" si="175"/>
        <v>0</v>
      </c>
      <c r="AM827" s="1">
        <f t="shared" si="160"/>
        <v>0</v>
      </c>
      <c r="AN827" s="1">
        <f t="shared" si="176"/>
        <v>0</v>
      </c>
      <c r="AO827" s="1">
        <f t="shared" si="177"/>
        <v>0</v>
      </c>
      <c r="AP827" s="1">
        <f t="shared" si="163"/>
        <v>0</v>
      </c>
      <c r="AQ827" s="1">
        <f t="shared" si="178"/>
        <v>0</v>
      </c>
      <c r="AR827" s="1">
        <f t="shared" si="179"/>
        <v>0</v>
      </c>
      <c r="AS827" s="1">
        <f t="shared" si="166"/>
        <v>0</v>
      </c>
      <c r="AT827" s="1">
        <f t="shared" si="167"/>
        <v>0</v>
      </c>
      <c r="AU827">
        <f t="shared" si="168"/>
        <v>0</v>
      </c>
      <c r="AV827">
        <f t="shared" si="169"/>
        <v>0</v>
      </c>
      <c r="AW827">
        <f t="shared" si="170"/>
        <v>0</v>
      </c>
      <c r="AX827">
        <f t="shared" si="171"/>
        <v>0</v>
      </c>
      <c r="AY827" s="1">
        <f>IF(AND(CNGE_2024_M4_Secc1!$O69&lt;&gt;"",CNGE_2024_M4_Secc1!$O69=1,COUNTA(O827:AD827)&gt;4),1,0)</f>
        <v>0</v>
      </c>
    </row>
    <row r="828" spans="1:51" ht="15" customHeight="1">
      <c r="A828" s="40"/>
      <c r="B828" s="42"/>
      <c r="C828" s="94" t="s">
        <v>5051</v>
      </c>
      <c r="D828" s="572" t="str">
        <f>IF(CNGE_2024_M4_Secc1!D70="","",CNGE_2024_M4_Secc1!D70)</f>
        <v/>
      </c>
      <c r="E828" s="573"/>
      <c r="F828" s="573"/>
      <c r="G828" s="573"/>
      <c r="H828" s="573"/>
      <c r="I828" s="573"/>
      <c r="J828" s="573"/>
      <c r="K828" s="573"/>
      <c r="L828" s="573"/>
      <c r="M828" s="573"/>
      <c r="N828" s="574"/>
      <c r="O828" s="112" t="str">
        <f>IF(CNGE_2024_M4_Secc6!O578="","",CNGE_2024_M4_Secc6!O578)</f>
        <v/>
      </c>
      <c r="P828" s="112" t="str">
        <f>IF(CNGE_2024_M4_Secc6!S578="","",CNGE_2024_M4_Secc6!S578)</f>
        <v/>
      </c>
      <c r="Q828" s="112" t="str">
        <f>IF(CNGE_2024_M4_Secc6!W578="","",CNGE_2024_M4_Secc6!W578)</f>
        <v/>
      </c>
      <c r="R828" s="112" t="str">
        <f>IF(CNGE_2024_M4_Secc6!AA578="","",CNGE_2024_M4_Secc6!AA578)</f>
        <v/>
      </c>
      <c r="S828" s="483"/>
      <c r="T828" s="483"/>
      <c r="U828" s="483"/>
      <c r="V828" s="483"/>
      <c r="W828" s="483"/>
      <c r="X828" s="483"/>
      <c r="Y828" s="483"/>
      <c r="Z828" s="483"/>
      <c r="AA828" s="483"/>
      <c r="AB828" s="483"/>
      <c r="AC828" s="483"/>
      <c r="AD828" s="483"/>
      <c r="AE828" s="42"/>
      <c r="AG828" s="1">
        <f>IF(AND($AZ$800=1,COUNTA(O828:AD828)=4),0,IF(AND(CNGE_2024_M4_Secc1!$O70&lt;&gt;"",CNGE_2024_M4_Secc1!$O70=1,COUNTBLANK(D828)=0,COUNTA(O828:AD828)=4),0,IF(AND(COUNTBLANK(D828)=1,COUNTA(O828:AD828)=4),0,IF(AND(CNGE_2024_M4_Secc1!$O70&lt;&gt;"",CNGE_2024_M4_Secc1!$O70&lt;&gt;1,COUNTBLANK(D828)=0,SUM($O578)=0,COUNTA(O828:AD828)=4),0,IF(AND(CNGE_2024_M4_Secc1!$O70&lt;&gt;"",CNGE_2024_M4_Secc1!$O70&lt;&gt;1,COUNTBLANK(D828)=0,SUM($O578)&gt;0,COUNTA(O828:AD828)=16),0,1)))))</f>
        <v>0</v>
      </c>
      <c r="AH828" s="1">
        <f t="shared" si="172"/>
        <v>0</v>
      </c>
      <c r="AI828" s="1">
        <f t="shared" si="173"/>
        <v>0</v>
      </c>
      <c r="AJ828" s="1">
        <f t="shared" si="157"/>
        <v>0</v>
      </c>
      <c r="AK828" s="1">
        <f t="shared" si="174"/>
        <v>0</v>
      </c>
      <c r="AL828" s="1">
        <f t="shared" si="175"/>
        <v>0</v>
      </c>
      <c r="AM828" s="1">
        <f t="shared" si="160"/>
        <v>0</v>
      </c>
      <c r="AN828" s="1">
        <f t="shared" si="176"/>
        <v>0</v>
      </c>
      <c r="AO828" s="1">
        <f t="shared" si="177"/>
        <v>0</v>
      </c>
      <c r="AP828" s="1">
        <f t="shared" si="163"/>
        <v>0</v>
      </c>
      <c r="AQ828" s="1">
        <f t="shared" si="178"/>
        <v>0</v>
      </c>
      <c r="AR828" s="1">
        <f t="shared" si="179"/>
        <v>0</v>
      </c>
      <c r="AS828" s="1">
        <f t="shared" si="166"/>
        <v>0</v>
      </c>
      <c r="AT828" s="1">
        <f t="shared" si="167"/>
        <v>0</v>
      </c>
      <c r="AU828">
        <f t="shared" si="168"/>
        <v>0</v>
      </c>
      <c r="AV828">
        <f t="shared" si="169"/>
        <v>0</v>
      </c>
      <c r="AW828">
        <f t="shared" si="170"/>
        <v>0</v>
      </c>
      <c r="AX828">
        <f t="shared" si="171"/>
        <v>0</v>
      </c>
      <c r="AY828" s="1">
        <f>IF(AND(CNGE_2024_M4_Secc1!$O70&lt;&gt;"",CNGE_2024_M4_Secc1!$O70=1,COUNTA(O828:AD828)&gt;4),1,0)</f>
        <v>0</v>
      </c>
    </row>
    <row r="829" spans="1:51" ht="15" customHeight="1">
      <c r="A829" s="40"/>
      <c r="B829" s="42"/>
      <c r="C829" s="94" t="s">
        <v>5052</v>
      </c>
      <c r="D829" s="572" t="str">
        <f>IF(CNGE_2024_M4_Secc1!D71="","",CNGE_2024_M4_Secc1!D71)</f>
        <v/>
      </c>
      <c r="E829" s="573"/>
      <c r="F829" s="573"/>
      <c r="G829" s="573"/>
      <c r="H829" s="573"/>
      <c r="I829" s="573"/>
      <c r="J829" s="573"/>
      <c r="K829" s="573"/>
      <c r="L829" s="573"/>
      <c r="M829" s="573"/>
      <c r="N829" s="574"/>
      <c r="O829" s="112" t="str">
        <f>IF(CNGE_2024_M4_Secc6!O579="","",CNGE_2024_M4_Secc6!O579)</f>
        <v/>
      </c>
      <c r="P829" s="112" t="str">
        <f>IF(CNGE_2024_M4_Secc6!S579="","",CNGE_2024_M4_Secc6!S579)</f>
        <v/>
      </c>
      <c r="Q829" s="112" t="str">
        <f>IF(CNGE_2024_M4_Secc6!W579="","",CNGE_2024_M4_Secc6!W579)</f>
        <v/>
      </c>
      <c r="R829" s="112" t="str">
        <f>IF(CNGE_2024_M4_Secc6!AA579="","",CNGE_2024_M4_Secc6!AA579)</f>
        <v/>
      </c>
      <c r="S829" s="483"/>
      <c r="T829" s="483"/>
      <c r="U829" s="483"/>
      <c r="V829" s="483"/>
      <c r="W829" s="483"/>
      <c r="X829" s="483"/>
      <c r="Y829" s="483"/>
      <c r="Z829" s="483"/>
      <c r="AA829" s="483"/>
      <c r="AB829" s="483"/>
      <c r="AC829" s="483"/>
      <c r="AD829" s="483"/>
      <c r="AE829" s="42"/>
      <c r="AG829" s="1">
        <f>IF(AND($AZ$800=1,COUNTA(O829:AD829)=4),0,IF(AND(CNGE_2024_M4_Secc1!$O71&lt;&gt;"",CNGE_2024_M4_Secc1!$O71=1,COUNTBLANK(D829)=0,COUNTA(O829:AD829)=4),0,IF(AND(COUNTBLANK(D829)=1,COUNTA(O829:AD829)=4),0,IF(AND(CNGE_2024_M4_Secc1!$O71&lt;&gt;"",CNGE_2024_M4_Secc1!$O71&lt;&gt;1,COUNTBLANK(D829)=0,SUM($O579)=0,COUNTA(O829:AD829)=4),0,IF(AND(CNGE_2024_M4_Secc1!$O71&lt;&gt;"",CNGE_2024_M4_Secc1!$O71&lt;&gt;1,COUNTBLANK(D829)=0,SUM($O579)&gt;0,COUNTA(O829:AD829)=16),0,1)))))</f>
        <v>0</v>
      </c>
      <c r="AH829" s="1">
        <f t="shared" si="172"/>
        <v>0</v>
      </c>
      <c r="AI829" s="1">
        <f t="shared" si="173"/>
        <v>0</v>
      </c>
      <c r="AJ829" s="1">
        <f t="shared" si="157"/>
        <v>0</v>
      </c>
      <c r="AK829" s="1">
        <f t="shared" si="174"/>
        <v>0</v>
      </c>
      <c r="AL829" s="1">
        <f t="shared" si="175"/>
        <v>0</v>
      </c>
      <c r="AM829" s="1">
        <f t="shared" si="160"/>
        <v>0</v>
      </c>
      <c r="AN829" s="1">
        <f t="shared" si="176"/>
        <v>0</v>
      </c>
      <c r="AO829" s="1">
        <f t="shared" si="177"/>
        <v>0</v>
      </c>
      <c r="AP829" s="1">
        <f t="shared" si="163"/>
        <v>0</v>
      </c>
      <c r="AQ829" s="1">
        <f t="shared" si="178"/>
        <v>0</v>
      </c>
      <c r="AR829" s="1">
        <f t="shared" si="179"/>
        <v>0</v>
      </c>
      <c r="AS829" s="1">
        <f t="shared" si="166"/>
        <v>0</v>
      </c>
      <c r="AT829" s="1">
        <f t="shared" si="167"/>
        <v>0</v>
      </c>
      <c r="AU829">
        <f t="shared" si="168"/>
        <v>0</v>
      </c>
      <c r="AV829">
        <f t="shared" si="169"/>
        <v>0</v>
      </c>
      <c r="AW829">
        <f t="shared" si="170"/>
        <v>0</v>
      </c>
      <c r="AX829">
        <f t="shared" si="171"/>
        <v>0</v>
      </c>
      <c r="AY829" s="1">
        <f>IF(AND(CNGE_2024_M4_Secc1!$O71&lt;&gt;"",CNGE_2024_M4_Secc1!$O71=1,COUNTA(O829:AD829)&gt;4),1,0)</f>
        <v>0</v>
      </c>
    </row>
    <row r="830" spans="1:51" ht="15" customHeight="1">
      <c r="A830" s="40"/>
      <c r="B830" s="42"/>
      <c r="C830" s="94" t="s">
        <v>5053</v>
      </c>
      <c r="D830" s="572" t="str">
        <f>IF(CNGE_2024_M4_Secc1!D72="","",CNGE_2024_M4_Secc1!D72)</f>
        <v/>
      </c>
      <c r="E830" s="573"/>
      <c r="F830" s="573"/>
      <c r="G830" s="573"/>
      <c r="H830" s="573"/>
      <c r="I830" s="573"/>
      <c r="J830" s="573"/>
      <c r="K830" s="573"/>
      <c r="L830" s="573"/>
      <c r="M830" s="573"/>
      <c r="N830" s="574"/>
      <c r="O830" s="112" t="str">
        <f>IF(CNGE_2024_M4_Secc6!O580="","",CNGE_2024_M4_Secc6!O580)</f>
        <v/>
      </c>
      <c r="P830" s="112" t="str">
        <f>IF(CNGE_2024_M4_Secc6!S580="","",CNGE_2024_M4_Secc6!S580)</f>
        <v/>
      </c>
      <c r="Q830" s="112" t="str">
        <f>IF(CNGE_2024_M4_Secc6!W580="","",CNGE_2024_M4_Secc6!W580)</f>
        <v/>
      </c>
      <c r="R830" s="112" t="str">
        <f>IF(CNGE_2024_M4_Secc6!AA580="","",CNGE_2024_M4_Secc6!AA580)</f>
        <v/>
      </c>
      <c r="S830" s="483"/>
      <c r="T830" s="483"/>
      <c r="U830" s="483"/>
      <c r="V830" s="483"/>
      <c r="W830" s="483"/>
      <c r="X830" s="483"/>
      <c r="Y830" s="483"/>
      <c r="Z830" s="483"/>
      <c r="AA830" s="483"/>
      <c r="AB830" s="483"/>
      <c r="AC830" s="483"/>
      <c r="AD830" s="483"/>
      <c r="AE830" s="42"/>
      <c r="AG830" s="1">
        <f>IF(AND($AZ$800=1,COUNTA(O830:AD830)=4),0,IF(AND(CNGE_2024_M4_Secc1!$O72&lt;&gt;"",CNGE_2024_M4_Secc1!$O72=1,COUNTBLANK(D830)=0,COUNTA(O830:AD830)=4),0,IF(AND(COUNTBLANK(D830)=1,COUNTA(O830:AD830)=4),0,IF(AND(CNGE_2024_M4_Secc1!$O72&lt;&gt;"",CNGE_2024_M4_Secc1!$O72&lt;&gt;1,COUNTBLANK(D830)=0,SUM($O580)=0,COUNTA(O830:AD830)=4),0,IF(AND(CNGE_2024_M4_Secc1!$O72&lt;&gt;"",CNGE_2024_M4_Secc1!$O72&lt;&gt;1,COUNTBLANK(D830)=0,SUM($O580)&gt;0,COUNTA(O830:AD830)=16),0,1)))))</f>
        <v>0</v>
      </c>
      <c r="AH830" s="1">
        <f t="shared" si="172"/>
        <v>0</v>
      </c>
      <c r="AI830" s="1">
        <f t="shared" si="173"/>
        <v>0</v>
      </c>
      <c r="AJ830" s="1">
        <f t="shared" si="157"/>
        <v>0</v>
      </c>
      <c r="AK830" s="1">
        <f t="shared" si="174"/>
        <v>0</v>
      </c>
      <c r="AL830" s="1">
        <f t="shared" si="175"/>
        <v>0</v>
      </c>
      <c r="AM830" s="1">
        <f t="shared" si="160"/>
        <v>0</v>
      </c>
      <c r="AN830" s="1">
        <f t="shared" si="176"/>
        <v>0</v>
      </c>
      <c r="AO830" s="1">
        <f t="shared" si="177"/>
        <v>0</v>
      </c>
      <c r="AP830" s="1">
        <f t="shared" si="163"/>
        <v>0</v>
      </c>
      <c r="AQ830" s="1">
        <f t="shared" si="178"/>
        <v>0</v>
      </c>
      <c r="AR830" s="1">
        <f t="shared" si="179"/>
        <v>0</v>
      </c>
      <c r="AS830" s="1">
        <f t="shared" si="166"/>
        <v>0</v>
      </c>
      <c r="AT830" s="1">
        <f t="shared" si="167"/>
        <v>0</v>
      </c>
      <c r="AU830">
        <f t="shared" si="168"/>
        <v>0</v>
      </c>
      <c r="AV830">
        <f t="shared" si="169"/>
        <v>0</v>
      </c>
      <c r="AW830">
        <f t="shared" si="170"/>
        <v>0</v>
      </c>
      <c r="AX830">
        <f t="shared" si="171"/>
        <v>0</v>
      </c>
      <c r="AY830" s="1">
        <f>IF(AND(CNGE_2024_M4_Secc1!$O72&lt;&gt;"",CNGE_2024_M4_Secc1!$O72=1,COUNTA(O830:AD830)&gt;4),1,0)</f>
        <v>0</v>
      </c>
    </row>
    <row r="831" spans="1:51" ht="15" customHeight="1">
      <c r="A831" s="40"/>
      <c r="B831" s="42"/>
      <c r="C831" s="94" t="s">
        <v>5054</v>
      </c>
      <c r="D831" s="572" t="str">
        <f>IF(CNGE_2024_M4_Secc1!D73="","",CNGE_2024_M4_Secc1!D73)</f>
        <v/>
      </c>
      <c r="E831" s="573"/>
      <c r="F831" s="573"/>
      <c r="G831" s="573"/>
      <c r="H831" s="573"/>
      <c r="I831" s="573"/>
      <c r="J831" s="573"/>
      <c r="K831" s="573"/>
      <c r="L831" s="573"/>
      <c r="M831" s="573"/>
      <c r="N831" s="574"/>
      <c r="O831" s="112" t="str">
        <f>IF(CNGE_2024_M4_Secc6!O581="","",CNGE_2024_M4_Secc6!O581)</f>
        <v/>
      </c>
      <c r="P831" s="112" t="str">
        <f>IF(CNGE_2024_M4_Secc6!S581="","",CNGE_2024_M4_Secc6!S581)</f>
        <v/>
      </c>
      <c r="Q831" s="112" t="str">
        <f>IF(CNGE_2024_M4_Secc6!W581="","",CNGE_2024_M4_Secc6!W581)</f>
        <v/>
      </c>
      <c r="R831" s="112" t="str">
        <f>IF(CNGE_2024_M4_Secc6!AA581="","",CNGE_2024_M4_Secc6!AA581)</f>
        <v/>
      </c>
      <c r="S831" s="483"/>
      <c r="T831" s="483"/>
      <c r="U831" s="483"/>
      <c r="V831" s="483"/>
      <c r="W831" s="483"/>
      <c r="X831" s="483"/>
      <c r="Y831" s="483"/>
      <c r="Z831" s="483"/>
      <c r="AA831" s="483"/>
      <c r="AB831" s="483"/>
      <c r="AC831" s="483"/>
      <c r="AD831" s="483"/>
      <c r="AE831" s="42"/>
      <c r="AG831" s="1">
        <f>IF(AND($AZ$800=1,COUNTA(O831:AD831)=4),0,IF(AND(CNGE_2024_M4_Secc1!$O73&lt;&gt;"",CNGE_2024_M4_Secc1!$O73=1,COUNTBLANK(D831)=0,COUNTA(O831:AD831)=4),0,IF(AND(COUNTBLANK(D831)=1,COUNTA(O831:AD831)=4),0,IF(AND(CNGE_2024_M4_Secc1!$O73&lt;&gt;"",CNGE_2024_M4_Secc1!$O73&lt;&gt;1,COUNTBLANK(D831)=0,SUM($O581)=0,COUNTA(O831:AD831)=4),0,IF(AND(CNGE_2024_M4_Secc1!$O73&lt;&gt;"",CNGE_2024_M4_Secc1!$O73&lt;&gt;1,COUNTBLANK(D831)=0,SUM($O581)&gt;0,COUNTA(O831:AD831)=16),0,1)))))</f>
        <v>0</v>
      </c>
      <c r="AH831" s="1">
        <f t="shared" si="172"/>
        <v>0</v>
      </c>
      <c r="AI831" s="1">
        <f t="shared" si="173"/>
        <v>0</v>
      </c>
      <c r="AJ831" s="1">
        <f t="shared" si="157"/>
        <v>0</v>
      </c>
      <c r="AK831" s="1">
        <f t="shared" si="174"/>
        <v>0</v>
      </c>
      <c r="AL831" s="1">
        <f t="shared" si="175"/>
        <v>0</v>
      </c>
      <c r="AM831" s="1">
        <f t="shared" si="160"/>
        <v>0</v>
      </c>
      <c r="AN831" s="1">
        <f t="shared" si="176"/>
        <v>0</v>
      </c>
      <c r="AO831" s="1">
        <f t="shared" si="177"/>
        <v>0</v>
      </c>
      <c r="AP831" s="1">
        <f t="shared" si="163"/>
        <v>0</v>
      </c>
      <c r="AQ831" s="1">
        <f t="shared" si="178"/>
        <v>0</v>
      </c>
      <c r="AR831" s="1">
        <f t="shared" si="179"/>
        <v>0</v>
      </c>
      <c r="AS831" s="1">
        <f t="shared" si="166"/>
        <v>0</v>
      </c>
      <c r="AT831" s="1">
        <f t="shared" si="167"/>
        <v>0</v>
      </c>
      <c r="AU831">
        <f t="shared" si="168"/>
        <v>0</v>
      </c>
      <c r="AV831">
        <f t="shared" si="169"/>
        <v>0</v>
      </c>
      <c r="AW831">
        <f t="shared" si="170"/>
        <v>0</v>
      </c>
      <c r="AX831">
        <f t="shared" si="171"/>
        <v>0</v>
      </c>
      <c r="AY831" s="1">
        <f>IF(AND(CNGE_2024_M4_Secc1!$O73&lt;&gt;"",CNGE_2024_M4_Secc1!$O73=1,COUNTA(O831:AD831)&gt;4),1,0)</f>
        <v>0</v>
      </c>
    </row>
    <row r="832" spans="1:51" ht="15" customHeight="1">
      <c r="A832" s="40"/>
      <c r="B832" s="42"/>
      <c r="C832" s="94" t="s">
        <v>5055</v>
      </c>
      <c r="D832" s="572" t="str">
        <f>IF(CNGE_2024_M4_Secc1!D74="","",CNGE_2024_M4_Secc1!D74)</f>
        <v/>
      </c>
      <c r="E832" s="573"/>
      <c r="F832" s="573"/>
      <c r="G832" s="573"/>
      <c r="H832" s="573"/>
      <c r="I832" s="573"/>
      <c r="J832" s="573"/>
      <c r="K832" s="573"/>
      <c r="L832" s="573"/>
      <c r="M832" s="573"/>
      <c r="N832" s="574"/>
      <c r="O832" s="112" t="str">
        <f>IF(CNGE_2024_M4_Secc6!O582="","",CNGE_2024_M4_Secc6!O582)</f>
        <v/>
      </c>
      <c r="P832" s="112" t="str">
        <f>IF(CNGE_2024_M4_Secc6!S582="","",CNGE_2024_M4_Secc6!S582)</f>
        <v/>
      </c>
      <c r="Q832" s="112" t="str">
        <f>IF(CNGE_2024_M4_Secc6!W582="","",CNGE_2024_M4_Secc6!W582)</f>
        <v/>
      </c>
      <c r="R832" s="112" t="str">
        <f>IF(CNGE_2024_M4_Secc6!AA582="","",CNGE_2024_M4_Secc6!AA582)</f>
        <v/>
      </c>
      <c r="S832" s="483"/>
      <c r="T832" s="483"/>
      <c r="U832" s="483"/>
      <c r="V832" s="483"/>
      <c r="W832" s="483"/>
      <c r="X832" s="483"/>
      <c r="Y832" s="483"/>
      <c r="Z832" s="483"/>
      <c r="AA832" s="483"/>
      <c r="AB832" s="483"/>
      <c r="AC832" s="483"/>
      <c r="AD832" s="483"/>
      <c r="AE832" s="42"/>
      <c r="AG832" s="1">
        <f>IF(AND($AZ$800=1,COUNTA(O832:AD832)=4),0,IF(AND(CNGE_2024_M4_Secc1!$O74&lt;&gt;"",CNGE_2024_M4_Secc1!$O74=1,COUNTBLANK(D832)=0,COUNTA(O832:AD832)=4),0,IF(AND(COUNTBLANK(D832)=1,COUNTA(O832:AD832)=4),0,IF(AND(CNGE_2024_M4_Secc1!$O74&lt;&gt;"",CNGE_2024_M4_Secc1!$O74&lt;&gt;1,COUNTBLANK(D832)=0,SUM($O582)=0,COUNTA(O832:AD832)=4),0,IF(AND(CNGE_2024_M4_Secc1!$O74&lt;&gt;"",CNGE_2024_M4_Secc1!$O74&lt;&gt;1,COUNTBLANK(D832)=0,SUM($O582)&gt;0,COUNTA(O832:AD832)=16),0,1)))))</f>
        <v>0</v>
      </c>
      <c r="AH832" s="1">
        <f t="shared" si="172"/>
        <v>0</v>
      </c>
      <c r="AI832" s="1">
        <f t="shared" si="173"/>
        <v>0</v>
      </c>
      <c r="AJ832" s="1">
        <f t="shared" si="157"/>
        <v>0</v>
      </c>
      <c r="AK832" s="1">
        <f t="shared" si="174"/>
        <v>0</v>
      </c>
      <c r="AL832" s="1">
        <f t="shared" si="175"/>
        <v>0</v>
      </c>
      <c r="AM832" s="1">
        <f t="shared" si="160"/>
        <v>0</v>
      </c>
      <c r="AN832" s="1">
        <f t="shared" si="176"/>
        <v>0</v>
      </c>
      <c r="AO832" s="1">
        <f t="shared" si="177"/>
        <v>0</v>
      </c>
      <c r="AP832" s="1">
        <f t="shared" si="163"/>
        <v>0</v>
      </c>
      <c r="AQ832" s="1">
        <f t="shared" si="178"/>
        <v>0</v>
      </c>
      <c r="AR832" s="1">
        <f t="shared" si="179"/>
        <v>0</v>
      </c>
      <c r="AS832" s="1">
        <f t="shared" si="166"/>
        <v>0</v>
      </c>
      <c r="AT832" s="1">
        <f t="shared" si="167"/>
        <v>0</v>
      </c>
      <c r="AU832">
        <f t="shared" si="168"/>
        <v>0</v>
      </c>
      <c r="AV832">
        <f t="shared" si="169"/>
        <v>0</v>
      </c>
      <c r="AW832">
        <f t="shared" si="170"/>
        <v>0</v>
      </c>
      <c r="AX832">
        <f t="shared" si="171"/>
        <v>0</v>
      </c>
      <c r="AY832" s="1">
        <f>IF(AND(CNGE_2024_M4_Secc1!$O74&lt;&gt;"",CNGE_2024_M4_Secc1!$O74=1,COUNTA(O832:AD832)&gt;4),1,0)</f>
        <v>0</v>
      </c>
    </row>
    <row r="833" spans="1:51" ht="15" customHeight="1">
      <c r="A833" s="40"/>
      <c r="B833" s="42"/>
      <c r="C833" s="94" t="s">
        <v>5056</v>
      </c>
      <c r="D833" s="572" t="str">
        <f>IF(CNGE_2024_M4_Secc1!D75="","",CNGE_2024_M4_Secc1!D75)</f>
        <v/>
      </c>
      <c r="E833" s="573"/>
      <c r="F833" s="573"/>
      <c r="G833" s="573"/>
      <c r="H833" s="573"/>
      <c r="I833" s="573"/>
      <c r="J833" s="573"/>
      <c r="K833" s="573"/>
      <c r="L833" s="573"/>
      <c r="M833" s="573"/>
      <c r="N833" s="574"/>
      <c r="O833" s="112" t="str">
        <f>IF(CNGE_2024_M4_Secc6!O583="","",CNGE_2024_M4_Secc6!O583)</f>
        <v/>
      </c>
      <c r="P833" s="112" t="str">
        <f>IF(CNGE_2024_M4_Secc6!S583="","",CNGE_2024_M4_Secc6!S583)</f>
        <v/>
      </c>
      <c r="Q833" s="112" t="str">
        <f>IF(CNGE_2024_M4_Secc6!W583="","",CNGE_2024_M4_Secc6!W583)</f>
        <v/>
      </c>
      <c r="R833" s="112" t="str">
        <f>IF(CNGE_2024_M4_Secc6!AA583="","",CNGE_2024_M4_Secc6!AA583)</f>
        <v/>
      </c>
      <c r="S833" s="483"/>
      <c r="T833" s="483"/>
      <c r="U833" s="483"/>
      <c r="V833" s="483"/>
      <c r="W833" s="483"/>
      <c r="X833" s="483"/>
      <c r="Y833" s="483"/>
      <c r="Z833" s="483"/>
      <c r="AA833" s="483"/>
      <c r="AB833" s="483"/>
      <c r="AC833" s="483"/>
      <c r="AD833" s="483"/>
      <c r="AE833" s="42"/>
      <c r="AG833" s="1">
        <f>IF(AND($AZ$800=1,COUNTA(O833:AD833)=4),0,IF(AND(CNGE_2024_M4_Secc1!$O75&lt;&gt;"",CNGE_2024_M4_Secc1!$O75=1,COUNTBLANK(D833)=0,COUNTA(O833:AD833)=4),0,IF(AND(COUNTBLANK(D833)=1,COUNTA(O833:AD833)=4),0,IF(AND(CNGE_2024_M4_Secc1!$O75&lt;&gt;"",CNGE_2024_M4_Secc1!$O75&lt;&gt;1,COUNTBLANK(D833)=0,SUM($O583)=0,COUNTA(O833:AD833)=4),0,IF(AND(CNGE_2024_M4_Secc1!$O75&lt;&gt;"",CNGE_2024_M4_Secc1!$O75&lt;&gt;1,COUNTBLANK(D833)=0,SUM($O583)&gt;0,COUNTA(O833:AD833)=16),0,1)))))</f>
        <v>0</v>
      </c>
      <c r="AH833" s="1">
        <f t="shared" si="172"/>
        <v>0</v>
      </c>
      <c r="AI833" s="1">
        <f t="shared" si="173"/>
        <v>0</v>
      </c>
      <c r="AJ833" s="1">
        <f t="shared" si="157"/>
        <v>0</v>
      </c>
      <c r="AK833" s="1">
        <f t="shared" si="174"/>
        <v>0</v>
      </c>
      <c r="AL833" s="1">
        <f t="shared" si="175"/>
        <v>0</v>
      </c>
      <c r="AM833" s="1">
        <f t="shared" si="160"/>
        <v>0</v>
      </c>
      <c r="AN833" s="1">
        <f t="shared" si="176"/>
        <v>0</v>
      </c>
      <c r="AO833" s="1">
        <f t="shared" si="177"/>
        <v>0</v>
      </c>
      <c r="AP833" s="1">
        <f t="shared" si="163"/>
        <v>0</v>
      </c>
      <c r="AQ833" s="1">
        <f t="shared" si="178"/>
        <v>0</v>
      </c>
      <c r="AR833" s="1">
        <f t="shared" si="179"/>
        <v>0</v>
      </c>
      <c r="AS833" s="1">
        <f t="shared" si="166"/>
        <v>0</v>
      </c>
      <c r="AT833" s="1">
        <f t="shared" si="167"/>
        <v>0</v>
      </c>
      <c r="AU833">
        <f t="shared" si="168"/>
        <v>0</v>
      </c>
      <c r="AV833">
        <f t="shared" si="169"/>
        <v>0</v>
      </c>
      <c r="AW833">
        <f t="shared" si="170"/>
        <v>0</v>
      </c>
      <c r="AX833">
        <f t="shared" si="171"/>
        <v>0</v>
      </c>
      <c r="AY833" s="1">
        <f>IF(AND(CNGE_2024_M4_Secc1!$O75&lt;&gt;"",CNGE_2024_M4_Secc1!$O75=1,COUNTA(O833:AD833)&gt;4),1,0)</f>
        <v>0</v>
      </c>
    </row>
    <row r="834" spans="1:51" ht="15" customHeight="1">
      <c r="A834" s="40"/>
      <c r="B834" s="42"/>
      <c r="C834" s="94" t="s">
        <v>5057</v>
      </c>
      <c r="D834" s="572" t="str">
        <f>IF(CNGE_2024_M4_Secc1!D76="","",CNGE_2024_M4_Secc1!D76)</f>
        <v/>
      </c>
      <c r="E834" s="573"/>
      <c r="F834" s="573"/>
      <c r="G834" s="573"/>
      <c r="H834" s="573"/>
      <c r="I834" s="573"/>
      <c r="J834" s="573"/>
      <c r="K834" s="573"/>
      <c r="L834" s="573"/>
      <c r="M834" s="573"/>
      <c r="N834" s="574"/>
      <c r="O834" s="112" t="str">
        <f>IF(CNGE_2024_M4_Secc6!O584="","",CNGE_2024_M4_Secc6!O584)</f>
        <v/>
      </c>
      <c r="P834" s="112" t="str">
        <f>IF(CNGE_2024_M4_Secc6!S584="","",CNGE_2024_M4_Secc6!S584)</f>
        <v/>
      </c>
      <c r="Q834" s="112" t="str">
        <f>IF(CNGE_2024_M4_Secc6!W584="","",CNGE_2024_M4_Secc6!W584)</f>
        <v/>
      </c>
      <c r="R834" s="112" t="str">
        <f>IF(CNGE_2024_M4_Secc6!AA584="","",CNGE_2024_M4_Secc6!AA584)</f>
        <v/>
      </c>
      <c r="S834" s="483"/>
      <c r="T834" s="483"/>
      <c r="U834" s="483"/>
      <c r="V834" s="483"/>
      <c r="W834" s="483"/>
      <c r="X834" s="483"/>
      <c r="Y834" s="483"/>
      <c r="Z834" s="483"/>
      <c r="AA834" s="483"/>
      <c r="AB834" s="483"/>
      <c r="AC834" s="483"/>
      <c r="AD834" s="483"/>
      <c r="AE834" s="42"/>
      <c r="AG834" s="1">
        <f>IF(AND($AZ$800=1,COUNTA(O834:AD834)=4),0,IF(AND(CNGE_2024_M4_Secc1!$O76&lt;&gt;"",CNGE_2024_M4_Secc1!$O76=1,COUNTBLANK(D834)=0,COUNTA(O834:AD834)=4),0,IF(AND(COUNTBLANK(D834)=1,COUNTA(O834:AD834)=4),0,IF(AND(CNGE_2024_M4_Secc1!$O76&lt;&gt;"",CNGE_2024_M4_Secc1!$O76&lt;&gt;1,COUNTBLANK(D834)=0,SUM($O584)=0,COUNTA(O834:AD834)=4),0,IF(AND(CNGE_2024_M4_Secc1!$O76&lt;&gt;"",CNGE_2024_M4_Secc1!$O76&lt;&gt;1,COUNTBLANK(D834)=0,SUM($O584)&gt;0,COUNTA(O834:AD834)=16),0,1)))))</f>
        <v>0</v>
      </c>
      <c r="AH834" s="1">
        <f t="shared" si="172"/>
        <v>0</v>
      </c>
      <c r="AI834" s="1">
        <f t="shared" si="173"/>
        <v>0</v>
      </c>
      <c r="AJ834" s="1">
        <f t="shared" si="157"/>
        <v>0</v>
      </c>
      <c r="AK834" s="1">
        <f t="shared" si="174"/>
        <v>0</v>
      </c>
      <c r="AL834" s="1">
        <f t="shared" si="175"/>
        <v>0</v>
      </c>
      <c r="AM834" s="1">
        <f t="shared" si="160"/>
        <v>0</v>
      </c>
      <c r="AN834" s="1">
        <f t="shared" si="176"/>
        <v>0</v>
      </c>
      <c r="AO834" s="1">
        <f t="shared" si="177"/>
        <v>0</v>
      </c>
      <c r="AP834" s="1">
        <f t="shared" si="163"/>
        <v>0</v>
      </c>
      <c r="AQ834" s="1">
        <f t="shared" si="178"/>
        <v>0</v>
      </c>
      <c r="AR834" s="1">
        <f t="shared" si="179"/>
        <v>0</v>
      </c>
      <c r="AS834" s="1">
        <f t="shared" si="166"/>
        <v>0</v>
      </c>
      <c r="AT834" s="1">
        <f t="shared" si="167"/>
        <v>0</v>
      </c>
      <c r="AU834">
        <f t="shared" si="168"/>
        <v>0</v>
      </c>
      <c r="AV834">
        <f t="shared" si="169"/>
        <v>0</v>
      </c>
      <c r="AW834">
        <f t="shared" si="170"/>
        <v>0</v>
      </c>
      <c r="AX834">
        <f t="shared" si="171"/>
        <v>0</v>
      </c>
      <c r="AY834" s="1">
        <f>IF(AND(CNGE_2024_M4_Secc1!$O76&lt;&gt;"",CNGE_2024_M4_Secc1!$O76=1,COUNTA(O834:AD834)&gt;4),1,0)</f>
        <v>0</v>
      </c>
    </row>
    <row r="835" spans="1:51" ht="15" customHeight="1">
      <c r="A835" s="40"/>
      <c r="B835" s="42"/>
      <c r="C835" s="94" t="s">
        <v>5120</v>
      </c>
      <c r="D835" s="572" t="str">
        <f>IF(CNGE_2024_M4_Secc1!D77="","",CNGE_2024_M4_Secc1!D77)</f>
        <v/>
      </c>
      <c r="E835" s="573"/>
      <c r="F835" s="573"/>
      <c r="G835" s="573"/>
      <c r="H835" s="573"/>
      <c r="I835" s="573"/>
      <c r="J835" s="573"/>
      <c r="K835" s="573"/>
      <c r="L835" s="573"/>
      <c r="M835" s="573"/>
      <c r="N835" s="574"/>
      <c r="O835" s="112" t="str">
        <f>IF(CNGE_2024_M4_Secc6!O585="","",CNGE_2024_M4_Secc6!O585)</f>
        <v/>
      </c>
      <c r="P835" s="112" t="str">
        <f>IF(CNGE_2024_M4_Secc6!S585="","",CNGE_2024_M4_Secc6!S585)</f>
        <v/>
      </c>
      <c r="Q835" s="112" t="str">
        <f>IF(CNGE_2024_M4_Secc6!W585="","",CNGE_2024_M4_Secc6!W585)</f>
        <v/>
      </c>
      <c r="R835" s="112" t="str">
        <f>IF(CNGE_2024_M4_Secc6!AA585="","",CNGE_2024_M4_Secc6!AA585)</f>
        <v/>
      </c>
      <c r="S835" s="483"/>
      <c r="T835" s="483"/>
      <c r="U835" s="483"/>
      <c r="V835" s="483"/>
      <c r="W835" s="483"/>
      <c r="X835" s="483"/>
      <c r="Y835" s="483"/>
      <c r="Z835" s="483"/>
      <c r="AA835" s="483"/>
      <c r="AB835" s="483"/>
      <c r="AC835" s="483"/>
      <c r="AD835" s="483"/>
      <c r="AE835" s="42"/>
      <c r="AG835" s="1">
        <f>IF(AND($AZ$800=1,COUNTA(O835:AD835)=4),0,IF(AND(CNGE_2024_M4_Secc1!$O77&lt;&gt;"",CNGE_2024_M4_Secc1!$O77=1,COUNTBLANK(D835)=0,COUNTA(O835:AD835)=4),0,IF(AND(COUNTBLANK(D835)=1,COUNTA(O835:AD835)=4),0,IF(AND(CNGE_2024_M4_Secc1!$O77&lt;&gt;"",CNGE_2024_M4_Secc1!$O77&lt;&gt;1,COUNTBLANK(D835)=0,SUM($O585)=0,COUNTA(O835:AD835)=4),0,IF(AND(CNGE_2024_M4_Secc1!$O77&lt;&gt;"",CNGE_2024_M4_Secc1!$O77&lt;&gt;1,COUNTBLANK(D835)=0,SUM($O585)&gt;0,COUNTA(O835:AD835)=16),0,1)))))</f>
        <v>0</v>
      </c>
      <c r="AH835" s="1">
        <f t="shared" si="172"/>
        <v>0</v>
      </c>
      <c r="AI835" s="1">
        <f t="shared" si="173"/>
        <v>0</v>
      </c>
      <c r="AJ835" s="1">
        <f t="shared" si="157"/>
        <v>0</v>
      </c>
      <c r="AK835" s="1">
        <f t="shared" si="174"/>
        <v>0</v>
      </c>
      <c r="AL835" s="1">
        <f t="shared" si="175"/>
        <v>0</v>
      </c>
      <c r="AM835" s="1">
        <f t="shared" si="160"/>
        <v>0</v>
      </c>
      <c r="AN835" s="1">
        <f t="shared" si="176"/>
        <v>0</v>
      </c>
      <c r="AO835" s="1">
        <f t="shared" si="177"/>
        <v>0</v>
      </c>
      <c r="AP835" s="1">
        <f t="shared" si="163"/>
        <v>0</v>
      </c>
      <c r="AQ835" s="1">
        <f t="shared" si="178"/>
        <v>0</v>
      </c>
      <c r="AR835" s="1">
        <f t="shared" si="179"/>
        <v>0</v>
      </c>
      <c r="AS835" s="1">
        <f t="shared" si="166"/>
        <v>0</v>
      </c>
      <c r="AT835" s="1">
        <f t="shared" si="167"/>
        <v>0</v>
      </c>
      <c r="AU835">
        <f t="shared" si="168"/>
        <v>0</v>
      </c>
      <c r="AV835">
        <f t="shared" si="169"/>
        <v>0</v>
      </c>
      <c r="AW835">
        <f t="shared" si="170"/>
        <v>0</v>
      </c>
      <c r="AX835">
        <f t="shared" si="171"/>
        <v>0</v>
      </c>
      <c r="AY835" s="1">
        <f>IF(AND(CNGE_2024_M4_Secc1!$O77&lt;&gt;"",CNGE_2024_M4_Secc1!$O77=1,COUNTA(O835:AD835)&gt;4),1,0)</f>
        <v>0</v>
      </c>
    </row>
    <row r="836" spans="1:51" ht="15" customHeight="1">
      <c r="A836" s="40"/>
      <c r="B836" s="42"/>
      <c r="C836" s="94" t="s">
        <v>5121</v>
      </c>
      <c r="D836" s="572" t="str">
        <f>IF(CNGE_2024_M4_Secc1!D78="","",CNGE_2024_M4_Secc1!D78)</f>
        <v/>
      </c>
      <c r="E836" s="573"/>
      <c r="F836" s="573"/>
      <c r="G836" s="573"/>
      <c r="H836" s="573"/>
      <c r="I836" s="573"/>
      <c r="J836" s="573"/>
      <c r="K836" s="573"/>
      <c r="L836" s="573"/>
      <c r="M836" s="573"/>
      <c r="N836" s="574"/>
      <c r="O836" s="112" t="str">
        <f>IF(CNGE_2024_M4_Secc6!O586="","",CNGE_2024_M4_Secc6!O586)</f>
        <v/>
      </c>
      <c r="P836" s="112" t="str">
        <f>IF(CNGE_2024_M4_Secc6!S586="","",CNGE_2024_M4_Secc6!S586)</f>
        <v/>
      </c>
      <c r="Q836" s="112" t="str">
        <f>IF(CNGE_2024_M4_Secc6!W586="","",CNGE_2024_M4_Secc6!W586)</f>
        <v/>
      </c>
      <c r="R836" s="112" t="str">
        <f>IF(CNGE_2024_M4_Secc6!AA586="","",CNGE_2024_M4_Secc6!AA586)</f>
        <v/>
      </c>
      <c r="S836" s="483"/>
      <c r="T836" s="483"/>
      <c r="U836" s="483"/>
      <c r="V836" s="483"/>
      <c r="W836" s="483"/>
      <c r="X836" s="483"/>
      <c r="Y836" s="483"/>
      <c r="Z836" s="483"/>
      <c r="AA836" s="483"/>
      <c r="AB836" s="483"/>
      <c r="AC836" s="483"/>
      <c r="AD836" s="483"/>
      <c r="AE836" s="42"/>
      <c r="AG836" s="1">
        <f>IF(AND($AZ$800=1,COUNTA(O836:AD836)=4),0,IF(AND(CNGE_2024_M4_Secc1!$O78&lt;&gt;"",CNGE_2024_M4_Secc1!$O78=1,COUNTBLANK(D836)=0,COUNTA(O836:AD836)=4),0,IF(AND(COUNTBLANK(D836)=1,COUNTA(O836:AD836)=4),0,IF(AND(CNGE_2024_M4_Secc1!$O78&lt;&gt;"",CNGE_2024_M4_Secc1!$O78&lt;&gt;1,COUNTBLANK(D836)=0,SUM($O586)=0,COUNTA(O836:AD836)=4),0,IF(AND(CNGE_2024_M4_Secc1!$O78&lt;&gt;"",CNGE_2024_M4_Secc1!$O78&lt;&gt;1,COUNTBLANK(D836)=0,SUM($O586)&gt;0,COUNTA(O836:AD836)=16),0,1)))))</f>
        <v>0</v>
      </c>
      <c r="AH836" s="1">
        <f t="shared" si="172"/>
        <v>0</v>
      </c>
      <c r="AI836" s="1">
        <f t="shared" si="173"/>
        <v>0</v>
      </c>
      <c r="AJ836" s="1">
        <f t="shared" si="157"/>
        <v>0</v>
      </c>
      <c r="AK836" s="1">
        <f t="shared" si="174"/>
        <v>0</v>
      </c>
      <c r="AL836" s="1">
        <f t="shared" si="175"/>
        <v>0</v>
      </c>
      <c r="AM836" s="1">
        <f t="shared" si="160"/>
        <v>0</v>
      </c>
      <c r="AN836" s="1">
        <f t="shared" si="176"/>
        <v>0</v>
      </c>
      <c r="AO836" s="1">
        <f t="shared" si="177"/>
        <v>0</v>
      </c>
      <c r="AP836" s="1">
        <f t="shared" si="163"/>
        <v>0</v>
      </c>
      <c r="AQ836" s="1">
        <f t="shared" si="178"/>
        <v>0</v>
      </c>
      <c r="AR836" s="1">
        <f t="shared" si="179"/>
        <v>0</v>
      </c>
      <c r="AS836" s="1">
        <f t="shared" si="166"/>
        <v>0</v>
      </c>
      <c r="AT836" s="1">
        <f t="shared" si="167"/>
        <v>0</v>
      </c>
      <c r="AU836">
        <f t="shared" si="168"/>
        <v>0</v>
      </c>
      <c r="AV836">
        <f t="shared" si="169"/>
        <v>0</v>
      </c>
      <c r="AW836">
        <f t="shared" si="170"/>
        <v>0</v>
      </c>
      <c r="AX836">
        <f t="shared" si="171"/>
        <v>0</v>
      </c>
      <c r="AY836" s="1">
        <f>IF(AND(CNGE_2024_M4_Secc1!$O78&lt;&gt;"",CNGE_2024_M4_Secc1!$O78=1,COUNTA(O836:AD836)&gt;4),1,0)</f>
        <v>0</v>
      </c>
    </row>
    <row r="837" spans="1:51" ht="15" customHeight="1">
      <c r="A837" s="40"/>
      <c r="B837" s="42"/>
      <c r="C837" s="94" t="s">
        <v>5122</v>
      </c>
      <c r="D837" s="572" t="str">
        <f>IF(CNGE_2024_M4_Secc1!D79="","",CNGE_2024_M4_Secc1!D79)</f>
        <v/>
      </c>
      <c r="E837" s="573"/>
      <c r="F837" s="573"/>
      <c r="G837" s="573"/>
      <c r="H837" s="573"/>
      <c r="I837" s="573"/>
      <c r="J837" s="573"/>
      <c r="K837" s="573"/>
      <c r="L837" s="573"/>
      <c r="M837" s="573"/>
      <c r="N837" s="574"/>
      <c r="O837" s="112" t="str">
        <f>IF(CNGE_2024_M4_Secc6!O587="","",CNGE_2024_M4_Secc6!O587)</f>
        <v/>
      </c>
      <c r="P837" s="112" t="str">
        <f>IF(CNGE_2024_M4_Secc6!S587="","",CNGE_2024_M4_Secc6!S587)</f>
        <v/>
      </c>
      <c r="Q837" s="112" t="str">
        <f>IF(CNGE_2024_M4_Secc6!W587="","",CNGE_2024_M4_Secc6!W587)</f>
        <v/>
      </c>
      <c r="R837" s="112" t="str">
        <f>IF(CNGE_2024_M4_Secc6!AA587="","",CNGE_2024_M4_Secc6!AA587)</f>
        <v/>
      </c>
      <c r="S837" s="483"/>
      <c r="T837" s="483"/>
      <c r="U837" s="483"/>
      <c r="V837" s="483"/>
      <c r="W837" s="483"/>
      <c r="X837" s="483"/>
      <c r="Y837" s="483"/>
      <c r="Z837" s="483"/>
      <c r="AA837" s="483"/>
      <c r="AB837" s="483"/>
      <c r="AC837" s="483"/>
      <c r="AD837" s="483"/>
      <c r="AE837" s="42"/>
      <c r="AG837" s="1">
        <f>IF(AND($AZ$800=1,COUNTA(O837:AD837)=4),0,IF(AND(CNGE_2024_M4_Secc1!$O79&lt;&gt;"",CNGE_2024_M4_Secc1!$O79=1,COUNTBLANK(D837)=0,COUNTA(O837:AD837)=4),0,IF(AND(COUNTBLANK(D837)=1,COUNTA(O837:AD837)=4),0,IF(AND(CNGE_2024_M4_Secc1!$O79&lt;&gt;"",CNGE_2024_M4_Secc1!$O79&lt;&gt;1,COUNTBLANK(D837)=0,SUM($O587)=0,COUNTA(O837:AD837)=4),0,IF(AND(CNGE_2024_M4_Secc1!$O79&lt;&gt;"",CNGE_2024_M4_Secc1!$O79&lt;&gt;1,COUNTBLANK(D837)=0,SUM($O587)&gt;0,COUNTA(O837:AD837)=16),0,1)))))</f>
        <v>0</v>
      </c>
      <c r="AH837" s="1">
        <f t="shared" si="172"/>
        <v>0</v>
      </c>
      <c r="AI837" s="1">
        <f t="shared" si="173"/>
        <v>0</v>
      </c>
      <c r="AJ837" s="1">
        <f t="shared" si="157"/>
        <v>0</v>
      </c>
      <c r="AK837" s="1">
        <f t="shared" si="174"/>
        <v>0</v>
      </c>
      <c r="AL837" s="1">
        <f t="shared" si="175"/>
        <v>0</v>
      </c>
      <c r="AM837" s="1">
        <f t="shared" si="160"/>
        <v>0</v>
      </c>
      <c r="AN837" s="1">
        <f t="shared" si="176"/>
        <v>0</v>
      </c>
      <c r="AO837" s="1">
        <f t="shared" si="177"/>
        <v>0</v>
      </c>
      <c r="AP837" s="1">
        <f t="shared" si="163"/>
        <v>0</v>
      </c>
      <c r="AQ837" s="1">
        <f t="shared" si="178"/>
        <v>0</v>
      </c>
      <c r="AR837" s="1">
        <f t="shared" si="179"/>
        <v>0</v>
      </c>
      <c r="AS837" s="1">
        <f t="shared" si="166"/>
        <v>0</v>
      </c>
      <c r="AT837" s="1">
        <f t="shared" si="167"/>
        <v>0</v>
      </c>
      <c r="AU837">
        <f t="shared" si="168"/>
        <v>0</v>
      </c>
      <c r="AV837">
        <f t="shared" si="169"/>
        <v>0</v>
      </c>
      <c r="AW837">
        <f t="shared" si="170"/>
        <v>0</v>
      </c>
      <c r="AX837">
        <f t="shared" si="171"/>
        <v>0</v>
      </c>
      <c r="AY837" s="1">
        <f>IF(AND(CNGE_2024_M4_Secc1!$O79&lt;&gt;"",CNGE_2024_M4_Secc1!$O79=1,COUNTA(O837:AD837)&gt;4),1,0)</f>
        <v>0</v>
      </c>
    </row>
    <row r="838" spans="1:51" ht="15" customHeight="1">
      <c r="A838" s="40"/>
      <c r="B838" s="42"/>
      <c r="C838" s="94" t="s">
        <v>5123</v>
      </c>
      <c r="D838" s="572" t="str">
        <f>IF(CNGE_2024_M4_Secc1!D80="","",CNGE_2024_M4_Secc1!D80)</f>
        <v/>
      </c>
      <c r="E838" s="573"/>
      <c r="F838" s="573"/>
      <c r="G838" s="573"/>
      <c r="H838" s="573"/>
      <c r="I838" s="573"/>
      <c r="J838" s="573"/>
      <c r="K838" s="573"/>
      <c r="L838" s="573"/>
      <c r="M838" s="573"/>
      <c r="N838" s="574"/>
      <c r="O838" s="112" t="str">
        <f>IF(CNGE_2024_M4_Secc6!O588="","",CNGE_2024_M4_Secc6!O588)</f>
        <v/>
      </c>
      <c r="P838" s="112" t="str">
        <f>IF(CNGE_2024_M4_Secc6!S588="","",CNGE_2024_M4_Secc6!S588)</f>
        <v/>
      </c>
      <c r="Q838" s="112" t="str">
        <f>IF(CNGE_2024_M4_Secc6!W588="","",CNGE_2024_M4_Secc6!W588)</f>
        <v/>
      </c>
      <c r="R838" s="112" t="str">
        <f>IF(CNGE_2024_M4_Secc6!AA588="","",CNGE_2024_M4_Secc6!AA588)</f>
        <v/>
      </c>
      <c r="S838" s="483"/>
      <c r="T838" s="483"/>
      <c r="U838" s="483"/>
      <c r="V838" s="483"/>
      <c r="W838" s="483"/>
      <c r="X838" s="483"/>
      <c r="Y838" s="483"/>
      <c r="Z838" s="483"/>
      <c r="AA838" s="483"/>
      <c r="AB838" s="483"/>
      <c r="AC838" s="483"/>
      <c r="AD838" s="483"/>
      <c r="AE838" s="42"/>
      <c r="AG838" s="1">
        <f>IF(AND($AZ$800=1,COUNTA(O838:AD838)=4),0,IF(AND(CNGE_2024_M4_Secc1!$O80&lt;&gt;"",CNGE_2024_M4_Secc1!$O80=1,COUNTBLANK(D838)=0,COUNTA(O838:AD838)=4),0,IF(AND(COUNTBLANK(D838)=1,COUNTA(O838:AD838)=4),0,IF(AND(CNGE_2024_M4_Secc1!$O80&lt;&gt;"",CNGE_2024_M4_Secc1!$O80&lt;&gt;1,COUNTBLANK(D838)=0,SUM($O588)=0,COUNTA(O838:AD838)=4),0,IF(AND(CNGE_2024_M4_Secc1!$O80&lt;&gt;"",CNGE_2024_M4_Secc1!$O80&lt;&gt;1,COUNTBLANK(D838)=0,SUM($O588)&gt;0,COUNTA(O838:AD838)=16),0,1)))))</f>
        <v>0</v>
      </c>
      <c r="AH838" s="1">
        <f t="shared" si="172"/>
        <v>0</v>
      </c>
      <c r="AI838" s="1">
        <f t="shared" si="173"/>
        <v>0</v>
      </c>
      <c r="AJ838" s="1">
        <f t="shared" si="157"/>
        <v>0</v>
      </c>
      <c r="AK838" s="1">
        <f t="shared" si="174"/>
        <v>0</v>
      </c>
      <c r="AL838" s="1">
        <f t="shared" si="175"/>
        <v>0</v>
      </c>
      <c r="AM838" s="1">
        <f t="shared" si="160"/>
        <v>0</v>
      </c>
      <c r="AN838" s="1">
        <f t="shared" si="176"/>
        <v>0</v>
      </c>
      <c r="AO838" s="1">
        <f t="shared" si="177"/>
        <v>0</v>
      </c>
      <c r="AP838" s="1">
        <f t="shared" si="163"/>
        <v>0</v>
      </c>
      <c r="AQ838" s="1">
        <f t="shared" si="178"/>
        <v>0</v>
      </c>
      <c r="AR838" s="1">
        <f t="shared" si="179"/>
        <v>0</v>
      </c>
      <c r="AS838" s="1">
        <f t="shared" si="166"/>
        <v>0</v>
      </c>
      <c r="AT838" s="1">
        <f t="shared" si="167"/>
        <v>0</v>
      </c>
      <c r="AU838">
        <f t="shared" si="168"/>
        <v>0</v>
      </c>
      <c r="AV838">
        <f t="shared" si="169"/>
        <v>0</v>
      </c>
      <c r="AW838">
        <f t="shared" si="170"/>
        <v>0</v>
      </c>
      <c r="AX838">
        <f t="shared" si="171"/>
        <v>0</v>
      </c>
      <c r="AY838" s="1">
        <f>IF(AND(CNGE_2024_M4_Secc1!$O80&lt;&gt;"",CNGE_2024_M4_Secc1!$O80=1,COUNTA(O838:AD838)&gt;4),1,0)</f>
        <v>0</v>
      </c>
    </row>
    <row r="839" spans="1:51" ht="15" customHeight="1">
      <c r="A839" s="40"/>
      <c r="B839" s="42"/>
      <c r="C839" s="94" t="s">
        <v>5124</v>
      </c>
      <c r="D839" s="572" t="str">
        <f>IF(CNGE_2024_M4_Secc1!D81="","",CNGE_2024_M4_Secc1!D81)</f>
        <v/>
      </c>
      <c r="E839" s="573"/>
      <c r="F839" s="573"/>
      <c r="G839" s="573"/>
      <c r="H839" s="573"/>
      <c r="I839" s="573"/>
      <c r="J839" s="573"/>
      <c r="K839" s="573"/>
      <c r="L839" s="573"/>
      <c r="M839" s="573"/>
      <c r="N839" s="574"/>
      <c r="O839" s="112" t="str">
        <f>IF(CNGE_2024_M4_Secc6!O589="","",CNGE_2024_M4_Secc6!O589)</f>
        <v/>
      </c>
      <c r="P839" s="112" t="str">
        <f>IF(CNGE_2024_M4_Secc6!S589="","",CNGE_2024_M4_Secc6!S589)</f>
        <v/>
      </c>
      <c r="Q839" s="112" t="str">
        <f>IF(CNGE_2024_M4_Secc6!W589="","",CNGE_2024_M4_Secc6!W589)</f>
        <v/>
      </c>
      <c r="R839" s="112" t="str">
        <f>IF(CNGE_2024_M4_Secc6!AA589="","",CNGE_2024_M4_Secc6!AA589)</f>
        <v/>
      </c>
      <c r="S839" s="483"/>
      <c r="T839" s="483"/>
      <c r="U839" s="483"/>
      <c r="V839" s="483"/>
      <c r="W839" s="483"/>
      <c r="X839" s="483"/>
      <c r="Y839" s="483"/>
      <c r="Z839" s="483"/>
      <c r="AA839" s="483"/>
      <c r="AB839" s="483"/>
      <c r="AC839" s="483"/>
      <c r="AD839" s="483"/>
      <c r="AE839" s="42"/>
      <c r="AG839" s="1">
        <f>IF(AND($AZ$800=1,COUNTA(O839:AD839)=4),0,IF(AND(CNGE_2024_M4_Secc1!$O81&lt;&gt;"",CNGE_2024_M4_Secc1!$O81=1,COUNTBLANK(D839)=0,COUNTA(O839:AD839)=4),0,IF(AND(COUNTBLANK(D839)=1,COUNTA(O839:AD839)=4),0,IF(AND(CNGE_2024_M4_Secc1!$O81&lt;&gt;"",CNGE_2024_M4_Secc1!$O81&lt;&gt;1,COUNTBLANK(D839)=0,SUM($O589)=0,COUNTA(O839:AD839)=4),0,IF(AND(CNGE_2024_M4_Secc1!$O81&lt;&gt;"",CNGE_2024_M4_Secc1!$O81&lt;&gt;1,COUNTBLANK(D839)=0,SUM($O589)&gt;0,COUNTA(O839:AD839)=16),0,1)))))</f>
        <v>0</v>
      </c>
      <c r="AH839" s="1">
        <f t="shared" si="172"/>
        <v>0</v>
      </c>
      <c r="AI839" s="1">
        <f t="shared" si="173"/>
        <v>0</v>
      </c>
      <c r="AJ839" s="1">
        <f t="shared" si="157"/>
        <v>0</v>
      </c>
      <c r="AK839" s="1">
        <f t="shared" si="174"/>
        <v>0</v>
      </c>
      <c r="AL839" s="1">
        <f t="shared" si="175"/>
        <v>0</v>
      </c>
      <c r="AM839" s="1">
        <f t="shared" si="160"/>
        <v>0</v>
      </c>
      <c r="AN839" s="1">
        <f t="shared" si="176"/>
        <v>0</v>
      </c>
      <c r="AO839" s="1">
        <f t="shared" si="177"/>
        <v>0</v>
      </c>
      <c r="AP839" s="1">
        <f t="shared" si="163"/>
        <v>0</v>
      </c>
      <c r="AQ839" s="1">
        <f t="shared" si="178"/>
        <v>0</v>
      </c>
      <c r="AR839" s="1">
        <f t="shared" si="179"/>
        <v>0</v>
      </c>
      <c r="AS839" s="1">
        <f t="shared" si="166"/>
        <v>0</v>
      </c>
      <c r="AT839" s="1">
        <f t="shared" si="167"/>
        <v>0</v>
      </c>
      <c r="AU839">
        <f t="shared" si="168"/>
        <v>0</v>
      </c>
      <c r="AV839">
        <f t="shared" si="169"/>
        <v>0</v>
      </c>
      <c r="AW839">
        <f t="shared" si="170"/>
        <v>0</v>
      </c>
      <c r="AX839">
        <f t="shared" si="171"/>
        <v>0</v>
      </c>
      <c r="AY839" s="1">
        <f>IF(AND(CNGE_2024_M4_Secc1!$O81&lt;&gt;"",CNGE_2024_M4_Secc1!$O81=1,COUNTA(O839:AD839)&gt;4),1,0)</f>
        <v>0</v>
      </c>
    </row>
    <row r="840" spans="1:51" ht="15" customHeight="1">
      <c r="A840" s="40"/>
      <c r="B840" s="42"/>
      <c r="C840" s="94" t="s">
        <v>5125</v>
      </c>
      <c r="D840" s="572" t="str">
        <f>IF(CNGE_2024_M4_Secc1!D82="","",CNGE_2024_M4_Secc1!D82)</f>
        <v/>
      </c>
      <c r="E840" s="573"/>
      <c r="F840" s="573"/>
      <c r="G840" s="573"/>
      <c r="H840" s="573"/>
      <c r="I840" s="573"/>
      <c r="J840" s="573"/>
      <c r="K840" s="573"/>
      <c r="L840" s="573"/>
      <c r="M840" s="573"/>
      <c r="N840" s="574"/>
      <c r="O840" s="112" t="str">
        <f>IF(CNGE_2024_M4_Secc6!O590="","",CNGE_2024_M4_Secc6!O590)</f>
        <v/>
      </c>
      <c r="P840" s="112" t="str">
        <f>IF(CNGE_2024_M4_Secc6!S590="","",CNGE_2024_M4_Secc6!S590)</f>
        <v/>
      </c>
      <c r="Q840" s="112" t="str">
        <f>IF(CNGE_2024_M4_Secc6!W590="","",CNGE_2024_M4_Secc6!W590)</f>
        <v/>
      </c>
      <c r="R840" s="112" t="str">
        <f>IF(CNGE_2024_M4_Secc6!AA590="","",CNGE_2024_M4_Secc6!AA590)</f>
        <v/>
      </c>
      <c r="S840" s="483"/>
      <c r="T840" s="483"/>
      <c r="U840" s="483"/>
      <c r="V840" s="483"/>
      <c r="W840" s="483"/>
      <c r="X840" s="483"/>
      <c r="Y840" s="483"/>
      <c r="Z840" s="483"/>
      <c r="AA840" s="483"/>
      <c r="AB840" s="483"/>
      <c r="AC840" s="483"/>
      <c r="AD840" s="483"/>
      <c r="AE840" s="42"/>
      <c r="AG840" s="1">
        <f>IF(AND($AZ$800=1,COUNTA(O840:AD840)=4),0,IF(AND(CNGE_2024_M4_Secc1!$O82&lt;&gt;"",CNGE_2024_M4_Secc1!$O82=1,COUNTBLANK(D840)=0,COUNTA(O840:AD840)=4),0,IF(AND(COUNTBLANK(D840)=1,COUNTA(O840:AD840)=4),0,IF(AND(CNGE_2024_M4_Secc1!$O82&lt;&gt;"",CNGE_2024_M4_Secc1!$O82&lt;&gt;1,COUNTBLANK(D840)=0,SUM($O590)=0,COUNTA(O840:AD840)=4),0,IF(AND(CNGE_2024_M4_Secc1!$O82&lt;&gt;"",CNGE_2024_M4_Secc1!$O82&lt;&gt;1,COUNTBLANK(D840)=0,SUM($O590)&gt;0,COUNTA(O840:AD840)=16),0,1)))))</f>
        <v>0</v>
      </c>
      <c r="AH840" s="1">
        <f t="shared" si="172"/>
        <v>0</v>
      </c>
      <c r="AI840" s="1">
        <f t="shared" si="173"/>
        <v>0</v>
      </c>
      <c r="AJ840" s="1">
        <f t="shared" si="157"/>
        <v>0</v>
      </c>
      <c r="AK840" s="1">
        <f t="shared" si="174"/>
        <v>0</v>
      </c>
      <c r="AL840" s="1">
        <f t="shared" si="175"/>
        <v>0</v>
      </c>
      <c r="AM840" s="1">
        <f t="shared" si="160"/>
        <v>0</v>
      </c>
      <c r="AN840" s="1">
        <f t="shared" si="176"/>
        <v>0</v>
      </c>
      <c r="AO840" s="1">
        <f t="shared" si="177"/>
        <v>0</v>
      </c>
      <c r="AP840" s="1">
        <f t="shared" si="163"/>
        <v>0</v>
      </c>
      <c r="AQ840" s="1">
        <f t="shared" si="178"/>
        <v>0</v>
      </c>
      <c r="AR840" s="1">
        <f t="shared" si="179"/>
        <v>0</v>
      </c>
      <c r="AS840" s="1">
        <f t="shared" si="166"/>
        <v>0</v>
      </c>
      <c r="AT840" s="1">
        <f t="shared" si="167"/>
        <v>0</v>
      </c>
      <c r="AU840">
        <f t="shared" si="168"/>
        <v>0</v>
      </c>
      <c r="AV840">
        <f t="shared" si="169"/>
        <v>0</v>
      </c>
      <c r="AW840">
        <f t="shared" si="170"/>
        <v>0</v>
      </c>
      <c r="AX840">
        <f t="shared" si="171"/>
        <v>0</v>
      </c>
      <c r="AY840" s="1">
        <f>IF(AND(CNGE_2024_M4_Secc1!$O82&lt;&gt;"",CNGE_2024_M4_Secc1!$O82=1,COUNTA(O840:AD840)&gt;4),1,0)</f>
        <v>0</v>
      </c>
    </row>
    <row r="841" spans="1:51" ht="15" customHeight="1">
      <c r="A841" s="40"/>
      <c r="B841" s="42"/>
      <c r="C841" s="94" t="s">
        <v>5126</v>
      </c>
      <c r="D841" s="572" t="str">
        <f>IF(CNGE_2024_M4_Secc1!D83="","",CNGE_2024_M4_Secc1!D83)</f>
        <v/>
      </c>
      <c r="E841" s="573"/>
      <c r="F841" s="573"/>
      <c r="G841" s="573"/>
      <c r="H841" s="573"/>
      <c r="I841" s="573"/>
      <c r="J841" s="573"/>
      <c r="K841" s="573"/>
      <c r="L841" s="573"/>
      <c r="M841" s="573"/>
      <c r="N841" s="574"/>
      <c r="O841" s="112" t="str">
        <f>IF(CNGE_2024_M4_Secc6!O591="","",CNGE_2024_M4_Secc6!O591)</f>
        <v/>
      </c>
      <c r="P841" s="112" t="str">
        <f>IF(CNGE_2024_M4_Secc6!S591="","",CNGE_2024_M4_Secc6!S591)</f>
        <v/>
      </c>
      <c r="Q841" s="112" t="str">
        <f>IF(CNGE_2024_M4_Secc6!W591="","",CNGE_2024_M4_Secc6!W591)</f>
        <v/>
      </c>
      <c r="R841" s="112" t="str">
        <f>IF(CNGE_2024_M4_Secc6!AA591="","",CNGE_2024_M4_Secc6!AA591)</f>
        <v/>
      </c>
      <c r="S841" s="483"/>
      <c r="T841" s="483"/>
      <c r="U841" s="483"/>
      <c r="V841" s="483"/>
      <c r="W841" s="483"/>
      <c r="X841" s="483"/>
      <c r="Y841" s="483"/>
      <c r="Z841" s="483"/>
      <c r="AA841" s="483"/>
      <c r="AB841" s="483"/>
      <c r="AC841" s="483"/>
      <c r="AD841" s="483"/>
      <c r="AE841" s="42"/>
      <c r="AG841" s="1">
        <f>IF(AND($AZ$800=1,COUNTA(O841:AD841)=4),0,IF(AND(CNGE_2024_M4_Secc1!$O83&lt;&gt;"",CNGE_2024_M4_Secc1!$O83=1,COUNTBLANK(D841)=0,COUNTA(O841:AD841)=4),0,IF(AND(COUNTBLANK(D841)=1,COUNTA(O841:AD841)=4),0,IF(AND(CNGE_2024_M4_Secc1!$O83&lt;&gt;"",CNGE_2024_M4_Secc1!$O83&lt;&gt;1,COUNTBLANK(D841)=0,SUM($O591)=0,COUNTA(O841:AD841)=4),0,IF(AND(CNGE_2024_M4_Secc1!$O83&lt;&gt;"",CNGE_2024_M4_Secc1!$O83&lt;&gt;1,COUNTBLANK(D841)=0,SUM($O591)&gt;0,COUNTA(O841:AD841)=16),0,1)))))</f>
        <v>0</v>
      </c>
      <c r="AH841" s="1">
        <f t="shared" si="172"/>
        <v>0</v>
      </c>
      <c r="AI841" s="1">
        <f t="shared" si="173"/>
        <v>0</v>
      </c>
      <c r="AJ841" s="1">
        <f t="shared" si="157"/>
        <v>0</v>
      </c>
      <c r="AK841" s="1">
        <f t="shared" si="174"/>
        <v>0</v>
      </c>
      <c r="AL841" s="1">
        <f t="shared" si="175"/>
        <v>0</v>
      </c>
      <c r="AM841" s="1">
        <f t="shared" si="160"/>
        <v>0</v>
      </c>
      <c r="AN841" s="1">
        <f t="shared" si="176"/>
        <v>0</v>
      </c>
      <c r="AO841" s="1">
        <f t="shared" si="177"/>
        <v>0</v>
      </c>
      <c r="AP841" s="1">
        <f t="shared" si="163"/>
        <v>0</v>
      </c>
      <c r="AQ841" s="1">
        <f t="shared" si="178"/>
        <v>0</v>
      </c>
      <c r="AR841" s="1">
        <f t="shared" si="179"/>
        <v>0</v>
      </c>
      <c r="AS841" s="1">
        <f t="shared" si="166"/>
        <v>0</v>
      </c>
      <c r="AT841" s="1">
        <f t="shared" si="167"/>
        <v>0</v>
      </c>
      <c r="AU841">
        <f t="shared" si="168"/>
        <v>0</v>
      </c>
      <c r="AV841">
        <f t="shared" si="169"/>
        <v>0</v>
      </c>
      <c r="AW841">
        <f t="shared" si="170"/>
        <v>0</v>
      </c>
      <c r="AX841">
        <f t="shared" si="171"/>
        <v>0</v>
      </c>
      <c r="AY841" s="1">
        <f>IF(AND(CNGE_2024_M4_Secc1!$O83&lt;&gt;"",CNGE_2024_M4_Secc1!$O83=1,COUNTA(O841:AD841)&gt;4),1,0)</f>
        <v>0</v>
      </c>
    </row>
    <row r="842" spans="1:51" ht="15" customHeight="1">
      <c r="A842" s="40"/>
      <c r="B842" s="42"/>
      <c r="C842" s="94" t="s">
        <v>5127</v>
      </c>
      <c r="D842" s="572" t="str">
        <f>IF(CNGE_2024_M4_Secc1!D84="","",CNGE_2024_M4_Secc1!D84)</f>
        <v/>
      </c>
      <c r="E842" s="573"/>
      <c r="F842" s="573"/>
      <c r="G842" s="573"/>
      <c r="H842" s="573"/>
      <c r="I842" s="573"/>
      <c r="J842" s="573"/>
      <c r="K842" s="573"/>
      <c r="L842" s="573"/>
      <c r="M842" s="573"/>
      <c r="N842" s="574"/>
      <c r="O842" s="112" t="str">
        <f>IF(CNGE_2024_M4_Secc6!O592="","",CNGE_2024_M4_Secc6!O592)</f>
        <v/>
      </c>
      <c r="P842" s="112" t="str">
        <f>IF(CNGE_2024_M4_Secc6!S592="","",CNGE_2024_M4_Secc6!S592)</f>
        <v/>
      </c>
      <c r="Q842" s="112" t="str">
        <f>IF(CNGE_2024_M4_Secc6!W592="","",CNGE_2024_M4_Secc6!W592)</f>
        <v/>
      </c>
      <c r="R842" s="112" t="str">
        <f>IF(CNGE_2024_M4_Secc6!AA592="","",CNGE_2024_M4_Secc6!AA592)</f>
        <v/>
      </c>
      <c r="S842" s="483"/>
      <c r="T842" s="483"/>
      <c r="U842" s="483"/>
      <c r="V842" s="483"/>
      <c r="W842" s="483"/>
      <c r="X842" s="483"/>
      <c r="Y842" s="483"/>
      <c r="Z842" s="483"/>
      <c r="AA842" s="483"/>
      <c r="AB842" s="483"/>
      <c r="AC842" s="483"/>
      <c r="AD842" s="483"/>
      <c r="AE842" s="42"/>
      <c r="AG842" s="1">
        <f>IF(AND($AZ$800=1,COUNTA(O842:AD842)=4),0,IF(AND(CNGE_2024_M4_Secc1!$O84&lt;&gt;"",CNGE_2024_M4_Secc1!$O84=1,COUNTBLANK(D842)=0,COUNTA(O842:AD842)=4),0,IF(AND(COUNTBLANK(D842)=1,COUNTA(O842:AD842)=4),0,IF(AND(CNGE_2024_M4_Secc1!$O84&lt;&gt;"",CNGE_2024_M4_Secc1!$O84&lt;&gt;1,COUNTBLANK(D842)=0,SUM($O592)=0,COUNTA(O842:AD842)=4),0,IF(AND(CNGE_2024_M4_Secc1!$O84&lt;&gt;"",CNGE_2024_M4_Secc1!$O84&lt;&gt;1,COUNTBLANK(D842)=0,SUM($O592)&gt;0,COUNTA(O842:AD842)=16),0,1)))))</f>
        <v>0</v>
      </c>
      <c r="AH842" s="1">
        <f t="shared" si="172"/>
        <v>0</v>
      </c>
      <c r="AI842" s="1">
        <f t="shared" si="173"/>
        <v>0</v>
      </c>
      <c r="AJ842" s="1">
        <f t="shared" si="157"/>
        <v>0</v>
      </c>
      <c r="AK842" s="1">
        <f t="shared" si="174"/>
        <v>0</v>
      </c>
      <c r="AL842" s="1">
        <f t="shared" si="175"/>
        <v>0</v>
      </c>
      <c r="AM842" s="1">
        <f t="shared" si="160"/>
        <v>0</v>
      </c>
      <c r="AN842" s="1">
        <f t="shared" si="176"/>
        <v>0</v>
      </c>
      <c r="AO842" s="1">
        <f t="shared" si="177"/>
        <v>0</v>
      </c>
      <c r="AP842" s="1">
        <f t="shared" si="163"/>
        <v>0</v>
      </c>
      <c r="AQ842" s="1">
        <f t="shared" si="178"/>
        <v>0</v>
      </c>
      <c r="AR842" s="1">
        <f t="shared" si="179"/>
        <v>0</v>
      </c>
      <c r="AS842" s="1">
        <f t="shared" si="166"/>
        <v>0</v>
      </c>
      <c r="AT842" s="1">
        <f t="shared" si="167"/>
        <v>0</v>
      </c>
      <c r="AU842">
        <f t="shared" si="168"/>
        <v>0</v>
      </c>
      <c r="AV842">
        <f t="shared" si="169"/>
        <v>0</v>
      </c>
      <c r="AW842">
        <f t="shared" si="170"/>
        <v>0</v>
      </c>
      <c r="AX842">
        <f t="shared" si="171"/>
        <v>0</v>
      </c>
      <c r="AY842" s="1">
        <f>IF(AND(CNGE_2024_M4_Secc1!$O84&lt;&gt;"",CNGE_2024_M4_Secc1!$O84=1,COUNTA(O842:AD842)&gt;4),1,0)</f>
        <v>0</v>
      </c>
    </row>
    <row r="843" spans="1:51" ht="15" customHeight="1">
      <c r="A843" s="40"/>
      <c r="B843" s="42"/>
      <c r="C843" s="94" t="s">
        <v>5128</v>
      </c>
      <c r="D843" s="572" t="str">
        <f>IF(CNGE_2024_M4_Secc1!D85="","",CNGE_2024_M4_Secc1!D85)</f>
        <v/>
      </c>
      <c r="E843" s="573"/>
      <c r="F843" s="573"/>
      <c r="G843" s="573"/>
      <c r="H843" s="573"/>
      <c r="I843" s="573"/>
      <c r="J843" s="573"/>
      <c r="K843" s="573"/>
      <c r="L843" s="573"/>
      <c r="M843" s="573"/>
      <c r="N843" s="574"/>
      <c r="O843" s="112" t="str">
        <f>IF(CNGE_2024_M4_Secc6!O593="","",CNGE_2024_M4_Secc6!O593)</f>
        <v/>
      </c>
      <c r="P843" s="112" t="str">
        <f>IF(CNGE_2024_M4_Secc6!S593="","",CNGE_2024_M4_Secc6!S593)</f>
        <v/>
      </c>
      <c r="Q843" s="112" t="str">
        <f>IF(CNGE_2024_M4_Secc6!W593="","",CNGE_2024_M4_Secc6!W593)</f>
        <v/>
      </c>
      <c r="R843" s="112" t="str">
        <f>IF(CNGE_2024_M4_Secc6!AA593="","",CNGE_2024_M4_Secc6!AA593)</f>
        <v/>
      </c>
      <c r="S843" s="483"/>
      <c r="T843" s="483"/>
      <c r="U843" s="483"/>
      <c r="V843" s="483"/>
      <c r="W843" s="483"/>
      <c r="X843" s="483"/>
      <c r="Y843" s="483"/>
      <c r="Z843" s="483"/>
      <c r="AA843" s="483"/>
      <c r="AB843" s="483"/>
      <c r="AC843" s="483"/>
      <c r="AD843" s="483"/>
      <c r="AE843" s="42"/>
      <c r="AG843" s="1">
        <f>IF(AND($AZ$800=1,COUNTA(O843:AD843)=4),0,IF(AND(CNGE_2024_M4_Secc1!$O85&lt;&gt;"",CNGE_2024_M4_Secc1!$O85=1,COUNTBLANK(D843)=0,COUNTA(O843:AD843)=4),0,IF(AND(COUNTBLANK(D843)=1,COUNTA(O843:AD843)=4),0,IF(AND(CNGE_2024_M4_Secc1!$O85&lt;&gt;"",CNGE_2024_M4_Secc1!$O85&lt;&gt;1,COUNTBLANK(D843)=0,SUM($O593)=0,COUNTA(O843:AD843)=4),0,IF(AND(CNGE_2024_M4_Secc1!$O85&lt;&gt;"",CNGE_2024_M4_Secc1!$O85&lt;&gt;1,COUNTBLANK(D843)=0,SUM($O593)&gt;0,COUNTA(O843:AD843)=16),0,1)))))</f>
        <v>0</v>
      </c>
      <c r="AH843" s="1">
        <f t="shared" si="172"/>
        <v>0</v>
      </c>
      <c r="AI843" s="1">
        <f t="shared" si="173"/>
        <v>0</v>
      </c>
      <c r="AJ843" s="1">
        <f t="shared" si="157"/>
        <v>0</v>
      </c>
      <c r="AK843" s="1">
        <f t="shared" si="174"/>
        <v>0</v>
      </c>
      <c r="AL843" s="1">
        <f t="shared" si="175"/>
        <v>0</v>
      </c>
      <c r="AM843" s="1">
        <f t="shared" si="160"/>
        <v>0</v>
      </c>
      <c r="AN843" s="1">
        <f t="shared" si="176"/>
        <v>0</v>
      </c>
      <c r="AO843" s="1">
        <f t="shared" si="177"/>
        <v>0</v>
      </c>
      <c r="AP843" s="1">
        <f t="shared" si="163"/>
        <v>0</v>
      </c>
      <c r="AQ843" s="1">
        <f t="shared" si="178"/>
        <v>0</v>
      </c>
      <c r="AR843" s="1">
        <f t="shared" si="179"/>
        <v>0</v>
      </c>
      <c r="AS843" s="1">
        <f t="shared" si="166"/>
        <v>0</v>
      </c>
      <c r="AT843" s="1">
        <f t="shared" si="167"/>
        <v>0</v>
      </c>
      <c r="AU843">
        <f t="shared" si="168"/>
        <v>0</v>
      </c>
      <c r="AV843">
        <f t="shared" si="169"/>
        <v>0</v>
      </c>
      <c r="AW843">
        <f t="shared" si="170"/>
        <v>0</v>
      </c>
      <c r="AX843">
        <f t="shared" si="171"/>
        <v>0</v>
      </c>
      <c r="AY843" s="1">
        <f>IF(AND(CNGE_2024_M4_Secc1!$O85&lt;&gt;"",CNGE_2024_M4_Secc1!$O85=1,COUNTA(O843:AD843)&gt;4),1,0)</f>
        <v>0</v>
      </c>
    </row>
    <row r="844" spans="1:51" ht="15" customHeight="1">
      <c r="A844" s="40"/>
      <c r="B844" s="42"/>
      <c r="C844" s="94" t="s">
        <v>5129</v>
      </c>
      <c r="D844" s="572" t="str">
        <f>IF(CNGE_2024_M4_Secc1!D86="","",CNGE_2024_M4_Secc1!D86)</f>
        <v/>
      </c>
      <c r="E844" s="573"/>
      <c r="F844" s="573"/>
      <c r="G844" s="573"/>
      <c r="H844" s="573"/>
      <c r="I844" s="573"/>
      <c r="J844" s="573"/>
      <c r="K844" s="573"/>
      <c r="L844" s="573"/>
      <c r="M844" s="573"/>
      <c r="N844" s="574"/>
      <c r="O844" s="112" t="str">
        <f>IF(CNGE_2024_M4_Secc6!O594="","",CNGE_2024_M4_Secc6!O594)</f>
        <v/>
      </c>
      <c r="P844" s="112" t="str">
        <f>IF(CNGE_2024_M4_Secc6!S594="","",CNGE_2024_M4_Secc6!S594)</f>
        <v/>
      </c>
      <c r="Q844" s="112" t="str">
        <f>IF(CNGE_2024_M4_Secc6!W594="","",CNGE_2024_M4_Secc6!W594)</f>
        <v/>
      </c>
      <c r="R844" s="112" t="str">
        <f>IF(CNGE_2024_M4_Secc6!AA594="","",CNGE_2024_M4_Secc6!AA594)</f>
        <v/>
      </c>
      <c r="S844" s="483"/>
      <c r="T844" s="483"/>
      <c r="U844" s="483"/>
      <c r="V844" s="483"/>
      <c r="W844" s="483"/>
      <c r="X844" s="483"/>
      <c r="Y844" s="483"/>
      <c r="Z844" s="483"/>
      <c r="AA844" s="483"/>
      <c r="AB844" s="483"/>
      <c r="AC844" s="483"/>
      <c r="AD844" s="483"/>
      <c r="AE844" s="42"/>
      <c r="AG844" s="1">
        <f>IF(AND($AZ$800=1,COUNTA(O844:AD844)=4),0,IF(AND(CNGE_2024_M4_Secc1!$O86&lt;&gt;"",CNGE_2024_M4_Secc1!$O86=1,COUNTBLANK(D844)=0,COUNTA(O844:AD844)=4),0,IF(AND(COUNTBLANK(D844)=1,COUNTA(O844:AD844)=4),0,IF(AND(CNGE_2024_M4_Secc1!$O86&lt;&gt;"",CNGE_2024_M4_Secc1!$O86&lt;&gt;1,COUNTBLANK(D844)=0,SUM($O594)=0,COUNTA(O844:AD844)=4),0,IF(AND(CNGE_2024_M4_Secc1!$O86&lt;&gt;"",CNGE_2024_M4_Secc1!$O86&lt;&gt;1,COUNTBLANK(D844)=0,SUM($O594)&gt;0,COUNTA(O844:AD844)=16),0,1)))))</f>
        <v>0</v>
      </c>
      <c r="AH844" s="1">
        <f t="shared" si="172"/>
        <v>0</v>
      </c>
      <c r="AI844" s="1">
        <f t="shared" si="173"/>
        <v>0</v>
      </c>
      <c r="AJ844" s="1">
        <f t="shared" si="157"/>
        <v>0</v>
      </c>
      <c r="AK844" s="1">
        <f t="shared" si="174"/>
        <v>0</v>
      </c>
      <c r="AL844" s="1">
        <f t="shared" si="175"/>
        <v>0</v>
      </c>
      <c r="AM844" s="1">
        <f t="shared" si="160"/>
        <v>0</v>
      </c>
      <c r="AN844" s="1">
        <f t="shared" si="176"/>
        <v>0</v>
      </c>
      <c r="AO844" s="1">
        <f t="shared" si="177"/>
        <v>0</v>
      </c>
      <c r="AP844" s="1">
        <f t="shared" si="163"/>
        <v>0</v>
      </c>
      <c r="AQ844" s="1">
        <f t="shared" si="178"/>
        <v>0</v>
      </c>
      <c r="AR844" s="1">
        <f t="shared" si="179"/>
        <v>0</v>
      </c>
      <c r="AS844" s="1">
        <f t="shared" si="166"/>
        <v>0</v>
      </c>
      <c r="AT844" s="1">
        <f t="shared" si="167"/>
        <v>0</v>
      </c>
      <c r="AU844">
        <f t="shared" si="168"/>
        <v>0</v>
      </c>
      <c r="AV844">
        <f t="shared" si="169"/>
        <v>0</v>
      </c>
      <c r="AW844">
        <f t="shared" si="170"/>
        <v>0</v>
      </c>
      <c r="AX844">
        <f t="shared" si="171"/>
        <v>0</v>
      </c>
      <c r="AY844" s="1">
        <f>IF(AND(CNGE_2024_M4_Secc1!$O86&lt;&gt;"",CNGE_2024_M4_Secc1!$O86=1,COUNTA(O844:AD844)&gt;4),1,0)</f>
        <v>0</v>
      </c>
    </row>
    <row r="845" spans="1:51" ht="15" customHeight="1">
      <c r="A845" s="40"/>
      <c r="B845" s="42"/>
      <c r="C845" s="94" t="s">
        <v>5130</v>
      </c>
      <c r="D845" s="572" t="str">
        <f>IF(CNGE_2024_M4_Secc1!D87="","",CNGE_2024_M4_Secc1!D87)</f>
        <v/>
      </c>
      <c r="E845" s="573"/>
      <c r="F845" s="573"/>
      <c r="G845" s="573"/>
      <c r="H845" s="573"/>
      <c r="I845" s="573"/>
      <c r="J845" s="573"/>
      <c r="K845" s="573"/>
      <c r="L845" s="573"/>
      <c r="M845" s="573"/>
      <c r="N845" s="574"/>
      <c r="O845" s="112" t="str">
        <f>IF(CNGE_2024_M4_Secc6!O595="","",CNGE_2024_M4_Secc6!O595)</f>
        <v/>
      </c>
      <c r="P845" s="112" t="str">
        <f>IF(CNGE_2024_M4_Secc6!S595="","",CNGE_2024_M4_Secc6!S595)</f>
        <v/>
      </c>
      <c r="Q845" s="112" t="str">
        <f>IF(CNGE_2024_M4_Secc6!W595="","",CNGE_2024_M4_Secc6!W595)</f>
        <v/>
      </c>
      <c r="R845" s="112" t="str">
        <f>IF(CNGE_2024_M4_Secc6!AA595="","",CNGE_2024_M4_Secc6!AA595)</f>
        <v/>
      </c>
      <c r="S845" s="483"/>
      <c r="T845" s="483"/>
      <c r="U845" s="483"/>
      <c r="V845" s="483"/>
      <c r="W845" s="483"/>
      <c r="X845" s="483"/>
      <c r="Y845" s="483"/>
      <c r="Z845" s="483"/>
      <c r="AA845" s="483"/>
      <c r="AB845" s="483"/>
      <c r="AC845" s="483"/>
      <c r="AD845" s="483"/>
      <c r="AE845" s="42"/>
      <c r="AG845" s="1">
        <f>IF(AND($AZ$800=1,COUNTA(O845:AD845)=4),0,IF(AND(CNGE_2024_M4_Secc1!$O87&lt;&gt;"",CNGE_2024_M4_Secc1!$O87=1,COUNTBLANK(D845)=0,COUNTA(O845:AD845)=4),0,IF(AND(COUNTBLANK(D845)=1,COUNTA(O845:AD845)=4),0,IF(AND(CNGE_2024_M4_Secc1!$O87&lt;&gt;"",CNGE_2024_M4_Secc1!$O87&lt;&gt;1,COUNTBLANK(D845)=0,SUM($O595)=0,COUNTA(O845:AD845)=4),0,IF(AND(CNGE_2024_M4_Secc1!$O87&lt;&gt;"",CNGE_2024_M4_Secc1!$O87&lt;&gt;1,COUNTBLANK(D845)=0,SUM($O595)&gt;0,COUNTA(O845:AD845)=16),0,1)))))</f>
        <v>0</v>
      </c>
      <c r="AH845" s="1">
        <f t="shared" si="172"/>
        <v>0</v>
      </c>
      <c r="AI845" s="1">
        <f t="shared" si="173"/>
        <v>0</v>
      </c>
      <c r="AJ845" s="1">
        <f t="shared" si="157"/>
        <v>0</v>
      </c>
      <c r="AK845" s="1">
        <f t="shared" si="174"/>
        <v>0</v>
      </c>
      <c r="AL845" s="1">
        <f t="shared" si="175"/>
        <v>0</v>
      </c>
      <c r="AM845" s="1">
        <f t="shared" si="160"/>
        <v>0</v>
      </c>
      <c r="AN845" s="1">
        <f t="shared" si="176"/>
        <v>0</v>
      </c>
      <c r="AO845" s="1">
        <f t="shared" si="177"/>
        <v>0</v>
      </c>
      <c r="AP845" s="1">
        <f t="shared" si="163"/>
        <v>0</v>
      </c>
      <c r="AQ845" s="1">
        <f t="shared" si="178"/>
        <v>0</v>
      </c>
      <c r="AR845" s="1">
        <f t="shared" si="179"/>
        <v>0</v>
      </c>
      <c r="AS845" s="1">
        <f t="shared" si="166"/>
        <v>0</v>
      </c>
      <c r="AT845" s="1">
        <f t="shared" si="167"/>
        <v>0</v>
      </c>
      <c r="AU845">
        <f t="shared" si="168"/>
        <v>0</v>
      </c>
      <c r="AV845">
        <f t="shared" si="169"/>
        <v>0</v>
      </c>
      <c r="AW845">
        <f t="shared" si="170"/>
        <v>0</v>
      </c>
      <c r="AX845">
        <f t="shared" si="171"/>
        <v>0</v>
      </c>
      <c r="AY845" s="1">
        <f>IF(AND(CNGE_2024_M4_Secc1!$O87&lt;&gt;"",CNGE_2024_M4_Secc1!$O87=1,COUNTA(O845:AD845)&gt;4),1,0)</f>
        <v>0</v>
      </c>
    </row>
    <row r="846" spans="1:51" ht="15" customHeight="1">
      <c r="A846" s="40"/>
      <c r="B846" s="42"/>
      <c r="C846" s="94" t="s">
        <v>5131</v>
      </c>
      <c r="D846" s="572" t="str">
        <f>IF(CNGE_2024_M4_Secc1!D88="","",CNGE_2024_M4_Secc1!D88)</f>
        <v/>
      </c>
      <c r="E846" s="573"/>
      <c r="F846" s="573"/>
      <c r="G846" s="573"/>
      <c r="H846" s="573"/>
      <c r="I846" s="573"/>
      <c r="J846" s="573"/>
      <c r="K846" s="573"/>
      <c r="L846" s="573"/>
      <c r="M846" s="573"/>
      <c r="N846" s="574"/>
      <c r="O846" s="112" t="str">
        <f>IF(CNGE_2024_M4_Secc6!O596="","",CNGE_2024_M4_Secc6!O596)</f>
        <v/>
      </c>
      <c r="P846" s="112" t="str">
        <f>IF(CNGE_2024_M4_Secc6!S596="","",CNGE_2024_M4_Secc6!S596)</f>
        <v/>
      </c>
      <c r="Q846" s="112" t="str">
        <f>IF(CNGE_2024_M4_Secc6!W596="","",CNGE_2024_M4_Secc6!W596)</f>
        <v/>
      </c>
      <c r="R846" s="112" t="str">
        <f>IF(CNGE_2024_M4_Secc6!AA596="","",CNGE_2024_M4_Secc6!AA596)</f>
        <v/>
      </c>
      <c r="S846" s="483"/>
      <c r="T846" s="483"/>
      <c r="U846" s="483"/>
      <c r="V846" s="483"/>
      <c r="W846" s="483"/>
      <c r="X846" s="483"/>
      <c r="Y846" s="483"/>
      <c r="Z846" s="483"/>
      <c r="AA846" s="483"/>
      <c r="AB846" s="483"/>
      <c r="AC846" s="483"/>
      <c r="AD846" s="483"/>
      <c r="AE846" s="42"/>
      <c r="AG846" s="1">
        <f>IF(AND($AZ$800=1,COUNTA(O846:AD846)=4),0,IF(AND(CNGE_2024_M4_Secc1!$O88&lt;&gt;"",CNGE_2024_M4_Secc1!$O88=1,COUNTBLANK(D846)=0,COUNTA(O846:AD846)=4),0,IF(AND(COUNTBLANK(D846)=1,COUNTA(O846:AD846)=4),0,IF(AND(CNGE_2024_M4_Secc1!$O88&lt;&gt;"",CNGE_2024_M4_Secc1!$O88&lt;&gt;1,COUNTBLANK(D846)=0,SUM($O596)=0,COUNTA(O846:AD846)=4),0,IF(AND(CNGE_2024_M4_Secc1!$O88&lt;&gt;"",CNGE_2024_M4_Secc1!$O88&lt;&gt;1,COUNTBLANK(D846)=0,SUM($O596)&gt;0,COUNTA(O846:AD846)=16),0,1)))))</f>
        <v>0</v>
      </c>
      <c r="AH846" s="1">
        <f t="shared" si="172"/>
        <v>0</v>
      </c>
      <c r="AI846" s="1">
        <f t="shared" si="173"/>
        <v>0</v>
      </c>
      <c r="AJ846" s="1">
        <f t="shared" si="157"/>
        <v>0</v>
      </c>
      <c r="AK846" s="1">
        <f t="shared" si="174"/>
        <v>0</v>
      </c>
      <c r="AL846" s="1">
        <f t="shared" si="175"/>
        <v>0</v>
      </c>
      <c r="AM846" s="1">
        <f t="shared" si="160"/>
        <v>0</v>
      </c>
      <c r="AN846" s="1">
        <f t="shared" si="176"/>
        <v>0</v>
      </c>
      <c r="AO846" s="1">
        <f t="shared" si="177"/>
        <v>0</v>
      </c>
      <c r="AP846" s="1">
        <f t="shared" si="163"/>
        <v>0</v>
      </c>
      <c r="AQ846" s="1">
        <f t="shared" si="178"/>
        <v>0</v>
      </c>
      <c r="AR846" s="1">
        <f t="shared" si="179"/>
        <v>0</v>
      </c>
      <c r="AS846" s="1">
        <f t="shared" si="166"/>
        <v>0</v>
      </c>
      <c r="AT846" s="1">
        <f t="shared" si="167"/>
        <v>0</v>
      </c>
      <c r="AU846">
        <f t="shared" si="168"/>
        <v>0</v>
      </c>
      <c r="AV846">
        <f t="shared" si="169"/>
        <v>0</v>
      </c>
      <c r="AW846">
        <f t="shared" si="170"/>
        <v>0</v>
      </c>
      <c r="AX846">
        <f t="shared" si="171"/>
        <v>0</v>
      </c>
      <c r="AY846" s="1">
        <f>IF(AND(CNGE_2024_M4_Secc1!$O88&lt;&gt;"",CNGE_2024_M4_Secc1!$O88=1,COUNTA(O846:AD846)&gt;4),1,0)</f>
        <v>0</v>
      </c>
    </row>
    <row r="847" spans="1:51" ht="15" customHeight="1">
      <c r="A847" s="40"/>
      <c r="B847" s="42"/>
      <c r="C847" s="94" t="s">
        <v>5132</v>
      </c>
      <c r="D847" s="572" t="str">
        <f>IF(CNGE_2024_M4_Secc1!D89="","",CNGE_2024_M4_Secc1!D89)</f>
        <v/>
      </c>
      <c r="E847" s="573"/>
      <c r="F847" s="573"/>
      <c r="G847" s="573"/>
      <c r="H847" s="573"/>
      <c r="I847" s="573"/>
      <c r="J847" s="573"/>
      <c r="K847" s="573"/>
      <c r="L847" s="573"/>
      <c r="M847" s="573"/>
      <c r="N847" s="574"/>
      <c r="O847" s="112" t="str">
        <f>IF(CNGE_2024_M4_Secc6!O597="","",CNGE_2024_M4_Secc6!O597)</f>
        <v/>
      </c>
      <c r="P847" s="112" t="str">
        <f>IF(CNGE_2024_M4_Secc6!S597="","",CNGE_2024_M4_Secc6!S597)</f>
        <v/>
      </c>
      <c r="Q847" s="112" t="str">
        <f>IF(CNGE_2024_M4_Secc6!W597="","",CNGE_2024_M4_Secc6!W597)</f>
        <v/>
      </c>
      <c r="R847" s="112" t="str">
        <f>IF(CNGE_2024_M4_Secc6!AA597="","",CNGE_2024_M4_Secc6!AA597)</f>
        <v/>
      </c>
      <c r="S847" s="483"/>
      <c r="T847" s="483"/>
      <c r="U847" s="483"/>
      <c r="V847" s="483"/>
      <c r="W847" s="483"/>
      <c r="X847" s="483"/>
      <c r="Y847" s="483"/>
      <c r="Z847" s="483"/>
      <c r="AA847" s="483"/>
      <c r="AB847" s="483"/>
      <c r="AC847" s="483"/>
      <c r="AD847" s="483"/>
      <c r="AE847" s="42"/>
      <c r="AG847" s="1">
        <f>IF(AND($AZ$800=1,COUNTA(O847:AD847)=4),0,IF(AND(CNGE_2024_M4_Secc1!$O89&lt;&gt;"",CNGE_2024_M4_Secc1!$O89=1,COUNTBLANK(D847)=0,COUNTA(O847:AD847)=4),0,IF(AND(COUNTBLANK(D847)=1,COUNTA(O847:AD847)=4),0,IF(AND(CNGE_2024_M4_Secc1!$O89&lt;&gt;"",CNGE_2024_M4_Secc1!$O89&lt;&gt;1,COUNTBLANK(D847)=0,SUM($O597)=0,COUNTA(O847:AD847)=4),0,IF(AND(CNGE_2024_M4_Secc1!$O89&lt;&gt;"",CNGE_2024_M4_Secc1!$O89&lt;&gt;1,COUNTBLANK(D847)=0,SUM($O597)&gt;0,COUNTA(O847:AD847)=16),0,1)))))</f>
        <v>0</v>
      </c>
      <c r="AH847" s="1">
        <f t="shared" si="172"/>
        <v>0</v>
      </c>
      <c r="AI847" s="1">
        <f t="shared" si="173"/>
        <v>0</v>
      </c>
      <c r="AJ847" s="1">
        <f t="shared" si="157"/>
        <v>0</v>
      </c>
      <c r="AK847" s="1">
        <f t="shared" si="174"/>
        <v>0</v>
      </c>
      <c r="AL847" s="1">
        <f t="shared" si="175"/>
        <v>0</v>
      </c>
      <c r="AM847" s="1">
        <f t="shared" si="160"/>
        <v>0</v>
      </c>
      <c r="AN847" s="1">
        <f t="shared" si="176"/>
        <v>0</v>
      </c>
      <c r="AO847" s="1">
        <f t="shared" si="177"/>
        <v>0</v>
      </c>
      <c r="AP847" s="1">
        <f t="shared" si="163"/>
        <v>0</v>
      </c>
      <c r="AQ847" s="1">
        <f t="shared" si="178"/>
        <v>0</v>
      </c>
      <c r="AR847" s="1">
        <f t="shared" si="179"/>
        <v>0</v>
      </c>
      <c r="AS847" s="1">
        <f t="shared" si="166"/>
        <v>0</v>
      </c>
      <c r="AT847" s="1">
        <f t="shared" si="167"/>
        <v>0</v>
      </c>
      <c r="AU847">
        <f t="shared" si="168"/>
        <v>0</v>
      </c>
      <c r="AV847">
        <f t="shared" si="169"/>
        <v>0</v>
      </c>
      <c r="AW847">
        <f t="shared" si="170"/>
        <v>0</v>
      </c>
      <c r="AX847">
        <f t="shared" si="171"/>
        <v>0</v>
      </c>
      <c r="AY847" s="1">
        <f>IF(AND(CNGE_2024_M4_Secc1!$O89&lt;&gt;"",CNGE_2024_M4_Secc1!$O89=1,COUNTA(O847:AD847)&gt;4),1,0)</f>
        <v>0</v>
      </c>
    </row>
    <row r="848" spans="1:51" ht="15" customHeight="1">
      <c r="A848" s="40"/>
      <c r="B848" s="42"/>
      <c r="C848" s="94" t="s">
        <v>5133</v>
      </c>
      <c r="D848" s="572" t="str">
        <f>IF(CNGE_2024_M4_Secc1!D90="","",CNGE_2024_M4_Secc1!D90)</f>
        <v/>
      </c>
      <c r="E848" s="573"/>
      <c r="F848" s="573"/>
      <c r="G848" s="573"/>
      <c r="H848" s="573"/>
      <c r="I848" s="573"/>
      <c r="J848" s="573"/>
      <c r="K848" s="573"/>
      <c r="L848" s="573"/>
      <c r="M848" s="573"/>
      <c r="N848" s="574"/>
      <c r="O848" s="112" t="str">
        <f>IF(CNGE_2024_M4_Secc6!O598="","",CNGE_2024_M4_Secc6!O598)</f>
        <v/>
      </c>
      <c r="P848" s="112" t="str">
        <f>IF(CNGE_2024_M4_Secc6!S598="","",CNGE_2024_M4_Secc6!S598)</f>
        <v/>
      </c>
      <c r="Q848" s="112" t="str">
        <f>IF(CNGE_2024_M4_Secc6!W598="","",CNGE_2024_M4_Secc6!W598)</f>
        <v/>
      </c>
      <c r="R848" s="112" t="str">
        <f>IF(CNGE_2024_M4_Secc6!AA598="","",CNGE_2024_M4_Secc6!AA598)</f>
        <v/>
      </c>
      <c r="S848" s="483"/>
      <c r="T848" s="483"/>
      <c r="U848" s="483"/>
      <c r="V848" s="483"/>
      <c r="W848" s="483"/>
      <c r="X848" s="483"/>
      <c r="Y848" s="483"/>
      <c r="Z848" s="483"/>
      <c r="AA848" s="483"/>
      <c r="AB848" s="483"/>
      <c r="AC848" s="483"/>
      <c r="AD848" s="483"/>
      <c r="AE848" s="42"/>
      <c r="AG848" s="1">
        <f>IF(AND($AZ$800=1,COUNTA(O848:AD848)=4),0,IF(AND(CNGE_2024_M4_Secc1!$O90&lt;&gt;"",CNGE_2024_M4_Secc1!$O90=1,COUNTBLANK(D848)=0,COUNTA(O848:AD848)=4),0,IF(AND(COUNTBLANK(D848)=1,COUNTA(O848:AD848)=4),0,IF(AND(CNGE_2024_M4_Secc1!$O90&lt;&gt;"",CNGE_2024_M4_Secc1!$O90&lt;&gt;1,COUNTBLANK(D848)=0,SUM($O598)=0,COUNTA(O848:AD848)=4),0,IF(AND(CNGE_2024_M4_Secc1!$O90&lt;&gt;"",CNGE_2024_M4_Secc1!$O90&lt;&gt;1,COUNTBLANK(D848)=0,SUM($O598)&gt;0,COUNTA(O848:AD848)=16),0,1)))))</f>
        <v>0</v>
      </c>
      <c r="AH848" s="1">
        <f t="shared" si="172"/>
        <v>0</v>
      </c>
      <c r="AI848" s="1">
        <f t="shared" si="173"/>
        <v>0</v>
      </c>
      <c r="AJ848" s="1">
        <f t="shared" si="157"/>
        <v>0</v>
      </c>
      <c r="AK848" s="1">
        <f t="shared" si="174"/>
        <v>0</v>
      </c>
      <c r="AL848" s="1">
        <f t="shared" si="175"/>
        <v>0</v>
      </c>
      <c r="AM848" s="1">
        <f t="shared" si="160"/>
        <v>0</v>
      </c>
      <c r="AN848" s="1">
        <f t="shared" si="176"/>
        <v>0</v>
      </c>
      <c r="AO848" s="1">
        <f t="shared" si="177"/>
        <v>0</v>
      </c>
      <c r="AP848" s="1">
        <f t="shared" si="163"/>
        <v>0</v>
      </c>
      <c r="AQ848" s="1">
        <f t="shared" si="178"/>
        <v>0</v>
      </c>
      <c r="AR848" s="1">
        <f t="shared" si="179"/>
        <v>0</v>
      </c>
      <c r="AS848" s="1">
        <f t="shared" si="166"/>
        <v>0</v>
      </c>
      <c r="AT848" s="1">
        <f t="shared" si="167"/>
        <v>0</v>
      </c>
      <c r="AU848">
        <f t="shared" si="168"/>
        <v>0</v>
      </c>
      <c r="AV848">
        <f t="shared" si="169"/>
        <v>0</v>
      </c>
      <c r="AW848">
        <f t="shared" si="170"/>
        <v>0</v>
      </c>
      <c r="AX848">
        <f t="shared" si="171"/>
        <v>0</v>
      </c>
      <c r="AY848" s="1">
        <f>IF(AND(CNGE_2024_M4_Secc1!$O90&lt;&gt;"",CNGE_2024_M4_Secc1!$O90=1,COUNTA(O848:AD848)&gt;4),1,0)</f>
        <v>0</v>
      </c>
    </row>
    <row r="849" spans="1:51" ht="15" customHeight="1">
      <c r="A849" s="40"/>
      <c r="B849" s="42"/>
      <c r="C849" s="94" t="s">
        <v>5134</v>
      </c>
      <c r="D849" s="572" t="str">
        <f>IF(CNGE_2024_M4_Secc1!D91="","",CNGE_2024_M4_Secc1!D91)</f>
        <v/>
      </c>
      <c r="E849" s="573"/>
      <c r="F849" s="573"/>
      <c r="G849" s="573"/>
      <c r="H849" s="573"/>
      <c r="I849" s="573"/>
      <c r="J849" s="573"/>
      <c r="K849" s="573"/>
      <c r="L849" s="573"/>
      <c r="M849" s="573"/>
      <c r="N849" s="574"/>
      <c r="O849" s="112" t="str">
        <f>IF(CNGE_2024_M4_Secc6!O599="","",CNGE_2024_M4_Secc6!O599)</f>
        <v/>
      </c>
      <c r="P849" s="112" t="str">
        <f>IF(CNGE_2024_M4_Secc6!S599="","",CNGE_2024_M4_Secc6!S599)</f>
        <v/>
      </c>
      <c r="Q849" s="112" t="str">
        <f>IF(CNGE_2024_M4_Secc6!W599="","",CNGE_2024_M4_Secc6!W599)</f>
        <v/>
      </c>
      <c r="R849" s="112" t="str">
        <f>IF(CNGE_2024_M4_Secc6!AA599="","",CNGE_2024_M4_Secc6!AA599)</f>
        <v/>
      </c>
      <c r="S849" s="483"/>
      <c r="T849" s="483"/>
      <c r="U849" s="483"/>
      <c r="V849" s="483"/>
      <c r="W849" s="483"/>
      <c r="X849" s="483"/>
      <c r="Y849" s="483"/>
      <c r="Z849" s="483"/>
      <c r="AA849" s="483"/>
      <c r="AB849" s="483"/>
      <c r="AC849" s="483"/>
      <c r="AD849" s="483"/>
      <c r="AE849" s="42"/>
      <c r="AG849" s="1">
        <f>IF(AND($AZ$800=1,COUNTA(O849:AD849)=4),0,IF(AND(CNGE_2024_M4_Secc1!$O91&lt;&gt;"",CNGE_2024_M4_Secc1!$O91=1,COUNTBLANK(D849)=0,COUNTA(O849:AD849)=4),0,IF(AND(COUNTBLANK(D849)=1,COUNTA(O849:AD849)=4),0,IF(AND(CNGE_2024_M4_Secc1!$O91&lt;&gt;"",CNGE_2024_M4_Secc1!$O91&lt;&gt;1,COUNTBLANK(D849)=0,SUM($O599)=0,COUNTA(O849:AD849)=4),0,IF(AND(CNGE_2024_M4_Secc1!$O91&lt;&gt;"",CNGE_2024_M4_Secc1!$O91&lt;&gt;1,COUNTBLANK(D849)=0,SUM($O599)&gt;0,COUNTA(O849:AD849)=16),0,1)))))</f>
        <v>0</v>
      </c>
      <c r="AH849" s="1">
        <f t="shared" si="172"/>
        <v>0</v>
      </c>
      <c r="AI849" s="1">
        <f t="shared" si="173"/>
        <v>0</v>
      </c>
      <c r="AJ849" s="1">
        <f t="shared" si="157"/>
        <v>0</v>
      </c>
      <c r="AK849" s="1">
        <f t="shared" si="174"/>
        <v>0</v>
      </c>
      <c r="AL849" s="1">
        <f t="shared" si="175"/>
        <v>0</v>
      </c>
      <c r="AM849" s="1">
        <f t="shared" si="160"/>
        <v>0</v>
      </c>
      <c r="AN849" s="1">
        <f t="shared" si="176"/>
        <v>0</v>
      </c>
      <c r="AO849" s="1">
        <f t="shared" si="177"/>
        <v>0</v>
      </c>
      <c r="AP849" s="1">
        <f t="shared" si="163"/>
        <v>0</v>
      </c>
      <c r="AQ849" s="1">
        <f t="shared" si="178"/>
        <v>0</v>
      </c>
      <c r="AR849" s="1">
        <f t="shared" si="179"/>
        <v>0</v>
      </c>
      <c r="AS849" s="1">
        <f t="shared" si="166"/>
        <v>0</v>
      </c>
      <c r="AT849" s="1">
        <f t="shared" si="167"/>
        <v>0</v>
      </c>
      <c r="AU849">
        <f t="shared" si="168"/>
        <v>0</v>
      </c>
      <c r="AV849">
        <f t="shared" si="169"/>
        <v>0</v>
      </c>
      <c r="AW849">
        <f t="shared" si="170"/>
        <v>0</v>
      </c>
      <c r="AX849">
        <f t="shared" si="171"/>
        <v>0</v>
      </c>
      <c r="AY849" s="1">
        <f>IF(AND(CNGE_2024_M4_Secc1!$O91&lt;&gt;"",CNGE_2024_M4_Secc1!$O91=1,COUNTA(O849:AD849)&gt;4),1,0)</f>
        <v>0</v>
      </c>
    </row>
    <row r="850" spans="1:51" ht="15" customHeight="1">
      <c r="A850" s="40"/>
      <c r="B850" s="42"/>
      <c r="C850" s="94" t="s">
        <v>5135</v>
      </c>
      <c r="D850" s="572" t="str">
        <f>IF(CNGE_2024_M4_Secc1!D92="","",CNGE_2024_M4_Secc1!D92)</f>
        <v/>
      </c>
      <c r="E850" s="573"/>
      <c r="F850" s="573"/>
      <c r="G850" s="573"/>
      <c r="H850" s="573"/>
      <c r="I850" s="573"/>
      <c r="J850" s="573"/>
      <c r="K850" s="573"/>
      <c r="L850" s="573"/>
      <c r="M850" s="573"/>
      <c r="N850" s="574"/>
      <c r="O850" s="112" t="str">
        <f>IF(CNGE_2024_M4_Secc6!O600="","",CNGE_2024_M4_Secc6!O600)</f>
        <v/>
      </c>
      <c r="P850" s="112" t="str">
        <f>IF(CNGE_2024_M4_Secc6!S600="","",CNGE_2024_M4_Secc6!S600)</f>
        <v/>
      </c>
      <c r="Q850" s="112" t="str">
        <f>IF(CNGE_2024_M4_Secc6!W600="","",CNGE_2024_M4_Secc6!W600)</f>
        <v/>
      </c>
      <c r="R850" s="112" t="str">
        <f>IF(CNGE_2024_M4_Secc6!AA600="","",CNGE_2024_M4_Secc6!AA600)</f>
        <v/>
      </c>
      <c r="S850" s="483"/>
      <c r="T850" s="483"/>
      <c r="U850" s="483"/>
      <c r="V850" s="483"/>
      <c r="W850" s="483"/>
      <c r="X850" s="483"/>
      <c r="Y850" s="483"/>
      <c r="Z850" s="483"/>
      <c r="AA850" s="483"/>
      <c r="AB850" s="483"/>
      <c r="AC850" s="483"/>
      <c r="AD850" s="483"/>
      <c r="AE850" s="42"/>
      <c r="AG850" s="1">
        <f>IF(AND($AZ$800=1,COUNTA(O850:AD850)=4),0,IF(AND(CNGE_2024_M4_Secc1!$O92&lt;&gt;"",CNGE_2024_M4_Secc1!$O92=1,COUNTBLANK(D850)=0,COUNTA(O850:AD850)=4),0,IF(AND(COUNTBLANK(D850)=1,COUNTA(O850:AD850)=4),0,IF(AND(CNGE_2024_M4_Secc1!$O92&lt;&gt;"",CNGE_2024_M4_Secc1!$O92&lt;&gt;1,COUNTBLANK(D850)=0,SUM($O600)=0,COUNTA(O850:AD850)=4),0,IF(AND(CNGE_2024_M4_Secc1!$O92&lt;&gt;"",CNGE_2024_M4_Secc1!$O92&lt;&gt;1,COUNTBLANK(D850)=0,SUM($O600)&gt;0,COUNTA(O850:AD850)=16),0,1)))))</f>
        <v>0</v>
      </c>
      <c r="AH850" s="1">
        <f t="shared" si="172"/>
        <v>0</v>
      </c>
      <c r="AI850" s="1">
        <f t="shared" si="173"/>
        <v>0</v>
      </c>
      <c r="AJ850" s="1">
        <f t="shared" si="157"/>
        <v>0</v>
      </c>
      <c r="AK850" s="1">
        <f t="shared" si="174"/>
        <v>0</v>
      </c>
      <c r="AL850" s="1">
        <f t="shared" si="175"/>
        <v>0</v>
      </c>
      <c r="AM850" s="1">
        <f t="shared" si="160"/>
        <v>0</v>
      </c>
      <c r="AN850" s="1">
        <f t="shared" si="176"/>
        <v>0</v>
      </c>
      <c r="AO850" s="1">
        <f t="shared" si="177"/>
        <v>0</v>
      </c>
      <c r="AP850" s="1">
        <f t="shared" si="163"/>
        <v>0</v>
      </c>
      <c r="AQ850" s="1">
        <f t="shared" si="178"/>
        <v>0</v>
      </c>
      <c r="AR850" s="1">
        <f t="shared" si="179"/>
        <v>0</v>
      </c>
      <c r="AS850" s="1">
        <f t="shared" si="166"/>
        <v>0</v>
      </c>
      <c r="AT850" s="1">
        <f t="shared" si="167"/>
        <v>0</v>
      </c>
      <c r="AU850">
        <f t="shared" si="168"/>
        <v>0</v>
      </c>
      <c r="AV850">
        <f t="shared" si="169"/>
        <v>0</v>
      </c>
      <c r="AW850">
        <f t="shared" si="170"/>
        <v>0</v>
      </c>
      <c r="AX850">
        <f t="shared" si="171"/>
        <v>0</v>
      </c>
      <c r="AY850" s="1">
        <f>IF(AND(CNGE_2024_M4_Secc1!$O92&lt;&gt;"",CNGE_2024_M4_Secc1!$O92=1,COUNTA(O850:AD850)&gt;4),1,0)</f>
        <v>0</v>
      </c>
    </row>
    <row r="851" spans="1:51" ht="15" customHeight="1">
      <c r="A851" s="40"/>
      <c r="B851" s="42"/>
      <c r="C851" s="94" t="s">
        <v>5136</v>
      </c>
      <c r="D851" s="572" t="str">
        <f>IF(CNGE_2024_M4_Secc1!D93="","",CNGE_2024_M4_Secc1!D93)</f>
        <v/>
      </c>
      <c r="E851" s="573"/>
      <c r="F851" s="573"/>
      <c r="G851" s="573"/>
      <c r="H851" s="573"/>
      <c r="I851" s="573"/>
      <c r="J851" s="573"/>
      <c r="K851" s="573"/>
      <c r="L851" s="573"/>
      <c r="M851" s="573"/>
      <c r="N851" s="574"/>
      <c r="O851" s="112" t="str">
        <f>IF(CNGE_2024_M4_Secc6!O601="","",CNGE_2024_M4_Secc6!O601)</f>
        <v/>
      </c>
      <c r="P851" s="112" t="str">
        <f>IF(CNGE_2024_M4_Secc6!S601="","",CNGE_2024_M4_Secc6!S601)</f>
        <v/>
      </c>
      <c r="Q851" s="112" t="str">
        <f>IF(CNGE_2024_M4_Secc6!W601="","",CNGE_2024_M4_Secc6!W601)</f>
        <v/>
      </c>
      <c r="R851" s="112" t="str">
        <f>IF(CNGE_2024_M4_Secc6!AA601="","",CNGE_2024_M4_Secc6!AA601)</f>
        <v/>
      </c>
      <c r="S851" s="483"/>
      <c r="T851" s="483"/>
      <c r="U851" s="483"/>
      <c r="V851" s="483"/>
      <c r="W851" s="483"/>
      <c r="X851" s="483"/>
      <c r="Y851" s="483"/>
      <c r="Z851" s="483"/>
      <c r="AA851" s="483"/>
      <c r="AB851" s="483"/>
      <c r="AC851" s="483"/>
      <c r="AD851" s="483"/>
      <c r="AE851" s="42"/>
      <c r="AG851" s="1">
        <f>IF(AND($AZ$800=1,COUNTA(O851:AD851)=4),0,IF(AND(CNGE_2024_M4_Secc1!$O93&lt;&gt;"",CNGE_2024_M4_Secc1!$O93=1,COUNTBLANK(D851)=0,COUNTA(O851:AD851)=4),0,IF(AND(COUNTBLANK(D851)=1,COUNTA(O851:AD851)=4),0,IF(AND(CNGE_2024_M4_Secc1!$O93&lt;&gt;"",CNGE_2024_M4_Secc1!$O93&lt;&gt;1,COUNTBLANK(D851)=0,SUM($O601)=0,COUNTA(O851:AD851)=4),0,IF(AND(CNGE_2024_M4_Secc1!$O93&lt;&gt;"",CNGE_2024_M4_Secc1!$O93&lt;&gt;1,COUNTBLANK(D851)=0,SUM($O601)&gt;0,COUNTA(O851:AD851)=16),0,1)))))</f>
        <v>0</v>
      </c>
      <c r="AH851" s="1">
        <f t="shared" si="172"/>
        <v>0</v>
      </c>
      <c r="AI851" s="1">
        <f t="shared" si="173"/>
        <v>0</v>
      </c>
      <c r="AJ851" s="1">
        <f t="shared" si="157"/>
        <v>0</v>
      </c>
      <c r="AK851" s="1">
        <f t="shared" si="174"/>
        <v>0</v>
      </c>
      <c r="AL851" s="1">
        <f t="shared" si="175"/>
        <v>0</v>
      </c>
      <c r="AM851" s="1">
        <f t="shared" si="160"/>
        <v>0</v>
      </c>
      <c r="AN851" s="1">
        <f t="shared" si="176"/>
        <v>0</v>
      </c>
      <c r="AO851" s="1">
        <f t="shared" si="177"/>
        <v>0</v>
      </c>
      <c r="AP851" s="1">
        <f t="shared" si="163"/>
        <v>0</v>
      </c>
      <c r="AQ851" s="1">
        <f t="shared" si="178"/>
        <v>0</v>
      </c>
      <c r="AR851" s="1">
        <f t="shared" si="179"/>
        <v>0</v>
      </c>
      <c r="AS851" s="1">
        <f t="shared" si="166"/>
        <v>0</v>
      </c>
      <c r="AT851" s="1">
        <f t="shared" si="167"/>
        <v>0</v>
      </c>
      <c r="AU851">
        <f t="shared" si="168"/>
        <v>0</v>
      </c>
      <c r="AV851">
        <f t="shared" si="169"/>
        <v>0</v>
      </c>
      <c r="AW851">
        <f t="shared" si="170"/>
        <v>0</v>
      </c>
      <c r="AX851">
        <f t="shared" si="171"/>
        <v>0</v>
      </c>
      <c r="AY851" s="1">
        <f>IF(AND(CNGE_2024_M4_Secc1!$O93&lt;&gt;"",CNGE_2024_M4_Secc1!$O93=1,COUNTA(O851:AD851)&gt;4),1,0)</f>
        <v>0</v>
      </c>
    </row>
    <row r="852" spans="1:51" ht="15" customHeight="1">
      <c r="A852" s="40"/>
      <c r="B852" s="42"/>
      <c r="C852" s="94" t="s">
        <v>5137</v>
      </c>
      <c r="D852" s="572" t="str">
        <f>IF(CNGE_2024_M4_Secc1!D94="","",CNGE_2024_M4_Secc1!D94)</f>
        <v/>
      </c>
      <c r="E852" s="573"/>
      <c r="F852" s="573"/>
      <c r="G852" s="573"/>
      <c r="H852" s="573"/>
      <c r="I852" s="573"/>
      <c r="J852" s="573"/>
      <c r="K852" s="573"/>
      <c r="L852" s="573"/>
      <c r="M852" s="573"/>
      <c r="N852" s="574"/>
      <c r="O852" s="112" t="str">
        <f>IF(CNGE_2024_M4_Secc6!O602="","",CNGE_2024_M4_Secc6!O602)</f>
        <v/>
      </c>
      <c r="P852" s="112" t="str">
        <f>IF(CNGE_2024_M4_Secc6!S602="","",CNGE_2024_M4_Secc6!S602)</f>
        <v/>
      </c>
      <c r="Q852" s="112" t="str">
        <f>IF(CNGE_2024_M4_Secc6!W602="","",CNGE_2024_M4_Secc6!W602)</f>
        <v/>
      </c>
      <c r="R852" s="112" t="str">
        <f>IF(CNGE_2024_M4_Secc6!AA602="","",CNGE_2024_M4_Secc6!AA602)</f>
        <v/>
      </c>
      <c r="S852" s="483"/>
      <c r="T852" s="483"/>
      <c r="U852" s="483"/>
      <c r="V852" s="483"/>
      <c r="W852" s="483"/>
      <c r="X852" s="483"/>
      <c r="Y852" s="483"/>
      <c r="Z852" s="483"/>
      <c r="AA852" s="483"/>
      <c r="AB852" s="483"/>
      <c r="AC852" s="483"/>
      <c r="AD852" s="483"/>
      <c r="AE852" s="42"/>
      <c r="AG852" s="1">
        <f>IF(AND($AZ$800=1,COUNTA(O852:AD852)=4),0,IF(AND(CNGE_2024_M4_Secc1!$O94&lt;&gt;"",CNGE_2024_M4_Secc1!$O94=1,COUNTBLANK(D852)=0,COUNTA(O852:AD852)=4),0,IF(AND(COUNTBLANK(D852)=1,COUNTA(O852:AD852)=4),0,IF(AND(CNGE_2024_M4_Secc1!$O94&lt;&gt;"",CNGE_2024_M4_Secc1!$O94&lt;&gt;1,COUNTBLANK(D852)=0,SUM($O602)=0,COUNTA(O852:AD852)=4),0,IF(AND(CNGE_2024_M4_Secc1!$O94&lt;&gt;"",CNGE_2024_M4_Secc1!$O94&lt;&gt;1,COUNTBLANK(D852)=0,SUM($O602)&gt;0,COUNTA(O852:AD852)=16),0,1)))))</f>
        <v>0</v>
      </c>
      <c r="AH852" s="1">
        <f t="shared" si="172"/>
        <v>0</v>
      </c>
      <c r="AI852" s="1">
        <f t="shared" si="173"/>
        <v>0</v>
      </c>
      <c r="AJ852" s="1">
        <f t="shared" si="157"/>
        <v>0</v>
      </c>
      <c r="AK852" s="1">
        <f t="shared" si="174"/>
        <v>0</v>
      </c>
      <c r="AL852" s="1">
        <f t="shared" si="175"/>
        <v>0</v>
      </c>
      <c r="AM852" s="1">
        <f t="shared" si="160"/>
        <v>0</v>
      </c>
      <c r="AN852" s="1">
        <f t="shared" si="176"/>
        <v>0</v>
      </c>
      <c r="AO852" s="1">
        <f t="shared" si="177"/>
        <v>0</v>
      </c>
      <c r="AP852" s="1">
        <f t="shared" si="163"/>
        <v>0</v>
      </c>
      <c r="AQ852" s="1">
        <f t="shared" si="178"/>
        <v>0</v>
      </c>
      <c r="AR852" s="1">
        <f t="shared" si="179"/>
        <v>0</v>
      </c>
      <c r="AS852" s="1">
        <f t="shared" si="166"/>
        <v>0</v>
      </c>
      <c r="AT852" s="1">
        <f t="shared" si="167"/>
        <v>0</v>
      </c>
      <c r="AU852">
        <f t="shared" si="168"/>
        <v>0</v>
      </c>
      <c r="AV852">
        <f t="shared" si="169"/>
        <v>0</v>
      </c>
      <c r="AW852">
        <f t="shared" si="170"/>
        <v>0</v>
      </c>
      <c r="AX852">
        <f t="shared" si="171"/>
        <v>0</v>
      </c>
      <c r="AY852" s="1">
        <f>IF(AND(CNGE_2024_M4_Secc1!$O94&lt;&gt;"",CNGE_2024_M4_Secc1!$O94=1,COUNTA(O852:AD852)&gt;4),1,0)</f>
        <v>0</v>
      </c>
    </row>
    <row r="853" spans="1:51" ht="15" customHeight="1">
      <c r="A853" s="40"/>
      <c r="B853" s="42"/>
      <c r="C853" s="94" t="s">
        <v>5138</v>
      </c>
      <c r="D853" s="572" t="str">
        <f>IF(CNGE_2024_M4_Secc1!D95="","",CNGE_2024_M4_Secc1!D95)</f>
        <v/>
      </c>
      <c r="E853" s="573"/>
      <c r="F853" s="573"/>
      <c r="G853" s="573"/>
      <c r="H853" s="573"/>
      <c r="I853" s="573"/>
      <c r="J853" s="573"/>
      <c r="K853" s="573"/>
      <c r="L853" s="573"/>
      <c r="M853" s="573"/>
      <c r="N853" s="574"/>
      <c r="O853" s="112" t="str">
        <f>IF(CNGE_2024_M4_Secc6!O603="","",CNGE_2024_M4_Secc6!O603)</f>
        <v/>
      </c>
      <c r="P853" s="112" t="str">
        <f>IF(CNGE_2024_M4_Secc6!S603="","",CNGE_2024_M4_Secc6!S603)</f>
        <v/>
      </c>
      <c r="Q853" s="112" t="str">
        <f>IF(CNGE_2024_M4_Secc6!W603="","",CNGE_2024_M4_Secc6!W603)</f>
        <v/>
      </c>
      <c r="R853" s="112" t="str">
        <f>IF(CNGE_2024_M4_Secc6!AA603="","",CNGE_2024_M4_Secc6!AA603)</f>
        <v/>
      </c>
      <c r="S853" s="483"/>
      <c r="T853" s="483"/>
      <c r="U853" s="483"/>
      <c r="V853" s="483"/>
      <c r="W853" s="483"/>
      <c r="X853" s="483"/>
      <c r="Y853" s="483"/>
      <c r="Z853" s="483"/>
      <c r="AA853" s="483"/>
      <c r="AB853" s="483"/>
      <c r="AC853" s="483"/>
      <c r="AD853" s="483"/>
      <c r="AE853" s="42"/>
      <c r="AG853" s="1">
        <f>IF(AND($AZ$800=1,COUNTA(O853:AD853)=4),0,IF(AND(CNGE_2024_M4_Secc1!$O95&lt;&gt;"",CNGE_2024_M4_Secc1!$O95=1,COUNTBLANK(D853)=0,COUNTA(O853:AD853)=4),0,IF(AND(COUNTBLANK(D853)=1,COUNTA(O853:AD853)=4),0,IF(AND(CNGE_2024_M4_Secc1!$O95&lt;&gt;"",CNGE_2024_M4_Secc1!$O95&lt;&gt;1,COUNTBLANK(D853)=0,SUM($O603)=0,COUNTA(O853:AD853)=4),0,IF(AND(CNGE_2024_M4_Secc1!$O95&lt;&gt;"",CNGE_2024_M4_Secc1!$O95&lt;&gt;1,COUNTBLANK(D853)=0,SUM($O603)&gt;0,COUNTA(O853:AD853)=16),0,1)))))</f>
        <v>0</v>
      </c>
      <c r="AH853" s="1">
        <f t="shared" si="172"/>
        <v>0</v>
      </c>
      <c r="AI853" s="1">
        <f t="shared" si="173"/>
        <v>0</v>
      </c>
      <c r="AJ853" s="1">
        <f t="shared" si="157"/>
        <v>0</v>
      </c>
      <c r="AK853" s="1">
        <f t="shared" si="174"/>
        <v>0</v>
      </c>
      <c r="AL853" s="1">
        <f t="shared" si="175"/>
        <v>0</v>
      </c>
      <c r="AM853" s="1">
        <f t="shared" si="160"/>
        <v>0</v>
      </c>
      <c r="AN853" s="1">
        <f t="shared" si="176"/>
        <v>0</v>
      </c>
      <c r="AO853" s="1">
        <f t="shared" si="177"/>
        <v>0</v>
      </c>
      <c r="AP853" s="1">
        <f t="shared" si="163"/>
        <v>0</v>
      </c>
      <c r="AQ853" s="1">
        <f t="shared" si="178"/>
        <v>0</v>
      </c>
      <c r="AR853" s="1">
        <f t="shared" si="179"/>
        <v>0</v>
      </c>
      <c r="AS853" s="1">
        <f t="shared" si="166"/>
        <v>0</v>
      </c>
      <c r="AT853" s="1">
        <f t="shared" si="167"/>
        <v>0</v>
      </c>
      <c r="AU853">
        <f t="shared" si="168"/>
        <v>0</v>
      </c>
      <c r="AV853">
        <f t="shared" si="169"/>
        <v>0</v>
      </c>
      <c r="AW853">
        <f t="shared" si="170"/>
        <v>0</v>
      </c>
      <c r="AX853">
        <f t="shared" si="171"/>
        <v>0</v>
      </c>
      <c r="AY853" s="1">
        <f>IF(AND(CNGE_2024_M4_Secc1!$O95&lt;&gt;"",CNGE_2024_M4_Secc1!$O95=1,COUNTA(O853:AD853)&gt;4),1,0)</f>
        <v>0</v>
      </c>
    </row>
    <row r="854" spans="1:51" ht="15" customHeight="1">
      <c r="A854" s="40"/>
      <c r="B854" s="42"/>
      <c r="C854" s="94" t="s">
        <v>5139</v>
      </c>
      <c r="D854" s="572" t="str">
        <f>IF(CNGE_2024_M4_Secc1!D96="","",CNGE_2024_M4_Secc1!D96)</f>
        <v/>
      </c>
      <c r="E854" s="573"/>
      <c r="F854" s="573"/>
      <c r="G854" s="573"/>
      <c r="H854" s="573"/>
      <c r="I854" s="573"/>
      <c r="J854" s="573"/>
      <c r="K854" s="573"/>
      <c r="L854" s="573"/>
      <c r="M854" s="573"/>
      <c r="N854" s="574"/>
      <c r="O854" s="112" t="str">
        <f>IF(CNGE_2024_M4_Secc6!O604="","",CNGE_2024_M4_Secc6!O604)</f>
        <v/>
      </c>
      <c r="P854" s="112" t="str">
        <f>IF(CNGE_2024_M4_Secc6!S604="","",CNGE_2024_M4_Secc6!S604)</f>
        <v/>
      </c>
      <c r="Q854" s="112" t="str">
        <f>IF(CNGE_2024_M4_Secc6!W604="","",CNGE_2024_M4_Secc6!W604)</f>
        <v/>
      </c>
      <c r="R854" s="112" t="str">
        <f>IF(CNGE_2024_M4_Secc6!AA604="","",CNGE_2024_M4_Secc6!AA604)</f>
        <v/>
      </c>
      <c r="S854" s="483"/>
      <c r="T854" s="483"/>
      <c r="U854" s="483"/>
      <c r="V854" s="483"/>
      <c r="W854" s="483"/>
      <c r="X854" s="483"/>
      <c r="Y854" s="483"/>
      <c r="Z854" s="483"/>
      <c r="AA854" s="483"/>
      <c r="AB854" s="483"/>
      <c r="AC854" s="483"/>
      <c r="AD854" s="483"/>
      <c r="AE854" s="42"/>
      <c r="AG854" s="1">
        <f>IF(AND($AZ$800=1,COUNTA(O854:AD854)=4),0,IF(AND(CNGE_2024_M4_Secc1!$O96&lt;&gt;"",CNGE_2024_M4_Secc1!$O96=1,COUNTBLANK(D854)=0,COUNTA(O854:AD854)=4),0,IF(AND(COUNTBLANK(D854)=1,COUNTA(O854:AD854)=4),0,IF(AND(CNGE_2024_M4_Secc1!$O96&lt;&gt;"",CNGE_2024_M4_Secc1!$O96&lt;&gt;1,COUNTBLANK(D854)=0,SUM($O604)=0,COUNTA(O854:AD854)=4),0,IF(AND(CNGE_2024_M4_Secc1!$O96&lt;&gt;"",CNGE_2024_M4_Secc1!$O96&lt;&gt;1,COUNTBLANK(D854)=0,SUM($O604)&gt;0,COUNTA(O854:AD854)=16),0,1)))))</f>
        <v>0</v>
      </c>
      <c r="AH854" s="1">
        <f t="shared" si="172"/>
        <v>0</v>
      </c>
      <c r="AI854" s="1">
        <f t="shared" si="173"/>
        <v>0</v>
      </c>
      <c r="AJ854" s="1">
        <f t="shared" si="157"/>
        <v>0</v>
      </c>
      <c r="AK854" s="1">
        <f t="shared" si="174"/>
        <v>0</v>
      </c>
      <c r="AL854" s="1">
        <f t="shared" si="175"/>
        <v>0</v>
      </c>
      <c r="AM854" s="1">
        <f t="shared" si="160"/>
        <v>0</v>
      </c>
      <c r="AN854" s="1">
        <f t="shared" si="176"/>
        <v>0</v>
      </c>
      <c r="AO854" s="1">
        <f t="shared" si="177"/>
        <v>0</v>
      </c>
      <c r="AP854" s="1">
        <f t="shared" si="163"/>
        <v>0</v>
      </c>
      <c r="AQ854" s="1">
        <f t="shared" si="178"/>
        <v>0</v>
      </c>
      <c r="AR854" s="1">
        <f t="shared" si="179"/>
        <v>0</v>
      </c>
      <c r="AS854" s="1">
        <f t="shared" si="166"/>
        <v>0</v>
      </c>
      <c r="AT854" s="1">
        <f t="shared" si="167"/>
        <v>0</v>
      </c>
      <c r="AU854">
        <f t="shared" si="168"/>
        <v>0</v>
      </c>
      <c r="AV854">
        <f t="shared" si="169"/>
        <v>0</v>
      </c>
      <c r="AW854">
        <f t="shared" si="170"/>
        <v>0</v>
      </c>
      <c r="AX854">
        <f t="shared" si="171"/>
        <v>0</v>
      </c>
      <c r="AY854" s="1">
        <f>IF(AND(CNGE_2024_M4_Secc1!$O96&lt;&gt;"",CNGE_2024_M4_Secc1!$O96=1,COUNTA(O854:AD854)&gt;4),1,0)</f>
        <v>0</v>
      </c>
    </row>
    <row r="855" spans="1:51" ht="15" customHeight="1">
      <c r="A855" s="40"/>
      <c r="B855" s="42"/>
      <c r="C855" s="94" t="s">
        <v>5140</v>
      </c>
      <c r="D855" s="572" t="str">
        <f>IF(CNGE_2024_M4_Secc1!D97="","",CNGE_2024_M4_Secc1!D97)</f>
        <v/>
      </c>
      <c r="E855" s="573"/>
      <c r="F855" s="573"/>
      <c r="G855" s="573"/>
      <c r="H855" s="573"/>
      <c r="I855" s="573"/>
      <c r="J855" s="573"/>
      <c r="K855" s="573"/>
      <c r="L855" s="573"/>
      <c r="M855" s="573"/>
      <c r="N855" s="574"/>
      <c r="O855" s="112" t="str">
        <f>IF(CNGE_2024_M4_Secc6!O605="","",CNGE_2024_M4_Secc6!O605)</f>
        <v/>
      </c>
      <c r="P855" s="112" t="str">
        <f>IF(CNGE_2024_M4_Secc6!S605="","",CNGE_2024_M4_Secc6!S605)</f>
        <v/>
      </c>
      <c r="Q855" s="112" t="str">
        <f>IF(CNGE_2024_M4_Secc6!W605="","",CNGE_2024_M4_Secc6!W605)</f>
        <v/>
      </c>
      <c r="R855" s="112" t="str">
        <f>IF(CNGE_2024_M4_Secc6!AA605="","",CNGE_2024_M4_Secc6!AA605)</f>
        <v/>
      </c>
      <c r="S855" s="483"/>
      <c r="T855" s="483"/>
      <c r="U855" s="483"/>
      <c r="V855" s="483"/>
      <c r="W855" s="483"/>
      <c r="X855" s="483"/>
      <c r="Y855" s="483"/>
      <c r="Z855" s="483"/>
      <c r="AA855" s="483"/>
      <c r="AB855" s="483"/>
      <c r="AC855" s="483"/>
      <c r="AD855" s="483"/>
      <c r="AE855" s="42"/>
      <c r="AG855" s="1">
        <f>IF(AND($AZ$800=1,COUNTA(O855:AD855)=4),0,IF(AND(CNGE_2024_M4_Secc1!$O97&lt;&gt;"",CNGE_2024_M4_Secc1!$O97=1,COUNTBLANK(D855)=0,COUNTA(O855:AD855)=4),0,IF(AND(COUNTBLANK(D855)=1,COUNTA(O855:AD855)=4),0,IF(AND(CNGE_2024_M4_Secc1!$O97&lt;&gt;"",CNGE_2024_M4_Secc1!$O97&lt;&gt;1,COUNTBLANK(D855)=0,SUM($O605)=0,COUNTA(O855:AD855)=4),0,IF(AND(CNGE_2024_M4_Secc1!$O97&lt;&gt;"",CNGE_2024_M4_Secc1!$O97&lt;&gt;1,COUNTBLANK(D855)=0,SUM($O605)&gt;0,COUNTA(O855:AD855)=16),0,1)))))</f>
        <v>0</v>
      </c>
      <c r="AH855" s="1">
        <f t="shared" si="172"/>
        <v>0</v>
      </c>
      <c r="AI855" s="1">
        <f t="shared" si="173"/>
        <v>0</v>
      </c>
      <c r="AJ855" s="1">
        <f t="shared" si="157"/>
        <v>0</v>
      </c>
      <c r="AK855" s="1">
        <f t="shared" si="174"/>
        <v>0</v>
      </c>
      <c r="AL855" s="1">
        <f t="shared" si="175"/>
        <v>0</v>
      </c>
      <c r="AM855" s="1">
        <f t="shared" si="160"/>
        <v>0</v>
      </c>
      <c r="AN855" s="1">
        <f t="shared" si="176"/>
        <v>0</v>
      </c>
      <c r="AO855" s="1">
        <f t="shared" si="177"/>
        <v>0</v>
      </c>
      <c r="AP855" s="1">
        <f t="shared" si="163"/>
        <v>0</v>
      </c>
      <c r="AQ855" s="1">
        <f t="shared" si="178"/>
        <v>0</v>
      </c>
      <c r="AR855" s="1">
        <f t="shared" si="179"/>
        <v>0</v>
      </c>
      <c r="AS855" s="1">
        <f t="shared" si="166"/>
        <v>0</v>
      </c>
      <c r="AT855" s="1">
        <f t="shared" si="167"/>
        <v>0</v>
      </c>
      <c r="AU855">
        <f t="shared" si="168"/>
        <v>0</v>
      </c>
      <c r="AV855">
        <f t="shared" si="169"/>
        <v>0</v>
      </c>
      <c r="AW855">
        <f t="shared" si="170"/>
        <v>0</v>
      </c>
      <c r="AX855">
        <f t="shared" si="171"/>
        <v>0</v>
      </c>
      <c r="AY855" s="1">
        <f>IF(AND(CNGE_2024_M4_Secc1!$O97&lt;&gt;"",CNGE_2024_M4_Secc1!$O97=1,COUNTA(O855:AD855)&gt;4),1,0)</f>
        <v>0</v>
      </c>
    </row>
    <row r="856" spans="1:51" ht="15" customHeight="1">
      <c r="A856" s="40"/>
      <c r="B856" s="42"/>
      <c r="C856" s="94" t="s">
        <v>5141</v>
      </c>
      <c r="D856" s="572" t="str">
        <f>IF(CNGE_2024_M4_Secc1!D98="","",CNGE_2024_M4_Secc1!D98)</f>
        <v/>
      </c>
      <c r="E856" s="573"/>
      <c r="F856" s="573"/>
      <c r="G856" s="573"/>
      <c r="H856" s="573"/>
      <c r="I856" s="573"/>
      <c r="J856" s="573"/>
      <c r="K856" s="573"/>
      <c r="L856" s="573"/>
      <c r="M856" s="573"/>
      <c r="N856" s="574"/>
      <c r="O856" s="112" t="str">
        <f>IF(CNGE_2024_M4_Secc6!O606="","",CNGE_2024_M4_Secc6!O606)</f>
        <v/>
      </c>
      <c r="P856" s="112" t="str">
        <f>IF(CNGE_2024_M4_Secc6!S606="","",CNGE_2024_M4_Secc6!S606)</f>
        <v/>
      </c>
      <c r="Q856" s="112" t="str">
        <f>IF(CNGE_2024_M4_Secc6!W606="","",CNGE_2024_M4_Secc6!W606)</f>
        <v/>
      </c>
      <c r="R856" s="112" t="str">
        <f>IF(CNGE_2024_M4_Secc6!AA606="","",CNGE_2024_M4_Secc6!AA606)</f>
        <v/>
      </c>
      <c r="S856" s="483"/>
      <c r="T856" s="483"/>
      <c r="U856" s="483"/>
      <c r="V856" s="483"/>
      <c r="W856" s="483"/>
      <c r="X856" s="483"/>
      <c r="Y856" s="483"/>
      <c r="Z856" s="483"/>
      <c r="AA856" s="483"/>
      <c r="AB856" s="483"/>
      <c r="AC856" s="483"/>
      <c r="AD856" s="483"/>
      <c r="AE856" s="42"/>
      <c r="AG856" s="1">
        <f>IF(AND($AZ$800=1,COUNTA(O856:AD856)=4),0,IF(AND(CNGE_2024_M4_Secc1!$O98&lt;&gt;"",CNGE_2024_M4_Secc1!$O98=1,COUNTBLANK(D856)=0,COUNTA(O856:AD856)=4),0,IF(AND(COUNTBLANK(D856)=1,COUNTA(O856:AD856)=4),0,IF(AND(CNGE_2024_M4_Secc1!$O98&lt;&gt;"",CNGE_2024_M4_Secc1!$O98&lt;&gt;1,COUNTBLANK(D856)=0,SUM($O606)=0,COUNTA(O856:AD856)=4),0,IF(AND(CNGE_2024_M4_Secc1!$O98&lt;&gt;"",CNGE_2024_M4_Secc1!$O98&lt;&gt;1,COUNTBLANK(D856)=0,SUM($O606)&gt;0,COUNTA(O856:AD856)=16),0,1)))))</f>
        <v>0</v>
      </c>
      <c r="AH856" s="1">
        <f t="shared" si="172"/>
        <v>0</v>
      </c>
      <c r="AI856" s="1">
        <f t="shared" si="173"/>
        <v>0</v>
      </c>
      <c r="AJ856" s="1">
        <f t="shared" si="157"/>
        <v>0</v>
      </c>
      <c r="AK856" s="1">
        <f t="shared" si="174"/>
        <v>0</v>
      </c>
      <c r="AL856" s="1">
        <f t="shared" si="175"/>
        <v>0</v>
      </c>
      <c r="AM856" s="1">
        <f t="shared" si="160"/>
        <v>0</v>
      </c>
      <c r="AN856" s="1">
        <f t="shared" si="176"/>
        <v>0</v>
      </c>
      <c r="AO856" s="1">
        <f t="shared" si="177"/>
        <v>0</v>
      </c>
      <c r="AP856" s="1">
        <f t="shared" si="163"/>
        <v>0</v>
      </c>
      <c r="AQ856" s="1">
        <f t="shared" si="178"/>
        <v>0</v>
      </c>
      <c r="AR856" s="1">
        <f t="shared" si="179"/>
        <v>0</v>
      </c>
      <c r="AS856" s="1">
        <f t="shared" si="166"/>
        <v>0</v>
      </c>
      <c r="AT856" s="1">
        <f t="shared" si="167"/>
        <v>0</v>
      </c>
      <c r="AU856">
        <f t="shared" si="168"/>
        <v>0</v>
      </c>
      <c r="AV856">
        <f t="shared" si="169"/>
        <v>0</v>
      </c>
      <c r="AW856">
        <f t="shared" si="170"/>
        <v>0</v>
      </c>
      <c r="AX856">
        <f t="shared" si="171"/>
        <v>0</v>
      </c>
      <c r="AY856" s="1">
        <f>IF(AND(CNGE_2024_M4_Secc1!$O98&lt;&gt;"",CNGE_2024_M4_Secc1!$O98=1,COUNTA(O856:AD856)&gt;4),1,0)</f>
        <v>0</v>
      </c>
    </row>
    <row r="857" spans="1:51" ht="15" customHeight="1">
      <c r="A857" s="40"/>
      <c r="B857" s="42"/>
      <c r="C857" s="94" t="s">
        <v>5142</v>
      </c>
      <c r="D857" s="572" t="str">
        <f>IF(CNGE_2024_M4_Secc1!D99="","",CNGE_2024_M4_Secc1!D99)</f>
        <v/>
      </c>
      <c r="E857" s="573"/>
      <c r="F857" s="573"/>
      <c r="G857" s="573"/>
      <c r="H857" s="573"/>
      <c r="I857" s="573"/>
      <c r="J857" s="573"/>
      <c r="K857" s="573"/>
      <c r="L857" s="573"/>
      <c r="M857" s="573"/>
      <c r="N857" s="574"/>
      <c r="O857" s="112" t="str">
        <f>IF(CNGE_2024_M4_Secc6!O607="","",CNGE_2024_M4_Secc6!O607)</f>
        <v/>
      </c>
      <c r="P857" s="112" t="str">
        <f>IF(CNGE_2024_M4_Secc6!S607="","",CNGE_2024_M4_Secc6!S607)</f>
        <v/>
      </c>
      <c r="Q857" s="112" t="str">
        <f>IF(CNGE_2024_M4_Secc6!W607="","",CNGE_2024_M4_Secc6!W607)</f>
        <v/>
      </c>
      <c r="R857" s="112" t="str">
        <f>IF(CNGE_2024_M4_Secc6!AA607="","",CNGE_2024_M4_Secc6!AA607)</f>
        <v/>
      </c>
      <c r="S857" s="483"/>
      <c r="T857" s="483"/>
      <c r="U857" s="483"/>
      <c r="V857" s="483"/>
      <c r="W857" s="483"/>
      <c r="X857" s="483"/>
      <c r="Y857" s="483"/>
      <c r="Z857" s="483"/>
      <c r="AA857" s="483"/>
      <c r="AB857" s="483"/>
      <c r="AC857" s="483"/>
      <c r="AD857" s="483"/>
      <c r="AE857" s="42"/>
      <c r="AG857" s="1">
        <f>IF(AND($AZ$800=1,COUNTA(O857:AD857)=4),0,IF(AND(CNGE_2024_M4_Secc1!$O99&lt;&gt;"",CNGE_2024_M4_Secc1!$O99=1,COUNTBLANK(D857)=0,COUNTA(O857:AD857)=4),0,IF(AND(COUNTBLANK(D857)=1,COUNTA(O857:AD857)=4),0,IF(AND(CNGE_2024_M4_Secc1!$O99&lt;&gt;"",CNGE_2024_M4_Secc1!$O99&lt;&gt;1,COUNTBLANK(D857)=0,SUM($O607)=0,COUNTA(O857:AD857)=4),0,IF(AND(CNGE_2024_M4_Secc1!$O99&lt;&gt;"",CNGE_2024_M4_Secc1!$O99&lt;&gt;1,COUNTBLANK(D857)=0,SUM($O607)&gt;0,COUNTA(O857:AD857)=16),0,1)))))</f>
        <v>0</v>
      </c>
      <c r="AH857" s="1">
        <f t="shared" si="172"/>
        <v>0</v>
      </c>
      <c r="AI857" s="1">
        <f t="shared" si="173"/>
        <v>0</v>
      </c>
      <c r="AJ857" s="1">
        <f t="shared" si="157"/>
        <v>0</v>
      </c>
      <c r="AK857" s="1">
        <f t="shared" si="174"/>
        <v>0</v>
      </c>
      <c r="AL857" s="1">
        <f t="shared" si="175"/>
        <v>0</v>
      </c>
      <c r="AM857" s="1">
        <f t="shared" si="160"/>
        <v>0</v>
      </c>
      <c r="AN857" s="1">
        <f t="shared" si="176"/>
        <v>0</v>
      </c>
      <c r="AO857" s="1">
        <f t="shared" si="177"/>
        <v>0</v>
      </c>
      <c r="AP857" s="1">
        <f t="shared" si="163"/>
        <v>0</v>
      </c>
      <c r="AQ857" s="1">
        <f t="shared" si="178"/>
        <v>0</v>
      </c>
      <c r="AR857" s="1">
        <f t="shared" si="179"/>
        <v>0</v>
      </c>
      <c r="AS857" s="1">
        <f t="shared" si="166"/>
        <v>0</v>
      </c>
      <c r="AT857" s="1">
        <f t="shared" si="167"/>
        <v>0</v>
      </c>
      <c r="AU857">
        <f t="shared" si="168"/>
        <v>0</v>
      </c>
      <c r="AV857">
        <f t="shared" si="169"/>
        <v>0</v>
      </c>
      <c r="AW857">
        <f t="shared" si="170"/>
        <v>0</v>
      </c>
      <c r="AX857">
        <f t="shared" si="171"/>
        <v>0</v>
      </c>
      <c r="AY857" s="1">
        <f>IF(AND(CNGE_2024_M4_Secc1!$O99&lt;&gt;"",CNGE_2024_M4_Secc1!$O99=1,COUNTA(O857:AD857)&gt;4),1,0)</f>
        <v>0</v>
      </c>
    </row>
    <row r="858" spans="1:51" ht="15" customHeight="1">
      <c r="A858" s="40"/>
      <c r="B858" s="42"/>
      <c r="C858" s="94" t="s">
        <v>5143</v>
      </c>
      <c r="D858" s="572" t="str">
        <f>IF(CNGE_2024_M4_Secc1!D100="","",CNGE_2024_M4_Secc1!D100)</f>
        <v/>
      </c>
      <c r="E858" s="573"/>
      <c r="F858" s="573"/>
      <c r="G858" s="573"/>
      <c r="H858" s="573"/>
      <c r="I858" s="573"/>
      <c r="J858" s="573"/>
      <c r="K858" s="573"/>
      <c r="L858" s="573"/>
      <c r="M858" s="573"/>
      <c r="N858" s="574"/>
      <c r="O858" s="112" t="str">
        <f>IF(CNGE_2024_M4_Secc6!O608="","",CNGE_2024_M4_Secc6!O608)</f>
        <v/>
      </c>
      <c r="P858" s="112" t="str">
        <f>IF(CNGE_2024_M4_Secc6!S608="","",CNGE_2024_M4_Secc6!S608)</f>
        <v/>
      </c>
      <c r="Q858" s="112" t="str">
        <f>IF(CNGE_2024_M4_Secc6!W608="","",CNGE_2024_M4_Secc6!W608)</f>
        <v/>
      </c>
      <c r="R858" s="112" t="str">
        <f>IF(CNGE_2024_M4_Secc6!AA608="","",CNGE_2024_M4_Secc6!AA608)</f>
        <v/>
      </c>
      <c r="S858" s="483"/>
      <c r="T858" s="483"/>
      <c r="U858" s="483"/>
      <c r="V858" s="483"/>
      <c r="W858" s="483"/>
      <c r="X858" s="483"/>
      <c r="Y858" s="483"/>
      <c r="Z858" s="483"/>
      <c r="AA858" s="483"/>
      <c r="AB858" s="483"/>
      <c r="AC858" s="483"/>
      <c r="AD858" s="483"/>
      <c r="AE858" s="42"/>
      <c r="AG858" s="1">
        <f>IF(AND($AZ$800=1,COUNTA(O858:AD858)=4),0,IF(AND(CNGE_2024_M4_Secc1!$O100&lt;&gt;"",CNGE_2024_M4_Secc1!$O100=1,COUNTBLANK(D858)=0,COUNTA(O858:AD858)=4),0,IF(AND(COUNTBLANK(D858)=1,COUNTA(O858:AD858)=4),0,IF(AND(CNGE_2024_M4_Secc1!$O100&lt;&gt;"",CNGE_2024_M4_Secc1!$O100&lt;&gt;1,COUNTBLANK(D858)=0,SUM($O608)=0,COUNTA(O858:AD858)=4),0,IF(AND(CNGE_2024_M4_Secc1!$O100&lt;&gt;"",CNGE_2024_M4_Secc1!$O100&lt;&gt;1,COUNTBLANK(D858)=0,SUM($O608)&gt;0,COUNTA(O858:AD858)=16),0,1)))))</f>
        <v>0</v>
      </c>
      <c r="AH858" s="1">
        <f t="shared" si="172"/>
        <v>0</v>
      </c>
      <c r="AI858" s="1">
        <f t="shared" si="173"/>
        <v>0</v>
      </c>
      <c r="AJ858" s="1">
        <f t="shared" si="157"/>
        <v>0</v>
      </c>
      <c r="AK858" s="1">
        <f t="shared" si="174"/>
        <v>0</v>
      </c>
      <c r="AL858" s="1">
        <f t="shared" si="175"/>
        <v>0</v>
      </c>
      <c r="AM858" s="1">
        <f t="shared" si="160"/>
        <v>0</v>
      </c>
      <c r="AN858" s="1">
        <f t="shared" si="176"/>
        <v>0</v>
      </c>
      <c r="AO858" s="1">
        <f t="shared" si="177"/>
        <v>0</v>
      </c>
      <c r="AP858" s="1">
        <f t="shared" si="163"/>
        <v>0</v>
      </c>
      <c r="AQ858" s="1">
        <f t="shared" si="178"/>
        <v>0</v>
      </c>
      <c r="AR858" s="1">
        <f t="shared" si="179"/>
        <v>0</v>
      </c>
      <c r="AS858" s="1">
        <f t="shared" si="166"/>
        <v>0</v>
      </c>
      <c r="AT858" s="1">
        <f t="shared" si="167"/>
        <v>0</v>
      </c>
      <c r="AU858">
        <f t="shared" si="168"/>
        <v>0</v>
      </c>
      <c r="AV858">
        <f t="shared" si="169"/>
        <v>0</v>
      </c>
      <c r="AW858">
        <f t="shared" si="170"/>
        <v>0</v>
      </c>
      <c r="AX858">
        <f t="shared" si="171"/>
        <v>0</v>
      </c>
      <c r="AY858" s="1">
        <f>IF(AND(CNGE_2024_M4_Secc1!$O100&lt;&gt;"",CNGE_2024_M4_Secc1!$O100=1,COUNTA(O858:AD858)&gt;4),1,0)</f>
        <v>0</v>
      </c>
    </row>
    <row r="859" spans="1:51" ht="15" customHeight="1">
      <c r="A859" s="40"/>
      <c r="B859" s="42"/>
      <c r="C859" s="94" t="s">
        <v>5144</v>
      </c>
      <c r="D859" s="572" t="str">
        <f>IF(CNGE_2024_M4_Secc1!D101="","",CNGE_2024_M4_Secc1!D101)</f>
        <v/>
      </c>
      <c r="E859" s="573"/>
      <c r="F859" s="573"/>
      <c r="G859" s="573"/>
      <c r="H859" s="573"/>
      <c r="I859" s="573"/>
      <c r="J859" s="573"/>
      <c r="K859" s="573"/>
      <c r="L859" s="573"/>
      <c r="M859" s="573"/>
      <c r="N859" s="574"/>
      <c r="O859" s="112" t="str">
        <f>IF(CNGE_2024_M4_Secc6!O609="","",CNGE_2024_M4_Secc6!O609)</f>
        <v/>
      </c>
      <c r="P859" s="112" t="str">
        <f>IF(CNGE_2024_M4_Secc6!S609="","",CNGE_2024_M4_Secc6!S609)</f>
        <v/>
      </c>
      <c r="Q859" s="112" t="str">
        <f>IF(CNGE_2024_M4_Secc6!W609="","",CNGE_2024_M4_Secc6!W609)</f>
        <v/>
      </c>
      <c r="R859" s="112" t="str">
        <f>IF(CNGE_2024_M4_Secc6!AA609="","",CNGE_2024_M4_Secc6!AA609)</f>
        <v/>
      </c>
      <c r="S859" s="483"/>
      <c r="T859" s="483"/>
      <c r="U859" s="483"/>
      <c r="V859" s="483"/>
      <c r="W859" s="483"/>
      <c r="X859" s="483"/>
      <c r="Y859" s="483"/>
      <c r="Z859" s="483"/>
      <c r="AA859" s="483"/>
      <c r="AB859" s="483"/>
      <c r="AC859" s="483"/>
      <c r="AD859" s="483"/>
      <c r="AE859" s="42"/>
      <c r="AG859" s="1">
        <f>IF(AND($AZ$800=1,COUNTA(O859:AD859)=4),0,IF(AND(CNGE_2024_M4_Secc1!$O101&lt;&gt;"",CNGE_2024_M4_Secc1!$O101=1,COUNTBLANK(D859)=0,COUNTA(O859:AD859)=4),0,IF(AND(COUNTBLANK(D859)=1,COUNTA(O859:AD859)=4),0,IF(AND(CNGE_2024_M4_Secc1!$O101&lt;&gt;"",CNGE_2024_M4_Secc1!$O101&lt;&gt;1,COUNTBLANK(D859)=0,SUM($O609)=0,COUNTA(O859:AD859)=4),0,IF(AND(CNGE_2024_M4_Secc1!$O101&lt;&gt;"",CNGE_2024_M4_Secc1!$O101&lt;&gt;1,COUNTBLANK(D859)=0,SUM($O609)&gt;0,COUNTA(O859:AD859)=16),0,1)))))</f>
        <v>0</v>
      </c>
      <c r="AH859" s="1">
        <f t="shared" si="172"/>
        <v>0</v>
      </c>
      <c r="AI859" s="1">
        <f t="shared" si="173"/>
        <v>0</v>
      </c>
      <c r="AJ859" s="1">
        <f t="shared" si="157"/>
        <v>0</v>
      </c>
      <c r="AK859" s="1">
        <f t="shared" si="174"/>
        <v>0</v>
      </c>
      <c r="AL859" s="1">
        <f t="shared" si="175"/>
        <v>0</v>
      </c>
      <c r="AM859" s="1">
        <f t="shared" si="160"/>
        <v>0</v>
      </c>
      <c r="AN859" s="1">
        <f t="shared" si="176"/>
        <v>0</v>
      </c>
      <c r="AO859" s="1">
        <f t="shared" si="177"/>
        <v>0</v>
      </c>
      <c r="AP859" s="1">
        <f t="shared" si="163"/>
        <v>0</v>
      </c>
      <c r="AQ859" s="1">
        <f t="shared" si="178"/>
        <v>0</v>
      </c>
      <c r="AR859" s="1">
        <f t="shared" si="179"/>
        <v>0</v>
      </c>
      <c r="AS859" s="1">
        <f t="shared" si="166"/>
        <v>0</v>
      </c>
      <c r="AT859" s="1">
        <f>IF(AND(SUM($O609)=0,COUNTA(O859:AD859)&gt;4),1,0)</f>
        <v>0</v>
      </c>
      <c r="AU859">
        <f t="shared" si="168"/>
        <v>0</v>
      </c>
      <c r="AV859">
        <f t="shared" si="169"/>
        <v>0</v>
      </c>
      <c r="AW859">
        <f t="shared" si="170"/>
        <v>0</v>
      </c>
      <c r="AX859">
        <f t="shared" si="171"/>
        <v>0</v>
      </c>
      <c r="AY859" s="1">
        <f>IF(AND(CNGE_2024_M4_Secc1!$O101&lt;&gt;"",CNGE_2024_M4_Secc1!$O101=1,COUNTA(O859:AD859)&gt;4),1,0)</f>
        <v>0</v>
      </c>
    </row>
    <row r="860" spans="1:51" ht="15" customHeight="1">
      <c r="A860" s="40"/>
      <c r="B860" s="42"/>
      <c r="C860" s="91"/>
      <c r="D860" s="91"/>
      <c r="E860" s="91"/>
      <c r="F860" s="140"/>
      <c r="G860" s="91"/>
      <c r="H860" s="91"/>
      <c r="I860" s="91"/>
      <c r="J860" s="91"/>
      <c r="K860" s="91"/>
      <c r="L860" s="91"/>
      <c r="M860" s="91"/>
      <c r="N860" s="108" t="s">
        <v>5189</v>
      </c>
      <c r="O860" s="112">
        <f>IF(AND(SUM(O799:O859)=0,COUNTIF(O799:O859,"NS")&gt;0),"NS",
IF(AND(SUM(O799:O859)=0,COUNTIF(O799:O859,0)&gt;0),0,
IF(AND(SUM(O799:O859)=0,COUNTIF(O799:O859,"NA")&gt;0),"NA",
SUM(O799:O859))))</f>
        <v>0</v>
      </c>
      <c r="P860" s="112">
        <f t="shared" ref="P860:AD860" si="180">IF(AND(SUM(P799:P859)=0,COUNTIF(P799:P859,"NS")&gt;0),"NS",
IF(AND(SUM(P799:P859)=0,COUNTIF(P799:P859,0)&gt;0),0,
IF(AND(SUM(P799:P859)=0,COUNTIF(P799:P859,"NA")&gt;0),"NA",
SUM(P799:P859))))</f>
        <v>0</v>
      </c>
      <c r="Q860" s="112">
        <f t="shared" si="180"/>
        <v>0</v>
      </c>
      <c r="R860" s="112">
        <f t="shared" si="180"/>
        <v>0</v>
      </c>
      <c r="S860" s="112">
        <f t="shared" si="180"/>
        <v>0</v>
      </c>
      <c r="T860" s="112">
        <f t="shared" si="180"/>
        <v>0</v>
      </c>
      <c r="U860" s="112">
        <f t="shared" si="180"/>
        <v>0</v>
      </c>
      <c r="V860" s="112">
        <f t="shared" si="180"/>
        <v>0</v>
      </c>
      <c r="W860" s="112">
        <f t="shared" si="180"/>
        <v>0</v>
      </c>
      <c r="X860" s="112">
        <f t="shared" si="180"/>
        <v>0</v>
      </c>
      <c r="Y860" s="112">
        <f t="shared" si="180"/>
        <v>0</v>
      </c>
      <c r="Z860" s="112">
        <f t="shared" si="180"/>
        <v>0</v>
      </c>
      <c r="AA860" s="112">
        <f t="shared" si="180"/>
        <v>0</v>
      </c>
      <c r="AB860" s="112">
        <f t="shared" si="180"/>
        <v>0</v>
      </c>
      <c r="AC860" s="112">
        <f t="shared" si="180"/>
        <v>0</v>
      </c>
      <c r="AD860" s="112">
        <f t="shared" si="180"/>
        <v>0</v>
      </c>
      <c r="AE860" s="42"/>
      <c r="AG860" s="216">
        <f>SUM(AG799:AG859)</f>
        <v>0</v>
      </c>
      <c r="AH860" s="222">
        <f>SUM(AH799:AH859)</f>
        <v>0</v>
      </c>
      <c r="AI860" s="89"/>
      <c r="AJ860" s="224">
        <f>SUM(AJ799:AJ859)</f>
        <v>0</v>
      </c>
      <c r="AK860" s="222">
        <f t="shared" ref="AK860" si="181">SUM(AK799:AK859)</f>
        <v>0</v>
      </c>
      <c r="AL860" s="89"/>
      <c r="AM860" s="224">
        <f t="shared" ref="AM860:AN860" si="182">SUM(AM799:AM859)</f>
        <v>0</v>
      </c>
      <c r="AN860" s="222">
        <f t="shared" si="182"/>
        <v>0</v>
      </c>
      <c r="AO860" s="89"/>
      <c r="AP860" s="224">
        <f t="shared" ref="AP860:AQ860" si="183">SUM(AP799:AP859)</f>
        <v>0</v>
      </c>
      <c r="AQ860" s="222">
        <f t="shared" si="183"/>
        <v>0</v>
      </c>
      <c r="AR860" s="89"/>
      <c r="AS860" s="224">
        <f>SUM(AS799:AS859)</f>
        <v>0</v>
      </c>
      <c r="AT860" s="418">
        <f>SUM(AT799:AT859)</f>
        <v>0</v>
      </c>
      <c r="AX860" s="417">
        <f>SUM(AU799:AX859)</f>
        <v>0</v>
      </c>
      <c r="AY860" s="418">
        <f>SUM(AY799:AY859)</f>
        <v>0</v>
      </c>
    </row>
    <row r="861" spans="1:51" ht="15" customHeight="1">
      <c r="A861" s="40"/>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row>
    <row r="862" spans="1:51" ht="24" customHeight="1">
      <c r="A862" s="40"/>
      <c r="B862" s="42"/>
      <c r="C862" s="531" t="s">
        <v>5147</v>
      </c>
      <c r="D862" s="531"/>
      <c r="E862" s="531"/>
      <c r="F862" s="531"/>
      <c r="G862" s="531"/>
      <c r="H862" s="531"/>
      <c r="I862" s="531"/>
      <c r="J862" s="531"/>
      <c r="K862" s="531"/>
      <c r="L862" s="531"/>
      <c r="M862" s="531"/>
      <c r="N862" s="531"/>
      <c r="O862" s="531"/>
      <c r="P862" s="531"/>
      <c r="Q862" s="531"/>
      <c r="R862" s="531"/>
      <c r="S862" s="531"/>
      <c r="T862" s="531"/>
      <c r="U862" s="531"/>
      <c r="V862" s="531"/>
      <c r="W862" s="531"/>
      <c r="X862" s="531"/>
      <c r="Y862" s="531"/>
      <c r="Z862" s="531"/>
      <c r="AA862" s="531"/>
      <c r="AB862" s="531"/>
      <c r="AC862" s="531"/>
      <c r="AD862" s="531"/>
      <c r="AE862" s="42"/>
      <c r="AK862" s="258" t="s">
        <v>5398</v>
      </c>
      <c r="AL862" s="1">
        <f>SUM(AJ860,AM860,AP860,AS860)</f>
        <v>0</v>
      </c>
      <c r="AM862" s="258" t="s">
        <v>5399</v>
      </c>
      <c r="AN862" s="1">
        <f>SUM(AH860,AK860,AN860,AQ860)</f>
        <v>0</v>
      </c>
    </row>
    <row r="863" spans="1:51" ht="60" customHeight="1">
      <c r="A863" s="40"/>
      <c r="B863" s="42"/>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42"/>
      <c r="AK863" s="259" t="s">
        <v>5400</v>
      </c>
      <c r="AL863" s="260">
        <f>IF(AN862&gt;0,IF(SUM(O860)&gt;=SUM(S860,W860,AA860),0,1),IF(SUM(O860)&lt;&gt;SUM(S860,W860,AA860),1,0))</f>
        <v>0</v>
      </c>
      <c r="AM863" s="259" t="s">
        <v>5401</v>
      </c>
      <c r="AN863" s="260">
        <f>IF(AN862&gt;0,IF(SUM(P860)&gt;=SUM(T860,X860,AB860),0,1),IF(SUM(P860)&lt;&gt;SUM(T860,X860,AB860),1,0))</f>
        <v>0</v>
      </c>
      <c r="AO863" s="259" t="s">
        <v>5402</v>
      </c>
      <c r="AP863" s="260">
        <f>IF(AN862&gt;0,IF(SUM(Q860)&gt;=SUM(U860,Y860,AC860),0,1),IF(SUM(Q860)&lt;&gt;SUM(U860,Y860,AC860),1,0))</f>
        <v>0</v>
      </c>
      <c r="AQ863" s="259" t="s">
        <v>6179</v>
      </c>
      <c r="AR863" s="260">
        <f>IF(AN862&gt;0,IF(SUM(R860)&gt;=SUM(V860,Z860,AD860),0,1),IF(SUM(R860)&lt;&gt;SUM(V860,Z860,AD860),1,0))</f>
        <v>0</v>
      </c>
    </row>
    <row r="864" spans="1:51" ht="15" customHeight="1">
      <c r="A864" s="40"/>
      <c r="B864" s="583" t="str">
        <f>IF(AG860&gt;0,"Favor de ingresar toda la información requerida en la pregunta y/o verifique que no tenga información en celdas sombreadas","")</f>
        <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42"/>
    </row>
    <row r="865" spans="1:40" ht="15" customHeight="1">
      <c r="A865" s="40"/>
      <c r="B865" s="568" t="str">
        <f>IF(AN862&gt;0,"Alerta: debido a que cuenta con registros NS, debe proporcionar una justificación en el area de comentarios al final de la pregunta","")</f>
        <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42"/>
    </row>
    <row r="866" spans="1:40" ht="15" customHeight="1">
      <c r="A866" s="40"/>
      <c r="B866" s="571" t="str">
        <f>IF(OR(AL862&gt;0,AL863&gt;0,AN863&gt;0,AP863&gt;0,AR863&gt;0),"Favor de revisar la suma y consistencia de totales y/o subtotales por filas (numéricos y NS)","")</f>
        <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42"/>
    </row>
    <row r="867" spans="1:40" ht="15" customHeight="1">
      <c r="A867" s="40"/>
      <c r="B867" s="571" t="str">
        <f>IF(AX860&gt;0,"Favor de revisar la instrucción 2 , debido a que no se cumplen con los criterios mencionados","")</f>
        <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42"/>
    </row>
    <row r="868" spans="1:40" ht="15" customHeight="1">
      <c r="A868" s="40"/>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row>
    <row r="869" spans="1:40" ht="15" customHeight="1">
      <c r="A869" s="40"/>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row>
    <row r="870" spans="1:40" ht="36" customHeight="1">
      <c r="A870" s="40" t="s">
        <v>6365</v>
      </c>
      <c r="B870" s="585" t="s">
        <v>6366</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42"/>
    </row>
    <row r="871" spans="1:40" ht="24" customHeight="1">
      <c r="A871" s="40"/>
      <c r="B871" s="42"/>
      <c r="C871" s="531" t="s">
        <v>6182</v>
      </c>
      <c r="D871" s="531"/>
      <c r="E871" s="531"/>
      <c r="F871" s="531"/>
      <c r="G871" s="531"/>
      <c r="H871" s="531"/>
      <c r="I871" s="531"/>
      <c r="J871" s="531"/>
      <c r="K871" s="531"/>
      <c r="L871" s="531"/>
      <c r="M871" s="531"/>
      <c r="N871" s="531"/>
      <c r="O871" s="531"/>
      <c r="P871" s="531"/>
      <c r="Q871" s="531"/>
      <c r="R871" s="531"/>
      <c r="S871" s="531"/>
      <c r="T871" s="531"/>
      <c r="U871" s="531"/>
      <c r="V871" s="531"/>
      <c r="W871" s="531"/>
      <c r="X871" s="531"/>
      <c r="Y871" s="531"/>
      <c r="Z871" s="531"/>
      <c r="AA871" s="531"/>
      <c r="AB871" s="531"/>
      <c r="AC871" s="531"/>
      <c r="AD871" s="531"/>
      <c r="AE871" s="42"/>
    </row>
    <row r="872" spans="1:40" ht="24" customHeight="1">
      <c r="A872" s="40"/>
      <c r="B872" s="42"/>
      <c r="C872" s="531" t="s">
        <v>6183</v>
      </c>
      <c r="D872" s="531"/>
      <c r="E872" s="531"/>
      <c r="F872" s="531"/>
      <c r="G872" s="531"/>
      <c r="H872" s="531"/>
      <c r="I872" s="531"/>
      <c r="J872" s="531"/>
      <c r="K872" s="531"/>
      <c r="L872" s="531"/>
      <c r="M872" s="531"/>
      <c r="N872" s="531"/>
      <c r="O872" s="531"/>
      <c r="P872" s="531"/>
      <c r="Q872" s="531"/>
      <c r="R872" s="531"/>
      <c r="S872" s="531"/>
      <c r="T872" s="531"/>
      <c r="U872" s="531"/>
      <c r="V872" s="531"/>
      <c r="W872" s="531"/>
      <c r="X872" s="531"/>
      <c r="Y872" s="531"/>
      <c r="Z872" s="531"/>
      <c r="AA872" s="531"/>
      <c r="AB872" s="531"/>
      <c r="AC872" s="531"/>
      <c r="AD872" s="531"/>
      <c r="AE872" s="42"/>
    </row>
    <row r="873" spans="1:40" ht="15" customHeight="1">
      <c r="A873" s="40"/>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row>
    <row r="874" spans="1:40" ht="24" customHeight="1">
      <c r="A874" s="40"/>
      <c r="B874" s="91"/>
      <c r="C874" s="514" t="s">
        <v>6184</v>
      </c>
      <c r="D874" s="514"/>
      <c r="E874" s="514"/>
      <c r="F874" s="514"/>
      <c r="G874" s="514"/>
      <c r="H874" s="514"/>
      <c r="I874" s="514"/>
      <c r="J874" s="514"/>
      <c r="K874" s="514"/>
      <c r="L874" s="514"/>
      <c r="M874" s="514"/>
      <c r="N874" s="514"/>
      <c r="O874" s="514" t="s">
        <v>6367</v>
      </c>
      <c r="P874" s="514"/>
      <c r="Q874" s="514"/>
      <c r="R874" s="514"/>
      <c r="S874" s="514"/>
      <c r="T874" s="514"/>
      <c r="U874" s="514"/>
      <c r="V874" s="514"/>
      <c r="W874" s="514"/>
      <c r="X874" s="514"/>
      <c r="Y874" s="514"/>
      <c r="Z874" s="514"/>
      <c r="AA874" s="514"/>
      <c r="AB874" s="514"/>
      <c r="AC874" s="514"/>
      <c r="AD874" s="514"/>
      <c r="AE874" s="42"/>
      <c r="AK874" s="775" t="s">
        <v>6368</v>
      </c>
      <c r="AL874" s="775"/>
      <c r="AM874" s="775"/>
      <c r="AN874" s="775"/>
    </row>
    <row r="875" spans="1:40" ht="15" customHeight="1">
      <c r="A875" s="40"/>
      <c r="B875" s="91"/>
      <c r="C875" s="514"/>
      <c r="D875" s="514"/>
      <c r="E875" s="514"/>
      <c r="F875" s="514"/>
      <c r="G875" s="514"/>
      <c r="H875" s="514"/>
      <c r="I875" s="514"/>
      <c r="J875" s="514"/>
      <c r="K875" s="514"/>
      <c r="L875" s="514"/>
      <c r="M875" s="514"/>
      <c r="N875" s="514"/>
      <c r="O875" s="514" t="s">
        <v>5161</v>
      </c>
      <c r="P875" s="514"/>
      <c r="Q875" s="514"/>
      <c r="R875" s="514"/>
      <c r="S875" s="518" t="s">
        <v>5338</v>
      </c>
      <c r="T875" s="518"/>
      <c r="U875" s="518"/>
      <c r="V875" s="518"/>
      <c r="W875" s="518" t="s">
        <v>5339</v>
      </c>
      <c r="X875" s="518"/>
      <c r="Y875" s="518"/>
      <c r="Z875" s="518"/>
      <c r="AA875" s="518" t="s">
        <v>403</v>
      </c>
      <c r="AB875" s="518"/>
      <c r="AC875" s="518"/>
      <c r="AD875" s="518"/>
      <c r="AE875" s="42"/>
      <c r="AG875" s="256" t="s">
        <v>5102</v>
      </c>
      <c r="AH875" s="222" t="s">
        <v>5107</v>
      </c>
      <c r="AI875" s="223" t="s">
        <v>5340</v>
      </c>
      <c r="AJ875" s="224" t="s">
        <v>5341</v>
      </c>
      <c r="AK875" s="269" t="s">
        <v>5382</v>
      </c>
      <c r="AL875" s="419" t="s">
        <v>5383</v>
      </c>
      <c r="AM875" s="420" t="s">
        <v>5384</v>
      </c>
      <c r="AN875" s="269" t="s">
        <v>6110</v>
      </c>
    </row>
    <row r="876" spans="1:40" ht="15" customHeight="1">
      <c r="A876" s="40"/>
      <c r="B876" s="91"/>
      <c r="C876" s="99" t="s">
        <v>5014</v>
      </c>
      <c r="D876" s="572" t="s">
        <v>5242</v>
      </c>
      <c r="E876" s="573"/>
      <c r="F876" s="573"/>
      <c r="G876" s="573"/>
      <c r="H876" s="573"/>
      <c r="I876" s="573"/>
      <c r="J876" s="573"/>
      <c r="K876" s="573"/>
      <c r="L876" s="573"/>
      <c r="M876" s="573"/>
      <c r="N876" s="574"/>
      <c r="O876" s="577"/>
      <c r="P876" s="578"/>
      <c r="Q876" s="578"/>
      <c r="R876" s="579"/>
      <c r="S876" s="577"/>
      <c r="T876" s="578"/>
      <c r="U876" s="578"/>
      <c r="V876" s="579"/>
      <c r="W876" s="577"/>
      <c r="X876" s="578"/>
      <c r="Y876" s="578"/>
      <c r="Z876" s="579"/>
      <c r="AA876" s="577"/>
      <c r="AB876" s="578"/>
      <c r="AC876" s="578"/>
      <c r="AD876" s="579"/>
      <c r="AE876" s="42"/>
      <c r="AG876" s="1">
        <f>IF(AND(AG888=1,COUNTA(O876:AD900)=0),0,IF(AND(SUM($O$610)=0,COUNTA(O876:AD900)=0),0,IF(AND(SUM($O$610)&gt;0,SUM($S$860)=0,COUNTA(O876:AD900)=0),0,IF(AND(SUM($O$610)&gt;0,SUM($S$860)&gt;0,COUNTA(O876:AD900)=100),0,1))))</f>
        <v>0</v>
      </c>
      <c r="AH876" s="23">
        <f>COUNTIF(S876:AD876,"NS")</f>
        <v>0</v>
      </c>
      <c r="AI876" s="23">
        <f>SUM(S876:AD876)</f>
        <v>0</v>
      </c>
      <c r="AJ876" s="23">
        <f>IF(COUNTIF(O876:AD876,"NA")=4,0,IF(OR(AND(O876=0,AH876&gt;0),AND(O876="ns",AI876&gt;0),AND(O876="ns",AH876=0,AI876=0)),1,IF(OR(AND(O876&gt;0,AH876=3),AND(O876="ns",AH876=3),AND(O876="ns",AI876=0,AH876&gt;0),O876=AI876),0,1)))</f>
        <v>0</v>
      </c>
      <c r="AK876">
        <f>IF(AND(O901="NS",S860="NS"),0,IF(AND(O901="NA",S860="NA"),0,IF(O901=S860,0,1)))</f>
        <v>0</v>
      </c>
      <c r="AL876">
        <f>IF(AND(S901="NS",T860="NS"),0,IF(AND(S901="NA",T860="NA"),0,IF(S901=T860,0,1)))</f>
        <v>0</v>
      </c>
      <c r="AM876">
        <f>IF(AND(W901="NS",U860="NS"),0,IF(AND(W901="NA",U860="NA"),0,IF(W901=U860,0,1)))</f>
        <v>0</v>
      </c>
      <c r="AN876">
        <f>IF(AND(AA901="NS",V860="NS"),0,IF(AND(AA901="NA",V860="NA"),0,IF(AA901=V860,0,1)))</f>
        <v>0</v>
      </c>
    </row>
    <row r="877" spans="1:40" ht="15" customHeight="1">
      <c r="A877" s="40"/>
      <c r="B877" s="91"/>
      <c r="C877" s="113" t="s">
        <v>5016</v>
      </c>
      <c r="D877" s="572" t="s">
        <v>5245</v>
      </c>
      <c r="E877" s="573"/>
      <c r="F877" s="573"/>
      <c r="G877" s="573"/>
      <c r="H877" s="573"/>
      <c r="I877" s="573"/>
      <c r="J877" s="573"/>
      <c r="K877" s="573"/>
      <c r="L877" s="573"/>
      <c r="M877" s="573"/>
      <c r="N877" s="574"/>
      <c r="O877" s="577"/>
      <c r="P877" s="578"/>
      <c r="Q877" s="578"/>
      <c r="R877" s="579"/>
      <c r="S877" s="577"/>
      <c r="T877" s="578"/>
      <c r="U877" s="578"/>
      <c r="V877" s="579"/>
      <c r="W877" s="577"/>
      <c r="X877" s="578"/>
      <c r="Y877" s="578"/>
      <c r="Z877" s="579"/>
      <c r="AA877" s="577"/>
      <c r="AB877" s="578"/>
      <c r="AC877" s="578"/>
      <c r="AD877" s="579"/>
      <c r="AE877" s="42"/>
      <c r="AH877" s="23">
        <f t="shared" ref="AH877:AH900" si="184">COUNTIF(S877:AD877,"NS")</f>
        <v>0</v>
      </c>
      <c r="AI877" s="23">
        <f t="shared" ref="AI877:AI900" si="185">SUM(S877:AD877)</f>
        <v>0</v>
      </c>
      <c r="AJ877" s="23">
        <f t="shared" ref="AJ877:AJ900" si="186">IF(COUNTIF(O877:AD877,"NA")=4,0,IF(OR(AND(O877=0,AH877&gt;0),AND(O877="ns",AI877&gt;0),AND(O877="ns",AH877=0,AI877=0)),1,IF(OR(AND(O877&gt;0,AH877=3),AND(O877="ns",AH877=3),AND(O877="ns",AI877=0,AH877&gt;0),O877=AI877),0,1)))</f>
        <v>0</v>
      </c>
      <c r="AK877" s="48"/>
      <c r="AL877" s="48"/>
      <c r="AM877" s="48"/>
      <c r="AN877" s="421">
        <f>SUM(AK876:AN876)</f>
        <v>0</v>
      </c>
    </row>
    <row r="878" spans="1:40" ht="15" customHeight="1">
      <c r="A878" s="40"/>
      <c r="B878" s="91"/>
      <c r="C878" s="113" t="s">
        <v>5018</v>
      </c>
      <c r="D878" s="572" t="s">
        <v>5248</v>
      </c>
      <c r="E878" s="573"/>
      <c r="F878" s="573"/>
      <c r="G878" s="573"/>
      <c r="H878" s="573"/>
      <c r="I878" s="573"/>
      <c r="J878" s="573"/>
      <c r="K878" s="573"/>
      <c r="L878" s="573"/>
      <c r="M878" s="573"/>
      <c r="N878" s="574"/>
      <c r="O878" s="577"/>
      <c r="P878" s="578"/>
      <c r="Q878" s="578"/>
      <c r="R878" s="579"/>
      <c r="S878" s="577"/>
      <c r="T878" s="578"/>
      <c r="U878" s="578"/>
      <c r="V878" s="579"/>
      <c r="W878" s="577"/>
      <c r="X878" s="578"/>
      <c r="Y878" s="578"/>
      <c r="Z878" s="579"/>
      <c r="AA878" s="577"/>
      <c r="AB878" s="578"/>
      <c r="AC878" s="578"/>
      <c r="AD878" s="579"/>
      <c r="AE878" s="42"/>
      <c r="AG878" s="774" t="s">
        <v>6343</v>
      </c>
      <c r="AH878" s="23">
        <f t="shared" si="184"/>
        <v>0</v>
      </c>
      <c r="AI878" s="23">
        <f t="shared" si="185"/>
        <v>0</v>
      </c>
      <c r="AJ878" s="23">
        <f t="shared" si="186"/>
        <v>0</v>
      </c>
    </row>
    <row r="879" spans="1:40" ht="15" customHeight="1">
      <c r="A879" s="40"/>
      <c r="B879" s="91"/>
      <c r="C879" s="113" t="s">
        <v>5020</v>
      </c>
      <c r="D879" s="572" t="s">
        <v>5250</v>
      </c>
      <c r="E879" s="573"/>
      <c r="F879" s="573"/>
      <c r="G879" s="573"/>
      <c r="H879" s="573"/>
      <c r="I879" s="573"/>
      <c r="J879" s="573"/>
      <c r="K879" s="573"/>
      <c r="L879" s="573"/>
      <c r="M879" s="573"/>
      <c r="N879" s="574"/>
      <c r="O879" s="577"/>
      <c r="P879" s="578"/>
      <c r="Q879" s="578"/>
      <c r="R879" s="579"/>
      <c r="S879" s="577"/>
      <c r="T879" s="578"/>
      <c r="U879" s="578"/>
      <c r="V879" s="579"/>
      <c r="W879" s="577"/>
      <c r="X879" s="578"/>
      <c r="Y879" s="578"/>
      <c r="Z879" s="579"/>
      <c r="AA879" s="577"/>
      <c r="AB879" s="578"/>
      <c r="AC879" s="578"/>
      <c r="AD879" s="579"/>
      <c r="AE879" s="42"/>
      <c r="AG879" s="774"/>
      <c r="AH879" s="23">
        <f t="shared" si="184"/>
        <v>0</v>
      </c>
      <c r="AI879" s="23">
        <f t="shared" si="185"/>
        <v>0</v>
      </c>
      <c r="AJ879" s="23">
        <f t="shared" si="186"/>
        <v>0</v>
      </c>
    </row>
    <row r="880" spans="1:40" ht="15" customHeight="1">
      <c r="A880" s="40"/>
      <c r="B880" s="91"/>
      <c r="C880" s="113" t="s">
        <v>5022</v>
      </c>
      <c r="D880" s="572" t="s">
        <v>5252</v>
      </c>
      <c r="E880" s="573"/>
      <c r="F880" s="573"/>
      <c r="G880" s="573"/>
      <c r="H880" s="573"/>
      <c r="I880" s="573"/>
      <c r="J880" s="573"/>
      <c r="K880" s="573"/>
      <c r="L880" s="573"/>
      <c r="M880" s="573"/>
      <c r="N880" s="574"/>
      <c r="O880" s="577"/>
      <c r="P880" s="578"/>
      <c r="Q880" s="578"/>
      <c r="R880" s="579"/>
      <c r="S880" s="577"/>
      <c r="T880" s="578"/>
      <c r="U880" s="578"/>
      <c r="V880" s="579"/>
      <c r="W880" s="577"/>
      <c r="X880" s="578"/>
      <c r="Y880" s="578"/>
      <c r="Z880" s="579"/>
      <c r="AA880" s="577"/>
      <c r="AB880" s="578"/>
      <c r="AC880" s="578"/>
      <c r="AD880" s="579"/>
      <c r="AE880" s="42"/>
      <c r="AG880" s="1">
        <f>IF(AND(SUM($O$610)=0,COUNTA(O876:AD900)&gt;0),1,0)</f>
        <v>0</v>
      </c>
      <c r="AH880" s="23">
        <f t="shared" si="184"/>
        <v>0</v>
      </c>
      <c r="AI880" s="23">
        <f t="shared" si="185"/>
        <v>0</v>
      </c>
      <c r="AJ880" s="23">
        <f t="shared" si="186"/>
        <v>0</v>
      </c>
    </row>
    <row r="881" spans="1:36" ht="15" customHeight="1">
      <c r="A881" s="40"/>
      <c r="B881" s="91"/>
      <c r="C881" s="113" t="s">
        <v>5024</v>
      </c>
      <c r="D881" s="572" t="s">
        <v>5255</v>
      </c>
      <c r="E881" s="573"/>
      <c r="F881" s="573"/>
      <c r="G881" s="573"/>
      <c r="H881" s="573"/>
      <c r="I881" s="573"/>
      <c r="J881" s="573"/>
      <c r="K881" s="573"/>
      <c r="L881" s="573"/>
      <c r="M881" s="573"/>
      <c r="N881" s="574"/>
      <c r="O881" s="577"/>
      <c r="P881" s="578"/>
      <c r="Q881" s="578"/>
      <c r="R881" s="579"/>
      <c r="S881" s="577"/>
      <c r="T881" s="578"/>
      <c r="U881" s="578"/>
      <c r="V881" s="579"/>
      <c r="W881" s="577"/>
      <c r="X881" s="578"/>
      <c r="Y881" s="578"/>
      <c r="Z881" s="579"/>
      <c r="AA881" s="577"/>
      <c r="AB881" s="578"/>
      <c r="AC881" s="578"/>
      <c r="AD881" s="579"/>
      <c r="AE881" s="42"/>
      <c r="AH881" s="23">
        <f t="shared" si="184"/>
        <v>0</v>
      </c>
      <c r="AI881" s="23">
        <f t="shared" si="185"/>
        <v>0</v>
      </c>
      <c r="AJ881" s="23">
        <f t="shared" si="186"/>
        <v>0</v>
      </c>
    </row>
    <row r="882" spans="1:36" ht="15" customHeight="1">
      <c r="A882" s="40"/>
      <c r="B882" s="91"/>
      <c r="C882" s="113" t="s">
        <v>5026</v>
      </c>
      <c r="D882" s="572" t="s">
        <v>5258</v>
      </c>
      <c r="E882" s="573"/>
      <c r="F882" s="573"/>
      <c r="G882" s="573"/>
      <c r="H882" s="573"/>
      <c r="I882" s="573"/>
      <c r="J882" s="573"/>
      <c r="K882" s="573"/>
      <c r="L882" s="573"/>
      <c r="M882" s="573"/>
      <c r="N882" s="574"/>
      <c r="O882" s="577"/>
      <c r="P882" s="578"/>
      <c r="Q882" s="578"/>
      <c r="R882" s="579"/>
      <c r="S882" s="577"/>
      <c r="T882" s="578"/>
      <c r="U882" s="578"/>
      <c r="V882" s="579"/>
      <c r="W882" s="577"/>
      <c r="X882" s="578"/>
      <c r="Y882" s="578"/>
      <c r="Z882" s="579"/>
      <c r="AA882" s="577"/>
      <c r="AB882" s="578"/>
      <c r="AC882" s="578"/>
      <c r="AD882" s="579"/>
      <c r="AE882" s="42"/>
      <c r="AG882" s="774" t="s">
        <v>6369</v>
      </c>
      <c r="AH882" s="23">
        <f t="shared" si="184"/>
        <v>0</v>
      </c>
      <c r="AI882" s="23">
        <f t="shared" si="185"/>
        <v>0</v>
      </c>
      <c r="AJ882" s="23">
        <f t="shared" si="186"/>
        <v>0</v>
      </c>
    </row>
    <row r="883" spans="1:36" ht="15" customHeight="1">
      <c r="A883" s="40"/>
      <c r="B883" s="91"/>
      <c r="C883" s="113" t="s">
        <v>5028</v>
      </c>
      <c r="D883" s="572" t="s">
        <v>5261</v>
      </c>
      <c r="E883" s="573"/>
      <c r="F883" s="573"/>
      <c r="G883" s="573"/>
      <c r="H883" s="573"/>
      <c r="I883" s="573"/>
      <c r="J883" s="573"/>
      <c r="K883" s="573"/>
      <c r="L883" s="573"/>
      <c r="M883" s="573"/>
      <c r="N883" s="574"/>
      <c r="O883" s="577"/>
      <c r="P883" s="578"/>
      <c r="Q883" s="578"/>
      <c r="R883" s="579"/>
      <c r="S883" s="577"/>
      <c r="T883" s="578"/>
      <c r="U883" s="578"/>
      <c r="V883" s="579"/>
      <c r="W883" s="577"/>
      <c r="X883" s="578"/>
      <c r="Y883" s="578"/>
      <c r="Z883" s="579"/>
      <c r="AA883" s="577"/>
      <c r="AB883" s="578"/>
      <c r="AC883" s="578"/>
      <c r="AD883" s="579"/>
      <c r="AE883" s="42"/>
      <c r="AG883" s="774"/>
      <c r="AH883" s="23">
        <f t="shared" si="184"/>
        <v>0</v>
      </c>
      <c r="AI883" s="23">
        <f t="shared" si="185"/>
        <v>0</v>
      </c>
      <c r="AJ883" s="23">
        <f t="shared" si="186"/>
        <v>0</v>
      </c>
    </row>
    <row r="884" spans="1:36" ht="15" customHeight="1">
      <c r="A884" s="40"/>
      <c r="B884" s="91"/>
      <c r="C884" s="113" t="s">
        <v>5030</v>
      </c>
      <c r="D884" s="572" t="s">
        <v>5264</v>
      </c>
      <c r="E884" s="573"/>
      <c r="F884" s="573"/>
      <c r="G884" s="573"/>
      <c r="H884" s="573"/>
      <c r="I884" s="573"/>
      <c r="J884" s="573"/>
      <c r="K884" s="573"/>
      <c r="L884" s="573"/>
      <c r="M884" s="573"/>
      <c r="N884" s="574"/>
      <c r="O884" s="577"/>
      <c r="P884" s="578"/>
      <c r="Q884" s="578"/>
      <c r="R884" s="579"/>
      <c r="S884" s="577"/>
      <c r="T884" s="578"/>
      <c r="U884" s="578"/>
      <c r="V884" s="579"/>
      <c r="W884" s="577"/>
      <c r="X884" s="578"/>
      <c r="Y884" s="578"/>
      <c r="Z884" s="579"/>
      <c r="AA884" s="577"/>
      <c r="AB884" s="578"/>
      <c r="AC884" s="578"/>
      <c r="AD884" s="579"/>
      <c r="AE884" s="42"/>
      <c r="AG884" s="1">
        <f>IF(AND(SUM($S$860)=0,COUNTA(O876:AD900)&gt;0),1,0)</f>
        <v>0</v>
      </c>
      <c r="AH884" s="23">
        <f t="shared" si="184"/>
        <v>0</v>
      </c>
      <c r="AI884" s="23">
        <f t="shared" si="185"/>
        <v>0</v>
      </c>
      <c r="AJ884" s="23">
        <f t="shared" si="186"/>
        <v>0</v>
      </c>
    </row>
    <row r="885" spans="1:36" ht="15" customHeight="1">
      <c r="A885" s="40"/>
      <c r="B885" s="91"/>
      <c r="C885" s="113" t="s">
        <v>5031</v>
      </c>
      <c r="D885" s="572" t="s">
        <v>5267</v>
      </c>
      <c r="E885" s="573"/>
      <c r="F885" s="573"/>
      <c r="G885" s="573"/>
      <c r="H885" s="573"/>
      <c r="I885" s="573"/>
      <c r="J885" s="573"/>
      <c r="K885" s="573"/>
      <c r="L885" s="573"/>
      <c r="M885" s="573"/>
      <c r="N885" s="574"/>
      <c r="O885" s="577"/>
      <c r="P885" s="578"/>
      <c r="Q885" s="578"/>
      <c r="R885" s="579"/>
      <c r="S885" s="577"/>
      <c r="T885" s="578"/>
      <c r="U885" s="578"/>
      <c r="V885" s="579"/>
      <c r="W885" s="577"/>
      <c r="X885" s="578"/>
      <c r="Y885" s="578"/>
      <c r="Z885" s="579"/>
      <c r="AA885" s="577"/>
      <c r="AB885" s="578"/>
      <c r="AC885" s="578"/>
      <c r="AD885" s="579"/>
      <c r="AE885" s="42"/>
      <c r="AH885" s="23">
        <f t="shared" si="184"/>
        <v>0</v>
      </c>
      <c r="AI885" s="23">
        <f t="shared" si="185"/>
        <v>0</v>
      </c>
      <c r="AJ885" s="23">
        <f t="shared" si="186"/>
        <v>0</v>
      </c>
    </row>
    <row r="886" spans="1:36" ht="15" customHeight="1">
      <c r="A886" s="40"/>
      <c r="B886" s="98"/>
      <c r="C886" s="113" t="s">
        <v>5033</v>
      </c>
      <c r="D886" s="572" t="s">
        <v>5270</v>
      </c>
      <c r="E886" s="573"/>
      <c r="F886" s="573"/>
      <c r="G886" s="573"/>
      <c r="H886" s="573"/>
      <c r="I886" s="573"/>
      <c r="J886" s="573"/>
      <c r="K886" s="573"/>
      <c r="L886" s="573"/>
      <c r="M886" s="573"/>
      <c r="N886" s="574"/>
      <c r="O886" s="577"/>
      <c r="P886" s="578"/>
      <c r="Q886" s="578"/>
      <c r="R886" s="579"/>
      <c r="S886" s="577"/>
      <c r="T886" s="578"/>
      <c r="U886" s="578"/>
      <c r="V886" s="579"/>
      <c r="W886" s="577"/>
      <c r="X886" s="578"/>
      <c r="Y886" s="578"/>
      <c r="Z886" s="579"/>
      <c r="AA886" s="577"/>
      <c r="AB886" s="578"/>
      <c r="AC886" s="578"/>
      <c r="AD886" s="579"/>
      <c r="AE886" s="42"/>
      <c r="AG886" s="828" t="s">
        <v>6226</v>
      </c>
      <c r="AH886" s="23">
        <f t="shared" si="184"/>
        <v>0</v>
      </c>
      <c r="AI886" s="23">
        <f t="shared" si="185"/>
        <v>0</v>
      </c>
      <c r="AJ886" s="23">
        <f t="shared" si="186"/>
        <v>0</v>
      </c>
    </row>
    <row r="887" spans="1:36" ht="15" customHeight="1">
      <c r="A887" s="40"/>
      <c r="B887" s="98"/>
      <c r="C887" s="113" t="s">
        <v>5034</v>
      </c>
      <c r="D887" s="572" t="s">
        <v>5273</v>
      </c>
      <c r="E887" s="573"/>
      <c r="F887" s="573"/>
      <c r="G887" s="573"/>
      <c r="H887" s="573"/>
      <c r="I887" s="573"/>
      <c r="J887" s="573"/>
      <c r="K887" s="573"/>
      <c r="L887" s="573"/>
      <c r="M887" s="573"/>
      <c r="N887" s="574"/>
      <c r="O887" s="577"/>
      <c r="P887" s="578"/>
      <c r="Q887" s="578"/>
      <c r="R887" s="579"/>
      <c r="S887" s="577"/>
      <c r="T887" s="578"/>
      <c r="U887" s="578"/>
      <c r="V887" s="579"/>
      <c r="W887" s="577"/>
      <c r="X887" s="578"/>
      <c r="Y887" s="578"/>
      <c r="Z887" s="579"/>
      <c r="AA887" s="577"/>
      <c r="AB887" s="578"/>
      <c r="AC887" s="578"/>
      <c r="AD887" s="579"/>
      <c r="AE887" s="42"/>
      <c r="AG887" s="828"/>
      <c r="AH887" s="23">
        <f t="shared" si="184"/>
        <v>0</v>
      </c>
      <c r="AI887" s="23">
        <f t="shared" si="185"/>
        <v>0</v>
      </c>
      <c r="AJ887" s="23">
        <f t="shared" si="186"/>
        <v>0</v>
      </c>
    </row>
    <row r="888" spans="1:36" ht="15" customHeight="1">
      <c r="A888" s="40"/>
      <c r="B888" s="98"/>
      <c r="C888" s="113" t="s">
        <v>5035</v>
      </c>
      <c r="D888" s="572" t="s">
        <v>5276</v>
      </c>
      <c r="E888" s="573"/>
      <c r="F888" s="573"/>
      <c r="G888" s="573"/>
      <c r="H888" s="573"/>
      <c r="I888" s="573"/>
      <c r="J888" s="573"/>
      <c r="K888" s="573"/>
      <c r="L888" s="573"/>
      <c r="M888" s="573"/>
      <c r="N888" s="574"/>
      <c r="O888" s="577"/>
      <c r="P888" s="578"/>
      <c r="Q888" s="578"/>
      <c r="R888" s="579"/>
      <c r="S888" s="577"/>
      <c r="T888" s="578"/>
      <c r="U888" s="578"/>
      <c r="V888" s="579"/>
      <c r="W888" s="577"/>
      <c r="X888" s="578"/>
      <c r="Y888" s="578"/>
      <c r="Z888" s="579"/>
      <c r="AA888" s="577"/>
      <c r="AB888" s="578"/>
      <c r="AC888" s="578"/>
      <c r="AD888" s="579"/>
      <c r="AE888" s="42"/>
      <c r="AG888" s="1">
        <f>IF(COUNTIF(CNGE_2024_M4_Secc1!O42:R101,1)=COUNTA(CNGE_2024_M4_Secc1!O42:R101),1,0)</f>
        <v>1</v>
      </c>
      <c r="AH888" s="23">
        <f t="shared" si="184"/>
        <v>0</v>
      </c>
      <c r="AI888" s="23">
        <f t="shared" si="185"/>
        <v>0</v>
      </c>
      <c r="AJ888" s="23">
        <f t="shared" si="186"/>
        <v>0</v>
      </c>
    </row>
    <row r="889" spans="1:36" ht="15" customHeight="1">
      <c r="A889" s="40"/>
      <c r="B889" s="98"/>
      <c r="C889" s="113" t="s">
        <v>5036</v>
      </c>
      <c r="D889" s="572" t="s">
        <v>5279</v>
      </c>
      <c r="E889" s="573"/>
      <c r="F889" s="573"/>
      <c r="G889" s="573"/>
      <c r="H889" s="573"/>
      <c r="I889" s="573"/>
      <c r="J889" s="573"/>
      <c r="K889" s="573"/>
      <c r="L889" s="573"/>
      <c r="M889" s="573"/>
      <c r="N889" s="574"/>
      <c r="O889" s="577"/>
      <c r="P889" s="578"/>
      <c r="Q889" s="578"/>
      <c r="R889" s="579"/>
      <c r="S889" s="577"/>
      <c r="T889" s="578"/>
      <c r="U889" s="578"/>
      <c r="V889" s="579"/>
      <c r="W889" s="577"/>
      <c r="X889" s="578"/>
      <c r="Y889" s="578"/>
      <c r="Z889" s="579"/>
      <c r="AA889" s="577"/>
      <c r="AB889" s="578"/>
      <c r="AC889" s="578"/>
      <c r="AD889" s="579"/>
      <c r="AE889" s="42"/>
      <c r="AH889" s="23">
        <f t="shared" si="184"/>
        <v>0</v>
      </c>
      <c r="AI889" s="23">
        <f t="shared" si="185"/>
        <v>0</v>
      </c>
      <c r="AJ889" s="23">
        <f t="shared" si="186"/>
        <v>0</v>
      </c>
    </row>
    <row r="890" spans="1:36" ht="15" customHeight="1">
      <c r="A890" s="40"/>
      <c r="B890" s="98"/>
      <c r="C890" s="113" t="s">
        <v>5037</v>
      </c>
      <c r="D890" s="572" t="s">
        <v>5281</v>
      </c>
      <c r="E890" s="573"/>
      <c r="F890" s="573"/>
      <c r="G890" s="573"/>
      <c r="H890" s="573"/>
      <c r="I890" s="573"/>
      <c r="J890" s="573"/>
      <c r="K890" s="573"/>
      <c r="L890" s="573"/>
      <c r="M890" s="573"/>
      <c r="N890" s="574"/>
      <c r="O890" s="577"/>
      <c r="P890" s="578"/>
      <c r="Q890" s="578"/>
      <c r="R890" s="579"/>
      <c r="S890" s="577"/>
      <c r="T890" s="578"/>
      <c r="U890" s="578"/>
      <c r="V890" s="579"/>
      <c r="W890" s="577"/>
      <c r="X890" s="578"/>
      <c r="Y890" s="578"/>
      <c r="Z890" s="579"/>
      <c r="AA890" s="577"/>
      <c r="AB890" s="578"/>
      <c r="AC890" s="578"/>
      <c r="AD890" s="579"/>
      <c r="AE890" s="42"/>
      <c r="AH890" s="23">
        <f t="shared" si="184"/>
        <v>0</v>
      </c>
      <c r="AI890" s="23">
        <f t="shared" si="185"/>
        <v>0</v>
      </c>
      <c r="AJ890" s="23">
        <f t="shared" si="186"/>
        <v>0</v>
      </c>
    </row>
    <row r="891" spans="1:36" ht="15" customHeight="1">
      <c r="A891" s="40"/>
      <c r="B891" s="98"/>
      <c r="C891" s="113" t="s">
        <v>5038</v>
      </c>
      <c r="D891" s="572" t="s">
        <v>5283</v>
      </c>
      <c r="E891" s="573"/>
      <c r="F891" s="573"/>
      <c r="G891" s="573"/>
      <c r="H891" s="573"/>
      <c r="I891" s="573"/>
      <c r="J891" s="573"/>
      <c r="K891" s="573"/>
      <c r="L891" s="573"/>
      <c r="M891" s="573"/>
      <c r="N891" s="574"/>
      <c r="O891" s="577"/>
      <c r="P891" s="578"/>
      <c r="Q891" s="578"/>
      <c r="R891" s="579"/>
      <c r="S891" s="577"/>
      <c r="T891" s="578"/>
      <c r="U891" s="578"/>
      <c r="V891" s="579"/>
      <c r="W891" s="577"/>
      <c r="X891" s="578"/>
      <c r="Y891" s="578"/>
      <c r="Z891" s="579"/>
      <c r="AA891" s="577"/>
      <c r="AB891" s="578"/>
      <c r="AC891" s="578"/>
      <c r="AD891" s="579"/>
      <c r="AE891" s="42"/>
      <c r="AH891" s="23">
        <f t="shared" si="184"/>
        <v>0</v>
      </c>
      <c r="AI891" s="23">
        <f t="shared" si="185"/>
        <v>0</v>
      </c>
      <c r="AJ891" s="23">
        <f t="shared" si="186"/>
        <v>0</v>
      </c>
    </row>
    <row r="892" spans="1:36" ht="15" customHeight="1">
      <c r="A892" s="40"/>
      <c r="B892" s="98"/>
      <c r="C892" s="113" t="s">
        <v>5039</v>
      </c>
      <c r="D892" s="572" t="s">
        <v>5286</v>
      </c>
      <c r="E892" s="573"/>
      <c r="F892" s="573"/>
      <c r="G892" s="573"/>
      <c r="H892" s="573"/>
      <c r="I892" s="573"/>
      <c r="J892" s="573"/>
      <c r="K892" s="573"/>
      <c r="L892" s="573"/>
      <c r="M892" s="573"/>
      <c r="N892" s="574"/>
      <c r="O892" s="577"/>
      <c r="P892" s="578"/>
      <c r="Q892" s="578"/>
      <c r="R892" s="579"/>
      <c r="S892" s="577"/>
      <c r="T892" s="578"/>
      <c r="U892" s="578"/>
      <c r="V892" s="579"/>
      <c r="W892" s="577"/>
      <c r="X892" s="578"/>
      <c r="Y892" s="578"/>
      <c r="Z892" s="579"/>
      <c r="AA892" s="577"/>
      <c r="AB892" s="578"/>
      <c r="AC892" s="578"/>
      <c r="AD892" s="579"/>
      <c r="AE892" s="42"/>
      <c r="AH892" s="23">
        <f t="shared" si="184"/>
        <v>0</v>
      </c>
      <c r="AI892" s="23">
        <f t="shared" si="185"/>
        <v>0</v>
      </c>
      <c r="AJ892" s="23">
        <f t="shared" si="186"/>
        <v>0</v>
      </c>
    </row>
    <row r="893" spans="1:36" ht="15" customHeight="1">
      <c r="A893" s="40"/>
      <c r="B893" s="98"/>
      <c r="C893" s="113" t="s">
        <v>5040</v>
      </c>
      <c r="D893" s="572" t="s">
        <v>5288</v>
      </c>
      <c r="E893" s="573"/>
      <c r="F893" s="573"/>
      <c r="G893" s="573"/>
      <c r="H893" s="573"/>
      <c r="I893" s="573"/>
      <c r="J893" s="573"/>
      <c r="K893" s="573"/>
      <c r="L893" s="573"/>
      <c r="M893" s="573"/>
      <c r="N893" s="574"/>
      <c r="O893" s="577"/>
      <c r="P893" s="578"/>
      <c r="Q893" s="578"/>
      <c r="R893" s="579"/>
      <c r="S893" s="577"/>
      <c r="T893" s="578"/>
      <c r="U893" s="578"/>
      <c r="V893" s="579"/>
      <c r="W893" s="577"/>
      <c r="X893" s="578"/>
      <c r="Y893" s="578"/>
      <c r="Z893" s="579"/>
      <c r="AA893" s="577"/>
      <c r="AB893" s="578"/>
      <c r="AC893" s="578"/>
      <c r="AD893" s="579"/>
      <c r="AE893" s="42"/>
      <c r="AH893" s="23">
        <f t="shared" si="184"/>
        <v>0</v>
      </c>
      <c r="AI893" s="23">
        <f t="shared" si="185"/>
        <v>0</v>
      </c>
      <c r="AJ893" s="23">
        <f t="shared" si="186"/>
        <v>0</v>
      </c>
    </row>
    <row r="894" spans="1:36" ht="15" customHeight="1">
      <c r="A894" s="40"/>
      <c r="B894" s="98"/>
      <c r="C894" s="113" t="s">
        <v>5041</v>
      </c>
      <c r="D894" s="572" t="s">
        <v>5291</v>
      </c>
      <c r="E894" s="573"/>
      <c r="F894" s="573"/>
      <c r="G894" s="573"/>
      <c r="H894" s="573"/>
      <c r="I894" s="573"/>
      <c r="J894" s="573"/>
      <c r="K894" s="573"/>
      <c r="L894" s="573"/>
      <c r="M894" s="573"/>
      <c r="N894" s="574"/>
      <c r="O894" s="577"/>
      <c r="P894" s="578"/>
      <c r="Q894" s="578"/>
      <c r="R894" s="579"/>
      <c r="S894" s="577"/>
      <c r="T894" s="578"/>
      <c r="U894" s="578"/>
      <c r="V894" s="579"/>
      <c r="W894" s="577"/>
      <c r="X894" s="578"/>
      <c r="Y894" s="578"/>
      <c r="Z894" s="579"/>
      <c r="AA894" s="577"/>
      <c r="AB894" s="578"/>
      <c r="AC894" s="578"/>
      <c r="AD894" s="579"/>
      <c r="AE894" s="42"/>
      <c r="AH894" s="23">
        <f t="shared" si="184"/>
        <v>0</v>
      </c>
      <c r="AI894" s="23">
        <f t="shared" si="185"/>
        <v>0</v>
      </c>
      <c r="AJ894" s="23">
        <f t="shared" si="186"/>
        <v>0</v>
      </c>
    </row>
    <row r="895" spans="1:36" ht="15" customHeight="1">
      <c r="A895" s="40"/>
      <c r="B895" s="98"/>
      <c r="C895" s="113" t="s">
        <v>5042</v>
      </c>
      <c r="D895" s="572" t="s">
        <v>5294</v>
      </c>
      <c r="E895" s="573"/>
      <c r="F895" s="573"/>
      <c r="G895" s="573"/>
      <c r="H895" s="573"/>
      <c r="I895" s="573"/>
      <c r="J895" s="573"/>
      <c r="K895" s="573"/>
      <c r="L895" s="573"/>
      <c r="M895" s="573"/>
      <c r="N895" s="574"/>
      <c r="O895" s="577"/>
      <c r="P895" s="578"/>
      <c r="Q895" s="578"/>
      <c r="R895" s="579"/>
      <c r="S895" s="577"/>
      <c r="T895" s="578"/>
      <c r="U895" s="578"/>
      <c r="V895" s="579"/>
      <c r="W895" s="577"/>
      <c r="X895" s="578"/>
      <c r="Y895" s="578"/>
      <c r="Z895" s="579"/>
      <c r="AA895" s="577"/>
      <c r="AB895" s="578"/>
      <c r="AC895" s="578"/>
      <c r="AD895" s="579"/>
      <c r="AE895" s="42"/>
      <c r="AH895" s="23">
        <f t="shared" si="184"/>
        <v>0</v>
      </c>
      <c r="AI895" s="23">
        <f t="shared" si="185"/>
        <v>0</v>
      </c>
      <c r="AJ895" s="23">
        <f t="shared" si="186"/>
        <v>0</v>
      </c>
    </row>
    <row r="896" spans="1:36" ht="15" customHeight="1">
      <c r="A896" s="40"/>
      <c r="B896" s="98"/>
      <c r="C896" s="113" t="s">
        <v>5043</v>
      </c>
      <c r="D896" s="572" t="s">
        <v>5297</v>
      </c>
      <c r="E896" s="573"/>
      <c r="F896" s="573"/>
      <c r="G896" s="573"/>
      <c r="H896" s="573"/>
      <c r="I896" s="573"/>
      <c r="J896" s="573"/>
      <c r="K896" s="573"/>
      <c r="L896" s="573"/>
      <c r="M896" s="573"/>
      <c r="N896" s="574"/>
      <c r="O896" s="577"/>
      <c r="P896" s="578"/>
      <c r="Q896" s="578"/>
      <c r="R896" s="579"/>
      <c r="S896" s="577"/>
      <c r="T896" s="578"/>
      <c r="U896" s="578"/>
      <c r="V896" s="579"/>
      <c r="W896" s="577"/>
      <c r="X896" s="578"/>
      <c r="Y896" s="578"/>
      <c r="Z896" s="579"/>
      <c r="AA896" s="577"/>
      <c r="AB896" s="578"/>
      <c r="AC896" s="578"/>
      <c r="AD896" s="579"/>
      <c r="AE896" s="42"/>
      <c r="AH896" s="23">
        <f t="shared" si="184"/>
        <v>0</v>
      </c>
      <c r="AI896" s="23">
        <f t="shared" si="185"/>
        <v>0</v>
      </c>
      <c r="AJ896" s="23">
        <f t="shared" si="186"/>
        <v>0</v>
      </c>
    </row>
    <row r="897" spans="1:36" ht="15" customHeight="1">
      <c r="A897" s="40"/>
      <c r="B897" s="98"/>
      <c r="C897" s="113" t="s">
        <v>5044</v>
      </c>
      <c r="D897" s="572" t="s">
        <v>5300</v>
      </c>
      <c r="E897" s="573"/>
      <c r="F897" s="573"/>
      <c r="G897" s="573"/>
      <c r="H897" s="573"/>
      <c r="I897" s="573"/>
      <c r="J897" s="573"/>
      <c r="K897" s="573"/>
      <c r="L897" s="573"/>
      <c r="M897" s="573"/>
      <c r="N897" s="574"/>
      <c r="O897" s="577"/>
      <c r="P897" s="578"/>
      <c r="Q897" s="578"/>
      <c r="R897" s="579"/>
      <c r="S897" s="577"/>
      <c r="T897" s="578"/>
      <c r="U897" s="578"/>
      <c r="V897" s="579"/>
      <c r="W897" s="577"/>
      <c r="X897" s="578"/>
      <c r="Y897" s="578"/>
      <c r="Z897" s="579"/>
      <c r="AA897" s="577"/>
      <c r="AB897" s="578"/>
      <c r="AC897" s="578"/>
      <c r="AD897" s="579"/>
      <c r="AE897" s="42"/>
      <c r="AH897" s="23">
        <f t="shared" si="184"/>
        <v>0</v>
      </c>
      <c r="AI897" s="23">
        <f t="shared" si="185"/>
        <v>0</v>
      </c>
      <c r="AJ897" s="23">
        <f t="shared" si="186"/>
        <v>0</v>
      </c>
    </row>
    <row r="898" spans="1:36" ht="15" customHeight="1">
      <c r="A898" s="40"/>
      <c r="B898" s="98"/>
      <c r="C898" s="113" t="s">
        <v>5045</v>
      </c>
      <c r="D898" s="572" t="s">
        <v>5302</v>
      </c>
      <c r="E898" s="573"/>
      <c r="F898" s="573"/>
      <c r="G898" s="573"/>
      <c r="H898" s="573"/>
      <c r="I898" s="573"/>
      <c r="J898" s="573"/>
      <c r="K898" s="573"/>
      <c r="L898" s="573"/>
      <c r="M898" s="573"/>
      <c r="N898" s="574"/>
      <c r="O898" s="577"/>
      <c r="P898" s="578"/>
      <c r="Q898" s="578"/>
      <c r="R898" s="579"/>
      <c r="S898" s="577"/>
      <c r="T898" s="578"/>
      <c r="U898" s="578"/>
      <c r="V898" s="579"/>
      <c r="W898" s="577"/>
      <c r="X898" s="578"/>
      <c r="Y898" s="578"/>
      <c r="Z898" s="579"/>
      <c r="AA898" s="577"/>
      <c r="AB898" s="578"/>
      <c r="AC898" s="578"/>
      <c r="AD898" s="579"/>
      <c r="AE898" s="42"/>
      <c r="AH898" s="23">
        <f t="shared" si="184"/>
        <v>0</v>
      </c>
      <c r="AI898" s="23">
        <f t="shared" si="185"/>
        <v>0</v>
      </c>
      <c r="AJ898" s="23">
        <f t="shared" si="186"/>
        <v>0</v>
      </c>
    </row>
    <row r="899" spans="1:36" ht="15" customHeight="1">
      <c r="A899" s="40"/>
      <c r="B899" s="98"/>
      <c r="C899" s="113" t="s">
        <v>5046</v>
      </c>
      <c r="D899" s="572" t="s">
        <v>5304</v>
      </c>
      <c r="E899" s="573"/>
      <c r="F899" s="573"/>
      <c r="G899" s="573"/>
      <c r="H899" s="573"/>
      <c r="I899" s="573"/>
      <c r="J899" s="573"/>
      <c r="K899" s="573"/>
      <c r="L899" s="573"/>
      <c r="M899" s="573"/>
      <c r="N899" s="574"/>
      <c r="O899" s="577"/>
      <c r="P899" s="578"/>
      <c r="Q899" s="578"/>
      <c r="R899" s="579"/>
      <c r="S899" s="577"/>
      <c r="T899" s="578"/>
      <c r="U899" s="578"/>
      <c r="V899" s="579"/>
      <c r="W899" s="577"/>
      <c r="X899" s="578"/>
      <c r="Y899" s="578"/>
      <c r="Z899" s="579"/>
      <c r="AA899" s="577"/>
      <c r="AB899" s="578"/>
      <c r="AC899" s="578"/>
      <c r="AD899" s="579"/>
      <c r="AE899" s="42"/>
      <c r="AH899" s="23">
        <f t="shared" si="184"/>
        <v>0</v>
      </c>
      <c r="AI899" s="23">
        <f t="shared" si="185"/>
        <v>0</v>
      </c>
      <c r="AJ899" s="23">
        <f t="shared" si="186"/>
        <v>0</v>
      </c>
    </row>
    <row r="900" spans="1:36" ht="15" customHeight="1">
      <c r="A900" s="40"/>
      <c r="B900" s="98"/>
      <c r="C900" s="113" t="s">
        <v>5047</v>
      </c>
      <c r="D900" s="572" t="s">
        <v>403</v>
      </c>
      <c r="E900" s="573"/>
      <c r="F900" s="573"/>
      <c r="G900" s="573"/>
      <c r="H900" s="573"/>
      <c r="I900" s="573"/>
      <c r="J900" s="573"/>
      <c r="K900" s="573"/>
      <c r="L900" s="573"/>
      <c r="M900" s="573"/>
      <c r="N900" s="574"/>
      <c r="O900" s="577"/>
      <c r="P900" s="578"/>
      <c r="Q900" s="578"/>
      <c r="R900" s="579"/>
      <c r="S900" s="577"/>
      <c r="T900" s="578"/>
      <c r="U900" s="578"/>
      <c r="V900" s="579"/>
      <c r="W900" s="577"/>
      <c r="X900" s="578"/>
      <c r="Y900" s="578"/>
      <c r="Z900" s="579"/>
      <c r="AA900" s="577"/>
      <c r="AB900" s="578"/>
      <c r="AC900" s="578"/>
      <c r="AD900" s="579"/>
      <c r="AE900" s="42"/>
      <c r="AH900" s="23">
        <f t="shared" si="184"/>
        <v>0</v>
      </c>
      <c r="AI900" s="23">
        <f t="shared" si="185"/>
        <v>0</v>
      </c>
      <c r="AJ900" s="23">
        <f t="shared" si="186"/>
        <v>0</v>
      </c>
    </row>
    <row r="901" spans="1:36" ht="15" customHeight="1">
      <c r="A901" s="40"/>
      <c r="B901" s="91"/>
      <c r="C901" s="91"/>
      <c r="D901" s="91"/>
      <c r="E901" s="91"/>
      <c r="F901" s="91"/>
      <c r="G901" s="91"/>
      <c r="H901" s="91"/>
      <c r="I901" s="91"/>
      <c r="J901" s="91"/>
      <c r="K901" s="102"/>
      <c r="L901" s="102"/>
      <c r="M901" s="91"/>
      <c r="N901" s="108" t="s">
        <v>5189</v>
      </c>
      <c r="O901" s="722">
        <f>IF(AND(SUM(O876:R900)=0,COUNTIF(O876:R900,"NS")&gt;0),"NS",
IF(AND(SUM(O876:R900)=0,COUNTIF(O876:R900,0)&gt;0),0,
IF(AND(SUM(O876:R900)=0,COUNTIF(O876:R900,"NA")&gt;0),"NA",
SUM(O876:R900))))</f>
        <v>0</v>
      </c>
      <c r="P901" s="723"/>
      <c r="Q901" s="723"/>
      <c r="R901" s="724"/>
      <c r="S901" s="722">
        <f t="shared" ref="S901" si="187">IF(AND(SUM(S876:V900)=0,COUNTIF(S876:V900,"NS")&gt;0),"NS",
IF(AND(SUM(S876:V900)=0,COUNTIF(S876:V900,0)&gt;0),0,
IF(AND(SUM(S876:V900)=0,COUNTIF(S876:V900,"NA")&gt;0),"NA",
SUM(S876:V900))))</f>
        <v>0</v>
      </c>
      <c r="T901" s="723"/>
      <c r="U901" s="723"/>
      <c r="V901" s="724"/>
      <c r="W901" s="722">
        <f t="shared" ref="W901" si="188">IF(AND(SUM(W876:Z900)=0,COUNTIF(W876:Z900,"NS")&gt;0),"NS",
IF(AND(SUM(W876:Z900)=0,COUNTIF(W876:Z900,0)&gt;0),0,
IF(AND(SUM(W876:Z900)=0,COUNTIF(W876:Z900,"NA")&gt;0),"NA",
SUM(W876:Z900))))</f>
        <v>0</v>
      </c>
      <c r="X901" s="723"/>
      <c r="Y901" s="723"/>
      <c r="Z901" s="724"/>
      <c r="AA901" s="722">
        <f t="shared" ref="AA901" si="189">IF(AND(SUM(AA876:AD900)=0,COUNTIF(AA876:AD900,"NS")&gt;0),"NS",
IF(AND(SUM(AA876:AD900)=0,COUNTIF(AA876:AD900,0)&gt;0),0,
IF(AND(SUM(AA876:AD900)=0,COUNTIF(AA876:AD900,"NA")&gt;0),"NA",
SUM(AA876:AD900))))</f>
        <v>0</v>
      </c>
      <c r="AB901" s="723"/>
      <c r="AC901" s="723"/>
      <c r="AD901" s="724"/>
      <c r="AH901" s="222">
        <f>SUM(AH876:AH900)</f>
        <v>0</v>
      </c>
      <c r="AI901" s="223">
        <f>SUM(AI876:AI900)</f>
        <v>0</v>
      </c>
      <c r="AJ901" s="224">
        <f>SUM(AJ876:AJ900)</f>
        <v>0</v>
      </c>
    </row>
    <row r="902" spans="1:36" ht="15" customHeight="1">
      <c r="A902" s="40"/>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row>
    <row r="903" spans="1:36" ht="24" customHeight="1">
      <c r="A903" s="40"/>
      <c r="B903" s="139"/>
      <c r="C903" s="531" t="s">
        <v>5147</v>
      </c>
      <c r="D903" s="531"/>
      <c r="E903" s="531"/>
      <c r="F903" s="531"/>
      <c r="G903" s="531"/>
      <c r="H903" s="531"/>
      <c r="I903" s="531"/>
      <c r="J903" s="531"/>
      <c r="K903" s="531"/>
      <c r="L903" s="531"/>
      <c r="M903" s="531"/>
      <c r="N903" s="531"/>
      <c r="O903" s="531"/>
      <c r="P903" s="531"/>
      <c r="Q903" s="531"/>
      <c r="R903" s="531"/>
      <c r="S903" s="531"/>
      <c r="T903" s="531"/>
      <c r="U903" s="531"/>
      <c r="V903" s="531"/>
      <c r="W903" s="531"/>
      <c r="X903" s="531"/>
      <c r="Y903" s="531"/>
      <c r="Z903" s="531"/>
      <c r="AA903" s="531"/>
      <c r="AB903" s="531"/>
      <c r="AC903" s="531"/>
      <c r="AD903" s="531"/>
      <c r="AE903" s="42"/>
    </row>
    <row r="904" spans="1:36" ht="60" customHeight="1">
      <c r="A904" s="40"/>
      <c r="B904" s="139"/>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42"/>
    </row>
    <row r="905" spans="1:36" ht="15" customHeight="1">
      <c r="A905" s="40"/>
      <c r="B905" s="583" t="str">
        <f>IF(AG876&gt;0,"Favor de ingresar toda la información requerida en la pregunta y/o verifique que no tenga información en celdas sombreadas","")</f>
        <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42"/>
    </row>
    <row r="906" spans="1:36" ht="15" customHeight="1">
      <c r="A906" s="40"/>
      <c r="B906" s="568" t="str">
        <f>IF(AH901&gt;0,"Alerta: debido a que cuenta con registros NS, debe proporcionar una justificación en el area de comentarios al final de la pregunta","")</f>
        <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42"/>
    </row>
    <row r="907" spans="1:36" ht="15" customHeight="1">
      <c r="A907" s="40"/>
      <c r="B907" s="571" t="str">
        <f>IF(AJ901&gt;0,"Favor de revisar la suma y consistencia de totales y/o subtotales por filas (numéricos y NS)","")</f>
        <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42"/>
    </row>
    <row r="908" spans="1:36" ht="15" customHeight="1">
      <c r="A908" s="40"/>
      <c r="B908" s="571" t="str">
        <f>IF(AN877&gt;0,"Favor de revisar la instrucción 2 , debido a que no se cumplen con los criterios mencionados","")</f>
        <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42"/>
    </row>
    <row r="909" spans="1:36" ht="15" customHeight="1">
      <c r="A909" s="40"/>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row>
    <row r="910" spans="1:36" ht="15" customHeight="1">
      <c r="A910" s="40"/>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row>
    <row r="911" spans="1:36" s="48" customFormat="1" ht="24" customHeight="1">
      <c r="A911" s="40" t="s">
        <v>6370</v>
      </c>
      <c r="B911" s="585" t="s">
        <v>6371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row>
    <row r="912" spans="1:36" s="48" customFormat="1" ht="36" customHeight="1">
      <c r="A912" s="40"/>
      <c r="B912"/>
      <c r="C912" s="593" t="s">
        <v>6372</v>
      </c>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row>
    <row r="913" spans="1:46" s="48" customFormat="1" ht="36" customHeight="1">
      <c r="A913" s="40"/>
      <c r="B913"/>
      <c r="C913" s="593" t="s">
        <v>6373</v>
      </c>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row>
    <row r="914" spans="1:46" s="192" customFormat="1" ht="15" customHeight="1"/>
    <row r="915" spans="1:46" s="48" customFormat="1" ht="24" customHeight="1">
      <c r="A915" s="40"/>
      <c r="B915"/>
      <c r="C915" s="708" t="s">
        <v>5455</v>
      </c>
      <c r="D915" s="708"/>
      <c r="E915" s="708"/>
      <c r="F915" s="708"/>
      <c r="G915" s="708"/>
      <c r="H915" s="708"/>
      <c r="I915" s="708"/>
      <c r="J915" s="708"/>
      <c r="K915" s="708"/>
      <c r="L915" s="708"/>
      <c r="M915" s="708"/>
      <c r="N915" s="708"/>
      <c r="O915" s="514" t="s">
        <v>6336</v>
      </c>
      <c r="P915" s="514"/>
      <c r="Q915" s="514"/>
      <c r="R915" s="514"/>
      <c r="S915" s="514"/>
      <c r="T915" s="514"/>
      <c r="U915" s="514"/>
      <c r="V915" s="514"/>
      <c r="W915" s="514"/>
      <c r="X915" s="514"/>
      <c r="Y915" s="514"/>
      <c r="Z915" s="514"/>
      <c r="AA915" s="514"/>
      <c r="AB915" s="514"/>
      <c r="AC915" s="514"/>
      <c r="AD915" s="514"/>
      <c r="AK915" s="770" t="s">
        <v>6342</v>
      </c>
      <c r="AL915" s="770"/>
      <c r="AM915" s="770"/>
      <c r="AN915" s="770"/>
      <c r="AP915" s="771" t="s">
        <v>5456</v>
      </c>
      <c r="AQ915" s="772" t="s">
        <v>6342</v>
      </c>
      <c r="AR915" s="772"/>
      <c r="AS915" s="772"/>
      <c r="AT915" s="772"/>
    </row>
    <row r="916" spans="1:46" s="48" customFormat="1" ht="15" customHeight="1">
      <c r="A916" s="40"/>
      <c r="B916"/>
      <c r="C916" s="708"/>
      <c r="D916" s="708"/>
      <c r="E916" s="708"/>
      <c r="F916" s="708"/>
      <c r="G916" s="708"/>
      <c r="H916" s="708"/>
      <c r="I916" s="708"/>
      <c r="J916" s="708"/>
      <c r="K916" s="708"/>
      <c r="L916" s="708"/>
      <c r="M916" s="708"/>
      <c r="N916" s="708"/>
      <c r="O916" s="514" t="s">
        <v>5161</v>
      </c>
      <c r="P916" s="514"/>
      <c r="Q916" s="514"/>
      <c r="R916" s="514"/>
      <c r="S916" s="518" t="s">
        <v>5338</v>
      </c>
      <c r="T916" s="518"/>
      <c r="U916" s="518"/>
      <c r="V916" s="518"/>
      <c r="W916" s="518" t="s">
        <v>5339</v>
      </c>
      <c r="X916" s="518"/>
      <c r="Y916" s="518"/>
      <c r="Z916" s="518"/>
      <c r="AA916" s="518" t="s">
        <v>403</v>
      </c>
      <c r="AB916" s="518"/>
      <c r="AC916" s="518"/>
      <c r="AD916" s="518"/>
      <c r="AG916" s="256" t="s">
        <v>5102</v>
      </c>
      <c r="AH916" s="222" t="s">
        <v>5107</v>
      </c>
      <c r="AI916" s="223" t="s">
        <v>5340</v>
      </c>
      <c r="AJ916" s="224" t="s">
        <v>5341</v>
      </c>
      <c r="AK916" s="269" t="s">
        <v>5382</v>
      </c>
      <c r="AL916" s="406" t="s">
        <v>5383</v>
      </c>
      <c r="AM916" s="407" t="s">
        <v>5384</v>
      </c>
      <c r="AN916" s="408" t="s">
        <v>6110</v>
      </c>
      <c r="AP916" s="771"/>
      <c r="AQ916" s="412" t="s">
        <v>5382</v>
      </c>
      <c r="AR916" s="413" t="s">
        <v>5383</v>
      </c>
      <c r="AS916" s="414" t="s">
        <v>5384</v>
      </c>
      <c r="AT916" s="415" t="s">
        <v>6110</v>
      </c>
    </row>
    <row r="917" spans="1:46" s="48" customFormat="1" ht="24" customHeight="1">
      <c r="A917" s="40"/>
      <c r="B917"/>
      <c r="C917" s="92" t="s">
        <v>5014</v>
      </c>
      <c r="D917" s="572" t="s">
        <v>5293</v>
      </c>
      <c r="E917" s="573"/>
      <c r="F917" s="573"/>
      <c r="G917" s="573"/>
      <c r="H917" s="573"/>
      <c r="I917" s="573"/>
      <c r="J917" s="573"/>
      <c r="K917" s="573"/>
      <c r="L917" s="573"/>
      <c r="M917" s="573"/>
      <c r="N917" s="574"/>
      <c r="O917" s="577"/>
      <c r="P917" s="578"/>
      <c r="Q917" s="578"/>
      <c r="R917" s="579"/>
      <c r="S917" s="577"/>
      <c r="T917" s="578"/>
      <c r="U917" s="578"/>
      <c r="V917" s="579"/>
      <c r="W917" s="577"/>
      <c r="X917" s="578"/>
      <c r="Y917" s="578"/>
      <c r="Z917" s="579"/>
      <c r="AA917" s="577"/>
      <c r="AB917" s="578"/>
      <c r="AC917" s="578"/>
      <c r="AD917" s="579"/>
      <c r="AG917" s="1">
        <f>IF(AND(AG923=1,COUNTA(O917:AD928)=0),0,IF(AND(SUM($O$610)=0,COUNTA(O917:AD928)=0),0,IF(AND(SUM($O$610)&gt;0,COUNTA(O917:AD928)=48),0,1)))</f>
        <v>0</v>
      </c>
      <c r="AH917" s="23">
        <f>COUNTIF(S917:AD917,"NS")</f>
        <v>0</v>
      </c>
      <c r="AI917" s="23">
        <f>SUM(S917:AD917)</f>
        <v>0</v>
      </c>
      <c r="AJ917" s="23">
        <f>IF(COUNTIF(O917:AD917,"NA")=4,0,IF(OR(AND(O917=0,AH917&gt;0),AND(O917="ns",AI917&gt;0),AND(O917="ns",AH917=0,AI917=0)),1,IF(OR(AND(O917&gt;0,AH917=3),AND(O917="ns",AH917=3),AND(O917="ns",AI917=0,AH917&gt;0),O917=AI917),0,1)))</f>
        <v>0</v>
      </c>
      <c r="AK917">
        <f>IF(OR(O929="NS",$O$610="NS"),0,IF(AND(O929="NA",$O$610="NA"),0,IF(O929&gt;=$O$610,0,1)))</f>
        <v>0</v>
      </c>
      <c r="AL917">
        <f>IF(OR(S929="NS",$S$610="NS"),0,IF(AND(S929="NA",$S$610="NA"),0,IF(S929&gt;=$S$610,0,1)))</f>
        <v>0</v>
      </c>
      <c r="AM917">
        <f>IF(OR(W929="NS",$W$610="NS"),0,IF(AND(W929="NA",$W$610="NA"),0,IF(W929&gt;=$W$610,0,1)))</f>
        <v>0</v>
      </c>
      <c r="AN917">
        <f>IF(OR(AA929="NS",$AA$610="NS"),0,IF(AND(AA929="NA",$AA$610="NA"),0,IF(AA929&gt;=$AA$610,0,1)))</f>
        <v>0</v>
      </c>
      <c r="AP917" s="411">
        <v>1</v>
      </c>
      <c r="AQ917">
        <f>IF(OR(O917="NS",$O$610="NS"),0,IF(OR(O917="NA",$O$610="NA"),0,IF(O917&lt;=$O$610,0,1)))</f>
        <v>0</v>
      </c>
      <c r="AR917">
        <f>IF(OR(S917="NS",$S$610="NS"),0,IF(OR(S917="NA",$S$610="NA"),0,IF(S917&lt;=$S$610,0,1)))</f>
        <v>0</v>
      </c>
      <c r="AS917">
        <f>IF(OR(W917="NS",$W$610="NS"),0,IF(OR(W917="NA",$W$610="NA"),0,IF(W917&lt;=$W$610,0,1)))</f>
        <v>0</v>
      </c>
      <c r="AT917">
        <f>IF(OR(AA917="NS",$AA$610="NS"),0,IF(OR(AA917="NA",$AA$610="NA"),0,IF(AA917&lt;=$AA$610,0,1)))</f>
        <v>0</v>
      </c>
    </row>
    <row r="918" spans="1:46" s="48" customFormat="1" ht="24" customHeight="1">
      <c r="A918" s="40"/>
      <c r="B918"/>
      <c r="C918" s="94" t="s">
        <v>5016</v>
      </c>
      <c r="D918" s="572" t="s">
        <v>5296</v>
      </c>
      <c r="E918" s="573"/>
      <c r="F918" s="573"/>
      <c r="G918" s="573"/>
      <c r="H918" s="573"/>
      <c r="I918" s="573"/>
      <c r="J918" s="573"/>
      <c r="K918" s="573"/>
      <c r="L918" s="573"/>
      <c r="M918" s="573"/>
      <c r="N918" s="574"/>
      <c r="O918" s="577"/>
      <c r="P918" s="578"/>
      <c r="Q918" s="578"/>
      <c r="R918" s="579"/>
      <c r="S918" s="577"/>
      <c r="T918" s="578"/>
      <c r="U918" s="578"/>
      <c r="V918" s="579"/>
      <c r="W918" s="577"/>
      <c r="X918" s="578"/>
      <c r="Y918" s="578"/>
      <c r="Z918" s="579"/>
      <c r="AA918" s="577"/>
      <c r="AB918" s="578"/>
      <c r="AC918" s="578"/>
      <c r="AD918" s="579"/>
      <c r="AG918" s="774" t="s">
        <v>6343</v>
      </c>
      <c r="AH918" s="23">
        <f t="shared" ref="AH918:AH928" si="190">COUNTIF(S918:AD918,"NS")</f>
        <v>0</v>
      </c>
      <c r="AI918" s="23">
        <f t="shared" ref="AI918:AI928" si="191">SUM(S918:AD918)</f>
        <v>0</v>
      </c>
      <c r="AJ918" s="23">
        <f t="shared" ref="AJ918:AJ928" si="192">IF(COUNTIF(O918:AD918,"NA")=4,0,IF(OR(AND(O918=0,AH918&gt;0),AND(O918="ns",AI918&gt;0),AND(O918="ns",AH918=0,AI918=0)),1,IF(OR(AND(O918&gt;0,AH918=3),AND(O918="ns",AH918=3),AND(O918="ns",AI918=0,AH918&gt;0),O918=AI918),0,1)))</f>
        <v>0</v>
      </c>
      <c r="AN918" s="409">
        <f>SUM(AK917:AN917)</f>
        <v>0</v>
      </c>
      <c r="AP918" s="410">
        <v>2</v>
      </c>
      <c r="AQ918">
        <f t="shared" ref="AQ918:AQ928" si="193">IF(OR(O918="NS",$O$610="NS"),0,IF(OR(O918="NA",$O$610="NA"),0,IF(O918&lt;=$O$610,0,1)))</f>
        <v>0</v>
      </c>
      <c r="AR918">
        <f t="shared" ref="AR918:AR928" si="194">IF(OR(S918="NS",$S$610="NS"),0,IF(OR(S918="NA",$S$610="NA"),0,IF(S918&lt;=$S$610,0,1)))</f>
        <v>0</v>
      </c>
      <c r="AS918">
        <f t="shared" ref="AS918:AS928" si="195">IF(OR(W918="NS",$W$610="NS"),0,IF(OR(W918="NA",$W$610="NA"),0,IF(W918&lt;=$W$610,0,1)))</f>
        <v>0</v>
      </c>
      <c r="AT918">
        <f t="shared" ref="AT918:AT927" si="196">IF(OR(AA918="NS",$AA$610="NS"),0,IF(OR(AA918="NA",$AA$610="NA"),0,IF(AA918&lt;=$AA$610,0,1)))</f>
        <v>0</v>
      </c>
    </row>
    <row r="919" spans="1:46" s="48" customFormat="1" ht="24" customHeight="1">
      <c r="A919" s="40"/>
      <c r="B919"/>
      <c r="C919" s="94" t="s">
        <v>5018</v>
      </c>
      <c r="D919" s="572" t="s">
        <v>5299</v>
      </c>
      <c r="E919" s="573"/>
      <c r="F919" s="573"/>
      <c r="G919" s="573"/>
      <c r="H919" s="573"/>
      <c r="I919" s="573"/>
      <c r="J919" s="573"/>
      <c r="K919" s="573"/>
      <c r="L919" s="573"/>
      <c r="M919" s="573"/>
      <c r="N919" s="574"/>
      <c r="O919" s="577"/>
      <c r="P919" s="578"/>
      <c r="Q919" s="578"/>
      <c r="R919" s="579"/>
      <c r="S919" s="577"/>
      <c r="T919" s="578"/>
      <c r="U919" s="578"/>
      <c r="V919" s="579"/>
      <c r="W919" s="577"/>
      <c r="X919" s="578"/>
      <c r="Y919" s="578"/>
      <c r="Z919" s="579"/>
      <c r="AA919" s="577"/>
      <c r="AB919" s="578"/>
      <c r="AC919" s="578"/>
      <c r="AD919" s="579"/>
      <c r="AG919" s="774"/>
      <c r="AH919" s="23">
        <f t="shared" si="190"/>
        <v>0</v>
      </c>
      <c r="AI919" s="23">
        <f t="shared" si="191"/>
        <v>0</v>
      </c>
      <c r="AJ919" s="23">
        <f t="shared" si="192"/>
        <v>0</v>
      </c>
      <c r="AP919" s="411">
        <v>3</v>
      </c>
      <c r="AQ919">
        <f t="shared" si="193"/>
        <v>0</v>
      </c>
      <c r="AR919">
        <f t="shared" si="194"/>
        <v>0</v>
      </c>
      <c r="AS919">
        <f t="shared" si="195"/>
        <v>0</v>
      </c>
      <c r="AT919">
        <f t="shared" si="196"/>
        <v>0</v>
      </c>
    </row>
    <row r="920" spans="1:46" s="48" customFormat="1" ht="36" customHeight="1">
      <c r="A920" s="40"/>
      <c r="B920"/>
      <c r="C920" s="94" t="s">
        <v>5020</v>
      </c>
      <c r="D920" s="572" t="s">
        <v>5301</v>
      </c>
      <c r="E920" s="573"/>
      <c r="F920" s="573"/>
      <c r="G920" s="573"/>
      <c r="H920" s="573"/>
      <c r="I920" s="573"/>
      <c r="J920" s="573"/>
      <c r="K920" s="573"/>
      <c r="L920" s="573"/>
      <c r="M920" s="573"/>
      <c r="N920" s="574"/>
      <c r="O920" s="577"/>
      <c r="P920" s="578"/>
      <c r="Q920" s="578"/>
      <c r="R920" s="579"/>
      <c r="S920" s="577"/>
      <c r="T920" s="578"/>
      <c r="U920" s="578"/>
      <c r="V920" s="579"/>
      <c r="W920" s="577"/>
      <c r="X920" s="578"/>
      <c r="Y920" s="578"/>
      <c r="Z920" s="579"/>
      <c r="AA920" s="577"/>
      <c r="AB920" s="578"/>
      <c r="AC920" s="578"/>
      <c r="AD920" s="579"/>
      <c r="AG920" s="1">
        <f>IF(AND(SUM($O$610)=0,COUNTA(O917:AD928)&gt;0),1,0)</f>
        <v>0</v>
      </c>
      <c r="AH920" s="23">
        <f t="shared" si="190"/>
        <v>0</v>
      </c>
      <c r="AI920" s="23">
        <f t="shared" si="191"/>
        <v>0</v>
      </c>
      <c r="AJ920" s="23">
        <f t="shared" si="192"/>
        <v>0</v>
      </c>
      <c r="AP920" s="410">
        <v>4</v>
      </c>
      <c r="AQ920">
        <f t="shared" si="193"/>
        <v>0</v>
      </c>
      <c r="AR920">
        <f t="shared" si="194"/>
        <v>0</v>
      </c>
      <c r="AS920">
        <f t="shared" si="195"/>
        <v>0</v>
      </c>
      <c r="AT920">
        <f t="shared" si="196"/>
        <v>0</v>
      </c>
    </row>
    <row r="921" spans="1:46" s="48" customFormat="1" ht="24" customHeight="1">
      <c r="A921" s="40"/>
      <c r="B921"/>
      <c r="C921" s="94" t="s">
        <v>5022</v>
      </c>
      <c r="D921" s="572" t="s">
        <v>5303</v>
      </c>
      <c r="E921" s="573"/>
      <c r="F921" s="573"/>
      <c r="G921" s="573"/>
      <c r="H921" s="573"/>
      <c r="I921" s="573"/>
      <c r="J921" s="573"/>
      <c r="K921" s="573"/>
      <c r="L921" s="573"/>
      <c r="M921" s="573"/>
      <c r="N921" s="574"/>
      <c r="O921" s="577"/>
      <c r="P921" s="578"/>
      <c r="Q921" s="578"/>
      <c r="R921" s="579"/>
      <c r="S921" s="577"/>
      <c r="T921" s="578"/>
      <c r="U921" s="578"/>
      <c r="V921" s="579"/>
      <c r="W921" s="577"/>
      <c r="X921" s="578"/>
      <c r="Y921" s="578"/>
      <c r="Z921" s="579"/>
      <c r="AA921" s="577"/>
      <c r="AB921" s="578"/>
      <c r="AC921" s="578"/>
      <c r="AD921" s="579"/>
      <c r="AG921" s="831" t="s">
        <v>6226</v>
      </c>
      <c r="AH921" s="23">
        <f t="shared" si="190"/>
        <v>0</v>
      </c>
      <c r="AI921" s="23">
        <f t="shared" si="191"/>
        <v>0</v>
      </c>
      <c r="AJ921" s="23">
        <f t="shared" si="192"/>
        <v>0</v>
      </c>
      <c r="AP921" s="411">
        <v>5</v>
      </c>
      <c r="AQ921">
        <f t="shared" si="193"/>
        <v>0</v>
      </c>
      <c r="AR921">
        <f t="shared" si="194"/>
        <v>0</v>
      </c>
      <c r="AS921">
        <f t="shared" si="195"/>
        <v>0</v>
      </c>
      <c r="AT921">
        <f t="shared" si="196"/>
        <v>0</v>
      </c>
    </row>
    <row r="922" spans="1:46" s="48" customFormat="1" ht="36" customHeight="1">
      <c r="A922" s="40"/>
      <c r="B922"/>
      <c r="C922" s="94" t="s">
        <v>5024</v>
      </c>
      <c r="D922" s="572" t="s">
        <v>5306</v>
      </c>
      <c r="E922" s="573"/>
      <c r="F922" s="573"/>
      <c r="G922" s="573"/>
      <c r="H922" s="573"/>
      <c r="I922" s="573"/>
      <c r="J922" s="573"/>
      <c r="K922" s="573"/>
      <c r="L922" s="573"/>
      <c r="M922" s="573"/>
      <c r="N922" s="574"/>
      <c r="O922" s="577"/>
      <c r="P922" s="578"/>
      <c r="Q922" s="578"/>
      <c r="R922" s="579"/>
      <c r="S922" s="577"/>
      <c r="T922" s="578"/>
      <c r="U922" s="578"/>
      <c r="V922" s="579"/>
      <c r="W922" s="577"/>
      <c r="X922" s="578"/>
      <c r="Y922" s="578"/>
      <c r="Z922" s="579"/>
      <c r="AA922" s="577"/>
      <c r="AB922" s="578"/>
      <c r="AC922" s="578"/>
      <c r="AD922" s="579"/>
      <c r="AG922" s="831"/>
      <c r="AH922" s="23">
        <f t="shared" si="190"/>
        <v>0</v>
      </c>
      <c r="AI922" s="23">
        <f t="shared" si="191"/>
        <v>0</v>
      </c>
      <c r="AJ922" s="23">
        <f t="shared" si="192"/>
        <v>0</v>
      </c>
      <c r="AP922" s="410">
        <v>6</v>
      </c>
      <c r="AQ922">
        <f t="shared" si="193"/>
        <v>0</v>
      </c>
      <c r="AR922">
        <f t="shared" si="194"/>
        <v>0</v>
      </c>
      <c r="AS922">
        <f t="shared" si="195"/>
        <v>0</v>
      </c>
      <c r="AT922">
        <f t="shared" si="196"/>
        <v>0</v>
      </c>
    </row>
    <row r="923" spans="1:46" s="48" customFormat="1" ht="24" customHeight="1">
      <c r="A923" s="40"/>
      <c r="B923"/>
      <c r="C923" s="94" t="s">
        <v>5026</v>
      </c>
      <c r="D923" s="572" t="s">
        <v>5309</v>
      </c>
      <c r="E923" s="573"/>
      <c r="F923" s="573"/>
      <c r="G923" s="573"/>
      <c r="H923" s="573"/>
      <c r="I923" s="573"/>
      <c r="J923" s="573"/>
      <c r="K923" s="573"/>
      <c r="L923" s="573"/>
      <c r="M923" s="573"/>
      <c r="N923" s="574"/>
      <c r="O923" s="577"/>
      <c r="P923" s="578"/>
      <c r="Q923" s="578"/>
      <c r="R923" s="579"/>
      <c r="S923" s="577"/>
      <c r="T923" s="578"/>
      <c r="U923" s="578"/>
      <c r="V923" s="579"/>
      <c r="W923" s="577"/>
      <c r="X923" s="578"/>
      <c r="Y923" s="578"/>
      <c r="Z923" s="579"/>
      <c r="AA923" s="577"/>
      <c r="AB923" s="578"/>
      <c r="AC923" s="578"/>
      <c r="AD923" s="579"/>
      <c r="AG923" s="1">
        <f>IF(COUNTIF(CNGE_2024_M4_Secc1!O42:R101,1)=COUNTA(CNGE_2024_M4_Secc1!O42:R101),1,0)</f>
        <v>1</v>
      </c>
      <c r="AH923" s="23">
        <f t="shared" si="190"/>
        <v>0</v>
      </c>
      <c r="AI923" s="23">
        <f t="shared" si="191"/>
        <v>0</v>
      </c>
      <c r="AJ923" s="23">
        <f t="shared" si="192"/>
        <v>0</v>
      </c>
      <c r="AP923" s="411">
        <v>7</v>
      </c>
      <c r="AQ923">
        <f t="shared" si="193"/>
        <v>0</v>
      </c>
      <c r="AR923">
        <f t="shared" si="194"/>
        <v>0</v>
      </c>
      <c r="AS923">
        <f t="shared" si="195"/>
        <v>0</v>
      </c>
      <c r="AT923">
        <f t="shared" si="196"/>
        <v>0</v>
      </c>
    </row>
    <row r="924" spans="1:46" s="48" customFormat="1" ht="48" customHeight="1">
      <c r="A924" s="40"/>
      <c r="B924"/>
      <c r="C924" s="94" t="s">
        <v>5028</v>
      </c>
      <c r="D924" s="572" t="s">
        <v>5311</v>
      </c>
      <c r="E924" s="573"/>
      <c r="F924" s="573"/>
      <c r="G924" s="573"/>
      <c r="H924" s="573"/>
      <c r="I924" s="573"/>
      <c r="J924" s="573"/>
      <c r="K924" s="573"/>
      <c r="L924" s="573"/>
      <c r="M924" s="573"/>
      <c r="N924" s="574"/>
      <c r="O924" s="577"/>
      <c r="P924" s="578"/>
      <c r="Q924" s="578"/>
      <c r="R924" s="579"/>
      <c r="S924" s="577"/>
      <c r="T924" s="578"/>
      <c r="U924" s="578"/>
      <c r="V924" s="579"/>
      <c r="W924" s="577"/>
      <c r="X924" s="578"/>
      <c r="Y924" s="578"/>
      <c r="Z924" s="579"/>
      <c r="AA924" s="577"/>
      <c r="AB924" s="578"/>
      <c r="AC924" s="578"/>
      <c r="AD924" s="579"/>
      <c r="AH924" s="23">
        <f t="shared" si="190"/>
        <v>0</v>
      </c>
      <c r="AI924" s="23">
        <f t="shared" si="191"/>
        <v>0</v>
      </c>
      <c r="AJ924" s="23">
        <f t="shared" si="192"/>
        <v>0</v>
      </c>
      <c r="AP924" s="410">
        <v>8</v>
      </c>
      <c r="AQ924">
        <f t="shared" si="193"/>
        <v>0</v>
      </c>
      <c r="AR924">
        <f t="shared" si="194"/>
        <v>0</v>
      </c>
      <c r="AS924">
        <f t="shared" si="195"/>
        <v>0</v>
      </c>
      <c r="AT924">
        <f t="shared" si="196"/>
        <v>0</v>
      </c>
    </row>
    <row r="925" spans="1:46" s="48" customFormat="1" ht="15" customHeight="1">
      <c r="A925" s="40"/>
      <c r="B925"/>
      <c r="C925" s="94" t="s">
        <v>5030</v>
      </c>
      <c r="D925" s="572" t="s">
        <v>5313</v>
      </c>
      <c r="E925" s="573"/>
      <c r="F925" s="573"/>
      <c r="G925" s="573"/>
      <c r="H925" s="573"/>
      <c r="I925" s="573"/>
      <c r="J925" s="573"/>
      <c r="K925" s="573"/>
      <c r="L925" s="573"/>
      <c r="M925" s="573"/>
      <c r="N925" s="574"/>
      <c r="O925" s="577"/>
      <c r="P925" s="578"/>
      <c r="Q925" s="578"/>
      <c r="R925" s="579"/>
      <c r="S925" s="577"/>
      <c r="T925" s="578"/>
      <c r="U925" s="578"/>
      <c r="V925" s="579"/>
      <c r="W925" s="577"/>
      <c r="X925" s="578"/>
      <c r="Y925" s="578"/>
      <c r="Z925" s="579"/>
      <c r="AA925" s="577"/>
      <c r="AB925" s="578"/>
      <c r="AC925" s="578"/>
      <c r="AD925" s="579"/>
      <c r="AH925" s="23">
        <f t="shared" si="190"/>
        <v>0</v>
      </c>
      <c r="AI925" s="23">
        <f t="shared" si="191"/>
        <v>0</v>
      </c>
      <c r="AJ925" s="23">
        <f t="shared" si="192"/>
        <v>0</v>
      </c>
      <c r="AP925" s="411">
        <v>9</v>
      </c>
      <c r="AQ925">
        <f t="shared" si="193"/>
        <v>0</v>
      </c>
      <c r="AR925">
        <f t="shared" si="194"/>
        <v>0</v>
      </c>
      <c r="AS925">
        <f t="shared" si="195"/>
        <v>0</v>
      </c>
      <c r="AT925">
        <f t="shared" si="196"/>
        <v>0</v>
      </c>
    </row>
    <row r="926" spans="1:46" s="48" customFormat="1" ht="15" customHeight="1">
      <c r="A926" s="40"/>
      <c r="B926"/>
      <c r="C926" s="94" t="s">
        <v>5031</v>
      </c>
      <c r="D926" s="572" t="s">
        <v>5315</v>
      </c>
      <c r="E926" s="573"/>
      <c r="F926" s="573"/>
      <c r="G926" s="573"/>
      <c r="H926" s="573"/>
      <c r="I926" s="573"/>
      <c r="J926" s="573"/>
      <c r="K926" s="573"/>
      <c r="L926" s="573"/>
      <c r="M926" s="573"/>
      <c r="N926" s="574"/>
      <c r="O926" s="577"/>
      <c r="P926" s="578"/>
      <c r="Q926" s="578"/>
      <c r="R926" s="579"/>
      <c r="S926" s="577"/>
      <c r="T926" s="578"/>
      <c r="U926" s="578"/>
      <c r="V926" s="579"/>
      <c r="W926" s="577"/>
      <c r="X926" s="578"/>
      <c r="Y926" s="578"/>
      <c r="Z926" s="579"/>
      <c r="AA926" s="577"/>
      <c r="AB926" s="578"/>
      <c r="AC926" s="578"/>
      <c r="AD926" s="579"/>
      <c r="AH926" s="23">
        <f t="shared" si="190"/>
        <v>0</v>
      </c>
      <c r="AI926" s="23">
        <f t="shared" si="191"/>
        <v>0</v>
      </c>
      <c r="AJ926" s="23">
        <f t="shared" si="192"/>
        <v>0</v>
      </c>
      <c r="AP926" s="410">
        <v>10</v>
      </c>
      <c r="AQ926">
        <f t="shared" si="193"/>
        <v>0</v>
      </c>
      <c r="AR926">
        <f t="shared" si="194"/>
        <v>0</v>
      </c>
      <c r="AS926">
        <f t="shared" si="195"/>
        <v>0</v>
      </c>
      <c r="AT926">
        <f t="shared" si="196"/>
        <v>0</v>
      </c>
    </row>
    <row r="927" spans="1:46" s="48" customFormat="1" ht="15" customHeight="1">
      <c r="A927" s="40"/>
      <c r="B927"/>
      <c r="C927" s="142" t="s">
        <v>5033</v>
      </c>
      <c r="D927" s="572" t="s">
        <v>5319</v>
      </c>
      <c r="E927" s="573"/>
      <c r="F927" s="573"/>
      <c r="G927" s="573"/>
      <c r="H927" s="573"/>
      <c r="I927" s="573"/>
      <c r="J927" s="573"/>
      <c r="K927" s="573"/>
      <c r="L927" s="573"/>
      <c r="M927" s="573"/>
      <c r="N927" s="574"/>
      <c r="O927" s="577"/>
      <c r="P927" s="578"/>
      <c r="Q927" s="578"/>
      <c r="R927" s="579"/>
      <c r="S927" s="577"/>
      <c r="T927" s="578"/>
      <c r="U927" s="578"/>
      <c r="V927" s="579"/>
      <c r="W927" s="577"/>
      <c r="X927" s="578"/>
      <c r="Y927" s="578"/>
      <c r="Z927" s="579"/>
      <c r="AA927" s="577"/>
      <c r="AB927" s="578"/>
      <c r="AC927" s="578"/>
      <c r="AD927" s="579"/>
      <c r="AH927" s="23">
        <f t="shared" si="190"/>
        <v>0</v>
      </c>
      <c r="AI927" s="23">
        <f t="shared" si="191"/>
        <v>0</v>
      </c>
      <c r="AJ927" s="23">
        <f t="shared" si="192"/>
        <v>0</v>
      </c>
      <c r="AP927" s="411">
        <v>11</v>
      </c>
      <c r="AQ927">
        <f t="shared" si="193"/>
        <v>0</v>
      </c>
      <c r="AR927">
        <f t="shared" si="194"/>
        <v>0</v>
      </c>
      <c r="AS927">
        <f t="shared" si="195"/>
        <v>0</v>
      </c>
      <c r="AT927">
        <f t="shared" si="196"/>
        <v>0</v>
      </c>
    </row>
    <row r="928" spans="1:46" s="48" customFormat="1" ht="15" customHeight="1">
      <c r="A928" s="40"/>
      <c r="B928"/>
      <c r="C928" s="142" t="s">
        <v>5034</v>
      </c>
      <c r="D928" s="572" t="s">
        <v>403</v>
      </c>
      <c r="E928" s="573"/>
      <c r="F928" s="573"/>
      <c r="G928" s="573"/>
      <c r="H928" s="573"/>
      <c r="I928" s="573"/>
      <c r="J928" s="573"/>
      <c r="K928" s="573"/>
      <c r="L928" s="573"/>
      <c r="M928" s="573"/>
      <c r="N928" s="574"/>
      <c r="O928" s="577"/>
      <c r="P928" s="578"/>
      <c r="Q928" s="578"/>
      <c r="R928" s="579"/>
      <c r="S928" s="577"/>
      <c r="T928" s="578"/>
      <c r="U928" s="578"/>
      <c r="V928" s="579"/>
      <c r="W928" s="577"/>
      <c r="X928" s="578"/>
      <c r="Y928" s="578"/>
      <c r="Z928" s="579"/>
      <c r="AA928" s="577"/>
      <c r="AB928" s="578"/>
      <c r="AC928" s="578"/>
      <c r="AD928" s="579"/>
      <c r="AH928" s="23">
        <f t="shared" si="190"/>
        <v>0</v>
      </c>
      <c r="AI928" s="23">
        <f t="shared" si="191"/>
        <v>0</v>
      </c>
      <c r="AJ928" s="23">
        <f t="shared" si="192"/>
        <v>0</v>
      </c>
      <c r="AP928" s="410">
        <v>12</v>
      </c>
      <c r="AQ928">
        <f t="shared" si="193"/>
        <v>0</v>
      </c>
      <c r="AR928">
        <f t="shared" si="194"/>
        <v>0</v>
      </c>
      <c r="AS928">
        <f t="shared" si="195"/>
        <v>0</v>
      </c>
      <c r="AT928">
        <f>IF(OR(AA928="NS",$AA$610="NS"),0,IF(OR(AA928="NA",$AA$610="NA"),0,IF(AA928&lt;=$AA$610,0,1)))</f>
        <v>0</v>
      </c>
    </row>
    <row r="929" spans="1:46" s="48" customFormat="1" ht="15" customHeight="1">
      <c r="A929" s="40"/>
      <c r="B929"/>
      <c r="C929"/>
      <c r="D929"/>
      <c r="E929"/>
      <c r="F929"/>
      <c r="G929"/>
      <c r="H929"/>
      <c r="I929"/>
      <c r="J929"/>
      <c r="K929"/>
      <c r="L929"/>
      <c r="M929"/>
      <c r="N929" s="108" t="s">
        <v>5189</v>
      </c>
      <c r="O929" s="722">
        <f>IF(AND(SUM(O917:R928)=0,COUNTIF(O917:R928,"NS")&gt;0),"NS",
IF(AND(SUM(O917:R928)=0,COUNTIF(O917:R928,0)&gt;0),0,
IF(AND(SUM(O917:R928)=0,COUNTIF(O917:R928,"NA")&gt;0),"NA",
SUM(O917:R928))))</f>
        <v>0</v>
      </c>
      <c r="P929" s="723"/>
      <c r="Q929" s="723"/>
      <c r="R929" s="724"/>
      <c r="S929" s="722">
        <f t="shared" ref="S929" si="197">IF(AND(SUM(S917:V928)=0,COUNTIF(S917:V928,"NS")&gt;0),"NS",
IF(AND(SUM(S917:V928)=0,COUNTIF(S917:V928,0)&gt;0),0,
IF(AND(SUM(S917:V928)=0,COUNTIF(S917:V928,"NA")&gt;0),"NA",
SUM(S917:V928))))</f>
        <v>0</v>
      </c>
      <c r="T929" s="723"/>
      <c r="U929" s="723"/>
      <c r="V929" s="724"/>
      <c r="W929" s="722">
        <f t="shared" ref="W929" si="198">IF(AND(SUM(W917:Z928)=0,COUNTIF(W917:Z928,"NS")&gt;0),"NS",
IF(AND(SUM(W917:Z928)=0,COUNTIF(W917:Z928,0)&gt;0),0,
IF(AND(SUM(W917:Z928)=0,COUNTIF(W917:Z928,"NA")&gt;0),"NA",
SUM(W917:Z928))))</f>
        <v>0</v>
      </c>
      <c r="X929" s="723"/>
      <c r="Y929" s="723"/>
      <c r="Z929" s="724"/>
      <c r="AA929" s="722">
        <f t="shared" ref="AA929" si="199">IF(AND(SUM(AA917:AD928)=0,COUNTIF(AA917:AD928,"NS")&gt;0),"NS",
IF(AND(SUM(AA917:AD928)=0,COUNTIF(AA917:AD928,0)&gt;0),0,
IF(AND(SUM(AA917:AD928)=0,COUNTIF(AA917:AD928,"NA")&gt;0),"NA",
SUM(AA917:AD928))))</f>
        <v>0</v>
      </c>
      <c r="AB929" s="723"/>
      <c r="AC929" s="723"/>
      <c r="AD929" s="724"/>
      <c r="AH929" s="222">
        <f>SUM(AH917:AH928)</f>
        <v>0</v>
      </c>
      <c r="AI929" s="223">
        <f>SUM(AI917:AI928)</f>
        <v>0</v>
      </c>
      <c r="AJ929" s="224">
        <f>SUM(AJ917:AJ928)</f>
        <v>0</v>
      </c>
      <c r="AT929" s="424">
        <f>SUM(AQ917:AT928)</f>
        <v>0</v>
      </c>
    </row>
    <row r="930" spans="1:46" s="192" customFormat="1" ht="15" customHeight="1"/>
    <row r="931" spans="1:46" s="48" customFormat="1" ht="24" customHeight="1">
      <c r="A931" s="40"/>
      <c r="B931"/>
      <c r="C931" s="593" t="s">
        <v>5147</v>
      </c>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row>
    <row r="932" spans="1:46" s="48" customFormat="1" ht="60" customHeight="1">
      <c r="A932" s="40"/>
      <c r="B932"/>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row>
    <row r="933" spans="1:46" ht="15" customHeight="1">
      <c r="A933" s="40"/>
      <c r="B933" s="583" t="str">
        <f>IF(AG917&gt;0,"Favor de ingresar toda la información requerida en la pregunta y/o verifique que no tenga información en celdas sombreadas","")</f>
        <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42"/>
    </row>
    <row r="934" spans="1:46" ht="15" customHeight="1">
      <c r="A934" s="40"/>
      <c r="B934" s="568" t="str">
        <f>IF(AH929&gt;0,"Alerta: debido a que cuenta con registros NS, debe proporcionar una justificación en el area de comentarios al final de la pregunta","")</f>
        <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42"/>
    </row>
    <row r="935" spans="1:46" ht="15" customHeight="1">
      <c r="A935" s="40"/>
      <c r="B935" s="571" t="str">
        <f>IF(AJ929&gt;0,"Favor de revisar la suma y consistencia de totales y/o subtotales por filas (numéricos y NS)","")</f>
        <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42"/>
    </row>
    <row r="936" spans="1:46" ht="15" customHeight="1">
      <c r="A936" s="40"/>
      <c r="B936" s="571" t="str">
        <f>IF(AN918&gt;0,"Favor de revisar la instrucción 1, debido a que no se cumplen con los criterios mencionados","")</f>
        <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42"/>
    </row>
    <row r="937" spans="1:46" ht="15" customHeight="1">
      <c r="A937" s="40"/>
      <c r="B937" s="584" t="str">
        <f>IF(AT929&gt;0,"Alerta: debe de proporcionar una justificación de acuerdo a lo establecido en la instrucción 2","")</f>
        <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row>
    <row r="938" spans="1:46" ht="15" customHeight="1">
      <c r="A938" s="40"/>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row>
    <row r="939" spans="1:46" ht="24" customHeight="1">
      <c r="A939" s="72" t="s">
        <v>6374</v>
      </c>
      <c r="B939" s="585" t="s">
        <v>6375</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42"/>
    </row>
    <row r="940" spans="1:46" ht="24" customHeight="1">
      <c r="B940" s="107"/>
      <c r="C940" s="531" t="s">
        <v>6376</v>
      </c>
      <c r="D940" s="531"/>
      <c r="E940" s="531"/>
      <c r="F940" s="531"/>
      <c r="G940" s="531"/>
      <c r="H940" s="531"/>
      <c r="I940" s="531"/>
      <c r="J940" s="531"/>
      <c r="K940" s="531"/>
      <c r="L940" s="531"/>
      <c r="M940" s="531"/>
      <c r="N940" s="531"/>
      <c r="O940" s="531"/>
      <c r="P940" s="531"/>
      <c r="Q940" s="531"/>
      <c r="R940" s="531"/>
      <c r="S940" s="531"/>
      <c r="T940" s="531"/>
      <c r="U940" s="531"/>
      <c r="V940" s="531"/>
      <c r="W940" s="531"/>
      <c r="X940" s="531"/>
      <c r="Y940" s="531"/>
      <c r="Z940" s="531"/>
      <c r="AA940" s="531"/>
      <c r="AB940" s="531"/>
      <c r="AC940" s="531"/>
      <c r="AD940" s="531"/>
      <c r="AE940" s="42"/>
    </row>
    <row r="941" spans="1:46" ht="36" customHeight="1">
      <c r="B941" s="107"/>
      <c r="C941" s="531" t="s">
        <v>6377</v>
      </c>
      <c r="D941" s="531"/>
      <c r="E941" s="531"/>
      <c r="F941" s="531"/>
      <c r="G941" s="531"/>
      <c r="H941" s="531"/>
      <c r="I941" s="531"/>
      <c r="J941" s="531"/>
      <c r="K941" s="531"/>
      <c r="L941" s="531"/>
      <c r="M941" s="531"/>
      <c r="N941" s="531"/>
      <c r="O941" s="531"/>
      <c r="P941" s="531"/>
      <c r="Q941" s="531"/>
      <c r="R941" s="531"/>
      <c r="S941" s="531"/>
      <c r="T941" s="531"/>
      <c r="U941" s="531"/>
      <c r="V941" s="531"/>
      <c r="W941" s="531"/>
      <c r="X941" s="531"/>
      <c r="Y941" s="531"/>
      <c r="Z941" s="531"/>
      <c r="AA941" s="531"/>
      <c r="AB941" s="531"/>
      <c r="AC941" s="531"/>
      <c r="AD941" s="531"/>
      <c r="AE941" s="42"/>
    </row>
    <row r="942" spans="1:46" ht="36" customHeight="1">
      <c r="B942" s="107"/>
      <c r="C942" s="531" t="s">
        <v>6378</v>
      </c>
      <c r="D942" s="531"/>
      <c r="E942" s="531"/>
      <c r="F942" s="531"/>
      <c r="G942" s="531"/>
      <c r="H942" s="531"/>
      <c r="I942" s="531"/>
      <c r="J942" s="531"/>
      <c r="K942" s="531"/>
      <c r="L942" s="531"/>
      <c r="M942" s="531"/>
      <c r="N942" s="531"/>
      <c r="O942" s="531"/>
      <c r="P942" s="531"/>
      <c r="Q942" s="531"/>
      <c r="R942" s="531"/>
      <c r="S942" s="531"/>
      <c r="T942" s="531"/>
      <c r="U942" s="531"/>
      <c r="V942" s="531"/>
      <c r="W942" s="531"/>
      <c r="X942" s="531"/>
      <c r="Y942" s="531"/>
      <c r="Z942" s="531"/>
      <c r="AA942" s="531"/>
      <c r="AB942" s="531"/>
      <c r="AC942" s="531"/>
      <c r="AD942" s="531"/>
      <c r="AE942" s="42"/>
    </row>
    <row r="943" spans="1:46" ht="36" customHeight="1">
      <c r="A943" s="40"/>
      <c r="B943" s="91"/>
      <c r="C943" s="593" t="s">
        <v>6379</v>
      </c>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42"/>
    </row>
    <row r="944" spans="1:46" ht="15" customHeight="1">
      <c r="A944" s="40"/>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row>
    <row r="945" spans="1:51" ht="24" customHeight="1">
      <c r="A945" s="40"/>
      <c r="B945" s="91"/>
      <c r="C945" s="684" t="s">
        <v>5474</v>
      </c>
      <c r="D945" s="685"/>
      <c r="E945" s="685"/>
      <c r="F945" s="685"/>
      <c r="G945" s="685"/>
      <c r="H945" s="685"/>
      <c r="I945" s="685"/>
      <c r="J945" s="685"/>
      <c r="K945" s="685"/>
      <c r="L945" s="685"/>
      <c r="M945" s="685"/>
      <c r="N945" s="686"/>
      <c r="O945" s="511" t="s">
        <v>6336</v>
      </c>
      <c r="P945" s="512"/>
      <c r="Q945" s="512"/>
      <c r="R945" s="512"/>
      <c r="S945" s="512"/>
      <c r="T945" s="512"/>
      <c r="U945" s="512"/>
      <c r="V945" s="512"/>
      <c r="W945" s="512"/>
      <c r="X945" s="512"/>
      <c r="Y945" s="512"/>
      <c r="Z945" s="512"/>
      <c r="AA945" s="512"/>
      <c r="AB945" s="512"/>
      <c r="AC945" s="512"/>
      <c r="AD945" s="513"/>
      <c r="AE945" s="42"/>
      <c r="AK945" s="825" t="s">
        <v>5470</v>
      </c>
      <c r="AL945" s="826" t="s">
        <v>6380</v>
      </c>
      <c r="AM945" s="774" t="s">
        <v>6343</v>
      </c>
      <c r="AO945" s="770" t="s">
        <v>6342</v>
      </c>
      <c r="AP945" s="770"/>
      <c r="AQ945" s="770"/>
      <c r="AR945" s="770"/>
      <c r="AS945" s="771" t="s">
        <v>5470</v>
      </c>
      <c r="AT945" s="772" t="s">
        <v>6342</v>
      </c>
      <c r="AU945" s="772"/>
      <c r="AV945" s="772"/>
      <c r="AW945" s="772"/>
      <c r="AX945" s="773" t="s">
        <v>5470</v>
      </c>
      <c r="AY945" s="773" t="s">
        <v>6381</v>
      </c>
    </row>
    <row r="946" spans="1:51" ht="15" customHeight="1">
      <c r="A946" s="40"/>
      <c r="B946" s="91"/>
      <c r="C946" s="687"/>
      <c r="D946" s="688"/>
      <c r="E946" s="688"/>
      <c r="F946" s="688"/>
      <c r="G946" s="688"/>
      <c r="H946" s="688"/>
      <c r="I946" s="688"/>
      <c r="J946" s="688"/>
      <c r="K946" s="688"/>
      <c r="L946" s="688"/>
      <c r="M946" s="688"/>
      <c r="N946" s="689"/>
      <c r="O946" s="512" t="s">
        <v>5161</v>
      </c>
      <c r="P946" s="512"/>
      <c r="Q946" s="512"/>
      <c r="R946" s="513"/>
      <c r="S946" s="515" t="s">
        <v>5338</v>
      </c>
      <c r="T946" s="516"/>
      <c r="U946" s="516"/>
      <c r="V946" s="517"/>
      <c r="W946" s="515" t="s">
        <v>5339</v>
      </c>
      <c r="X946" s="516"/>
      <c r="Y946" s="516"/>
      <c r="Z946" s="517"/>
      <c r="AA946" s="515" t="s">
        <v>403</v>
      </c>
      <c r="AB946" s="516"/>
      <c r="AC946" s="516"/>
      <c r="AD946" s="517"/>
      <c r="AE946" s="42"/>
      <c r="AH946" s="222" t="s">
        <v>5107</v>
      </c>
      <c r="AI946" s="223" t="s">
        <v>5340</v>
      </c>
      <c r="AJ946" s="224" t="s">
        <v>5341</v>
      </c>
      <c r="AK946" s="825"/>
      <c r="AL946" s="826"/>
      <c r="AM946" s="774"/>
      <c r="AN946" s="426" t="s">
        <v>6200</v>
      </c>
      <c r="AO946" s="269" t="s">
        <v>5382</v>
      </c>
      <c r="AP946" s="406" t="s">
        <v>5383</v>
      </c>
      <c r="AQ946" s="407" t="s">
        <v>5384</v>
      </c>
      <c r="AR946" s="408" t="s">
        <v>6110</v>
      </c>
      <c r="AS946" s="771"/>
      <c r="AT946" s="412" t="s">
        <v>5382</v>
      </c>
      <c r="AU946" s="413" t="s">
        <v>5383</v>
      </c>
      <c r="AV946" s="414" t="s">
        <v>5384</v>
      </c>
      <c r="AW946" s="415" t="s">
        <v>6110</v>
      </c>
      <c r="AX946" s="773"/>
      <c r="AY946" s="773"/>
    </row>
    <row r="947" spans="1:51" ht="15" customHeight="1">
      <c r="A947" s="40"/>
      <c r="B947" s="91"/>
      <c r="C947" s="92" t="s">
        <v>5014</v>
      </c>
      <c r="D947" s="572" t="s">
        <v>5091</v>
      </c>
      <c r="E947" s="720"/>
      <c r="F947" s="720"/>
      <c r="G947" s="720"/>
      <c r="H947" s="720"/>
      <c r="I947" s="720"/>
      <c r="J947" s="720"/>
      <c r="K947" s="720"/>
      <c r="L947" s="720"/>
      <c r="M947" s="720"/>
      <c r="N947" s="776"/>
      <c r="O947" s="577"/>
      <c r="P947" s="578"/>
      <c r="Q947" s="578"/>
      <c r="R947" s="579"/>
      <c r="S947" s="577"/>
      <c r="T947" s="578"/>
      <c r="U947" s="578"/>
      <c r="V947" s="579"/>
      <c r="W947" s="577"/>
      <c r="X947" s="578"/>
      <c r="Y947" s="578"/>
      <c r="Z947" s="579"/>
      <c r="AA947" s="577"/>
      <c r="AB947" s="578"/>
      <c r="AC947" s="578"/>
      <c r="AD947" s="579"/>
      <c r="AE947" s="42"/>
      <c r="AH947" s="23">
        <f>COUNTIF(S947:AD947,"NS")</f>
        <v>0</v>
      </c>
      <c r="AI947" s="23">
        <f>SUM(S947:AD947)</f>
        <v>0</v>
      </c>
      <c r="AJ947" s="23">
        <f>IF(COUNTIF(O947:AD947,"NA")=4,0,IF(OR(AND(O947=0,AH947&gt;0),AND(O947="ns",AI947&gt;0),AND(O947="ns",AH947=0,AI947=0)),1,IF(OR(AND(O947&gt;0,AH947=3),AND(O947="ns",AH947=3),AND(O947="ns",AI947=0,AH947&gt;0),O947=AI947),0,1)))</f>
        <v>0</v>
      </c>
      <c r="AK947" s="422" t="s">
        <v>5108</v>
      </c>
      <c r="AL947" s="1">
        <f>IF(AND(SUM($P$279)=0,COUNTA(O947:AD947)&gt;0),1,0)</f>
        <v>0</v>
      </c>
      <c r="AM947" s="1">
        <f>IF(AND(SUM($O$610)=0,COUNTA(O947:AD958)&gt;0),1,0)</f>
        <v>0</v>
      </c>
      <c r="AN947" s="1">
        <f>IF(AND($AM$950=1,COUNTA(O947:AD947)=0),0,IF(AND(SUM($P$279)=0,COUNTA(O947:AD947)=0),0,IF(AND(SUM($P$279)&gt;0,SUM($O$610)=0,COUNTA(O947:AD947)=0),0,IF(AND(SUM($P$279)&gt;0,SUM($O$610)&gt;0,COUNTA(O947:AD947)=4),0,1))))</f>
        <v>0</v>
      </c>
      <c r="AO947">
        <f>IF(OR(O959="NS",$O$610="NS"),0,IF(AND(O959="NA",$O$610="NA"),0,IF(O959&gt;=$O$610,0,1)))</f>
        <v>0</v>
      </c>
      <c r="AP947">
        <f>IF(OR(S959="NS",$S$610="NS"),0,IF(AND(S959="NA",$S$610="NA"),0,IF(S959&gt;=$S$610,0,1)))</f>
        <v>0</v>
      </c>
      <c r="AQ947">
        <f>IF(OR(W959="NS",$W$610="NS"),0,IF(AND(W959="NA",$W$610="NA"),0,IF(W959&gt;=$W$610,0,1)))</f>
        <v>0</v>
      </c>
      <c r="AR947">
        <f>IF(OR(AA959="NS",$AA$610="NS"),0,IF(AND(AA959="NA",$AA$610="NA"),0,IF(AA959&gt;=$AA$610,0,1)))</f>
        <v>0</v>
      </c>
      <c r="AS947" s="411">
        <v>1</v>
      </c>
      <c r="AT947">
        <f>IF(OR(O947="NS",$O$610="NS"),0,IF(OR(O947="NA",$O$610="NA"),0,IF(O947&lt;=$O$610,0,1)))</f>
        <v>0</v>
      </c>
      <c r="AU947">
        <f>IF(OR(S947="NS",$S$610="NS"),0,IF(OR(S947="NA",$S$610="NA"),0,IF(S947&lt;=$S$610,0,1)))</f>
        <v>0</v>
      </c>
      <c r="AV947">
        <f>IF(OR(W947="NS",$W$610="NS"),0,IF(OR(W947="NA",$W$610="NA"),0,IF(W947&lt;=$W$610,0,1)))</f>
        <v>0</v>
      </c>
      <c r="AW947">
        <f>IF(OR(AA947="NS",$AA$610="NS"),0,IF(OR(AA947="NA",$AA$610="NA"),0,IF(AA947&lt;=$AA$610,0,1)))</f>
        <v>0</v>
      </c>
      <c r="AX947" s="430" t="s">
        <v>5108</v>
      </c>
      <c r="AY947" s="1">
        <f>IF(OR(O947="NS",$P$279="NS"),0,IF(AND(O947="NA",$P$279="NA"),0,IF(O947&gt;=$P$279,0,1)))</f>
        <v>0</v>
      </c>
    </row>
    <row r="948" spans="1:51" ht="15" customHeight="1">
      <c r="A948" s="40"/>
      <c r="B948" s="91"/>
      <c r="C948" s="94" t="s">
        <v>5016</v>
      </c>
      <c r="D948" s="572" t="s">
        <v>5092</v>
      </c>
      <c r="E948" s="720"/>
      <c r="F948" s="720"/>
      <c r="G948" s="720"/>
      <c r="H948" s="720"/>
      <c r="I948" s="720"/>
      <c r="J948" s="720"/>
      <c r="K948" s="720"/>
      <c r="L948" s="720"/>
      <c r="M948" s="720"/>
      <c r="N948" s="776"/>
      <c r="O948" s="577"/>
      <c r="P948" s="578"/>
      <c r="Q948" s="578"/>
      <c r="R948" s="579"/>
      <c r="S948" s="577"/>
      <c r="T948" s="578"/>
      <c r="U948" s="578"/>
      <c r="V948" s="579"/>
      <c r="W948" s="577"/>
      <c r="X948" s="578"/>
      <c r="Y948" s="578"/>
      <c r="Z948" s="579"/>
      <c r="AA948" s="577"/>
      <c r="AB948" s="578"/>
      <c r="AC948" s="578"/>
      <c r="AD948" s="579"/>
      <c r="AE948" s="42"/>
      <c r="AH948" s="23">
        <f t="shared" ref="AH948:AH958" si="200">COUNTIF(S948:AD948,"NS")</f>
        <v>0</v>
      </c>
      <c r="AI948" s="23">
        <f t="shared" ref="AI948:AI958" si="201">SUM(S948:AD948)</f>
        <v>0</v>
      </c>
      <c r="AJ948" s="23">
        <f t="shared" ref="AJ948:AJ958" si="202">IF(COUNTIF(O948:AD948,"NA")=4,0,IF(OR(AND(O948=0,AH948&gt;0),AND(O948="ns",AI948&gt;0),AND(O948="ns",AH948=0,AI948=0)),1,IF(OR(AND(O948&gt;0,AH948=3),AND(O948="ns",AH948=3),AND(O948="ns",AI948=0,AH948&gt;0),O948=AI948),0,1)))</f>
        <v>0</v>
      </c>
      <c r="AK948" s="425" t="s">
        <v>5109</v>
      </c>
      <c r="AL948" s="1">
        <f>IF(AND(SUM($T$279)=0,COUNTA(O948:AD948)&gt;0),1,0)</f>
        <v>0</v>
      </c>
      <c r="AM948" s="831" t="s">
        <v>6226</v>
      </c>
      <c r="AN948" s="1">
        <f>IF(AND($AM$950=1,COUNTA(O948:AD948)=0),0,IF(AND(SUM($T$279)=0,COUNTA(O948:AD948)=0),0,IF(AND(SUM($T$279)&gt;0,SUM($O$610)=0,COUNTA(O948:AD948)=0),0,IF(AND(SUM($T$279)&gt;0,SUM($O$610)&gt;0,COUNTA(O948:AD948)=4),0,1))))</f>
        <v>0</v>
      </c>
      <c r="AO948" s="48"/>
      <c r="AP948" s="48"/>
      <c r="AQ948" s="48"/>
      <c r="AR948" s="409">
        <f>SUM(AO947:AR947)</f>
        <v>0</v>
      </c>
      <c r="AS948" s="410">
        <v>2</v>
      </c>
      <c r="AT948">
        <f t="shared" ref="AT948:AT958" si="203">IF(OR(O948="NS",$O$610="NS"),0,IF(OR(O948="NA",$O$610="NA"),0,IF(O948&lt;=$O$610,0,1)))</f>
        <v>0</v>
      </c>
      <c r="AU948">
        <f t="shared" ref="AU948:AU958" si="204">IF(OR(S948="NS",$S$610="NS"),0,IF(OR(S948="NA",$S$610="NA"),0,IF(S948&lt;=$S$610,0,1)))</f>
        <v>0</v>
      </c>
      <c r="AV948">
        <f t="shared" ref="AV948:AV958" si="205">IF(OR(W948="NS",$W$610="NS"),0,IF(OR(W948="NA",$W$610="NA"),0,IF(W948&lt;=$W$610,0,1)))</f>
        <v>0</v>
      </c>
      <c r="AW948">
        <f t="shared" ref="AW948:AW958" si="206">IF(OR(AA948="NS",$AA$610="NS"),0,IF(OR(AA948="NA",$AA$610="NA"),0,IF(AA948&lt;=$AA$610,0,1)))</f>
        <v>0</v>
      </c>
      <c r="AX948" s="429" t="s">
        <v>5109</v>
      </c>
      <c r="AY948" s="1">
        <f>IF(OR(O948="NS",$T$279="NS"),0,IF(AND(O948="NA",$T$279="NA"),0,IF(O948&gt;=$T$279,0,1)))</f>
        <v>0</v>
      </c>
    </row>
    <row r="949" spans="1:51" ht="15" customHeight="1">
      <c r="A949" s="40"/>
      <c r="B949" s="91"/>
      <c r="C949" s="94" t="s">
        <v>5018</v>
      </c>
      <c r="D949" s="572" t="s">
        <v>5093</v>
      </c>
      <c r="E949" s="720"/>
      <c r="F949" s="720"/>
      <c r="G949" s="720"/>
      <c r="H949" s="720"/>
      <c r="I949" s="720"/>
      <c r="J949" s="720"/>
      <c r="K949" s="720"/>
      <c r="L949" s="720"/>
      <c r="M949" s="720"/>
      <c r="N949" s="776"/>
      <c r="O949" s="577"/>
      <c r="P949" s="578"/>
      <c r="Q949" s="578"/>
      <c r="R949" s="579"/>
      <c r="S949" s="577"/>
      <c r="T949" s="578"/>
      <c r="U949" s="578"/>
      <c r="V949" s="579"/>
      <c r="W949" s="577"/>
      <c r="X949" s="578"/>
      <c r="Y949" s="578"/>
      <c r="Z949" s="579"/>
      <c r="AA949" s="577"/>
      <c r="AB949" s="578"/>
      <c r="AC949" s="578"/>
      <c r="AD949" s="579"/>
      <c r="AE949" s="42"/>
      <c r="AH949" s="23">
        <f t="shared" si="200"/>
        <v>0</v>
      </c>
      <c r="AI949" s="23">
        <f t="shared" si="201"/>
        <v>0</v>
      </c>
      <c r="AJ949" s="23">
        <f t="shared" si="202"/>
        <v>0</v>
      </c>
      <c r="AK949" s="422" t="s">
        <v>5110</v>
      </c>
      <c r="AL949" s="1">
        <f>IF(AND(SUM($X$279)=0,COUNTA(O949:AD949)&gt;0),1,0)</f>
        <v>0</v>
      </c>
      <c r="AM949" s="831"/>
      <c r="AN949" s="1">
        <f>IF(AND($AM$950=1,COUNTA(O949:AD949)=0),0,IF(AND(SUM($X$279)=0,COUNTA(O949:AD949)=0),0,IF(AND(SUM($X$279)&gt;0,SUM($O$610)=0,COUNTA(O949:AD949)=0),0,IF(AND(SUM($X$279)&gt;0,SUM($O$610)&gt;0,COUNTA(O949:AD949)=4),0,1))))</f>
        <v>0</v>
      </c>
      <c r="AS949" s="411">
        <v>3</v>
      </c>
      <c r="AT949">
        <f t="shared" si="203"/>
        <v>0</v>
      </c>
      <c r="AU949">
        <f t="shared" si="204"/>
        <v>0</v>
      </c>
      <c r="AV949">
        <f t="shared" si="205"/>
        <v>0</v>
      </c>
      <c r="AW949">
        <f t="shared" si="206"/>
        <v>0</v>
      </c>
      <c r="AX949" s="430" t="s">
        <v>5110</v>
      </c>
      <c r="AY949" s="1">
        <f>IF(OR(O949="NS",$X$279="NS"),0,IF(AND(O949="NA",$X$279="NA"),0,IF(O949&gt;=$X$279,0,1)))</f>
        <v>0</v>
      </c>
    </row>
    <row r="950" spans="1:51" ht="15" customHeight="1">
      <c r="A950" s="40"/>
      <c r="B950" s="91"/>
      <c r="C950" s="94" t="s">
        <v>5020</v>
      </c>
      <c r="D950" s="572" t="s">
        <v>5094</v>
      </c>
      <c r="E950" s="720"/>
      <c r="F950" s="720"/>
      <c r="G950" s="720"/>
      <c r="H950" s="720"/>
      <c r="I950" s="720"/>
      <c r="J950" s="720"/>
      <c r="K950" s="720"/>
      <c r="L950" s="720"/>
      <c r="M950" s="720"/>
      <c r="N950" s="776"/>
      <c r="O950" s="577"/>
      <c r="P950" s="578"/>
      <c r="Q950" s="578"/>
      <c r="R950" s="579"/>
      <c r="S950" s="577"/>
      <c r="T950" s="578"/>
      <c r="U950" s="578"/>
      <c r="V950" s="579"/>
      <c r="W950" s="577"/>
      <c r="X950" s="578"/>
      <c r="Y950" s="578"/>
      <c r="Z950" s="579"/>
      <c r="AA950" s="577"/>
      <c r="AB950" s="578"/>
      <c r="AC950" s="578"/>
      <c r="AD950" s="579"/>
      <c r="AE950" s="42"/>
      <c r="AH950" s="23">
        <f t="shared" si="200"/>
        <v>0</v>
      </c>
      <c r="AI950" s="23">
        <f t="shared" si="201"/>
        <v>0</v>
      </c>
      <c r="AJ950" s="23">
        <f t="shared" si="202"/>
        <v>0</v>
      </c>
      <c r="AK950" s="425" t="s">
        <v>5111</v>
      </c>
      <c r="AL950" s="1">
        <f>IF(AND(SUM($AB$279)=0,COUNTA(O950:AD950)&gt;0),1,0)</f>
        <v>0</v>
      </c>
      <c r="AM950" s="1">
        <f>IF(COUNTIF(CNGE_2024_M4_Secc1!O42:R101,1)=COUNTA(CNGE_2024_M4_Secc1!O42:R101),1,0)</f>
        <v>1</v>
      </c>
      <c r="AN950" s="1">
        <f>IF(AND($AM$950=1,COUNTA(O950:AD950)=0),0,IF(AND(SUM($AB$279)=0,COUNTA(O950:AD950)=0),0,IF(AND(SUM($AB$279)&gt;0,SUM($O$610)=0,COUNTA(O950:AD950)=0),0,IF(AND(SUM($AB$279)&gt;0,SUM($O$610)&gt;0,COUNTA(O950:AD950)=4),0,1))))</f>
        <v>0</v>
      </c>
      <c r="AS950" s="410">
        <v>4</v>
      </c>
      <c r="AT950">
        <f t="shared" si="203"/>
        <v>0</v>
      </c>
      <c r="AU950">
        <f t="shared" si="204"/>
        <v>0</v>
      </c>
      <c r="AV950">
        <f t="shared" si="205"/>
        <v>0</v>
      </c>
      <c r="AW950">
        <f t="shared" si="206"/>
        <v>0</v>
      </c>
      <c r="AX950" s="429" t="s">
        <v>5111</v>
      </c>
      <c r="AY950" s="1">
        <f>IF(OR(O950="NS",$AB$279="NS"),0,IF(AND(O950="NA",$AB$279="NA"),0,IF(O950&gt;=$AB$279,0,1)))</f>
        <v>0</v>
      </c>
    </row>
    <row r="951" spans="1:51" ht="15" customHeight="1">
      <c r="A951" s="40"/>
      <c r="B951" s="91"/>
      <c r="C951" s="94" t="s">
        <v>5022</v>
      </c>
      <c r="D951" s="572" t="s">
        <v>5095</v>
      </c>
      <c r="E951" s="720"/>
      <c r="F951" s="720"/>
      <c r="G951" s="720"/>
      <c r="H951" s="720"/>
      <c r="I951" s="720"/>
      <c r="J951" s="720"/>
      <c r="K951" s="720"/>
      <c r="L951" s="720"/>
      <c r="M951" s="720"/>
      <c r="N951" s="776"/>
      <c r="O951" s="577"/>
      <c r="P951" s="578"/>
      <c r="Q951" s="578"/>
      <c r="R951" s="579"/>
      <c r="S951" s="577"/>
      <c r="T951" s="578"/>
      <c r="U951" s="578"/>
      <c r="V951" s="579"/>
      <c r="W951" s="577"/>
      <c r="X951" s="578"/>
      <c r="Y951" s="578"/>
      <c r="Z951" s="579"/>
      <c r="AA951" s="577"/>
      <c r="AB951" s="578"/>
      <c r="AC951" s="578"/>
      <c r="AD951" s="579"/>
      <c r="AE951" s="42"/>
      <c r="AH951" s="23">
        <f t="shared" si="200"/>
        <v>0</v>
      </c>
      <c r="AI951" s="23">
        <f t="shared" si="201"/>
        <v>0</v>
      </c>
      <c r="AJ951" s="23">
        <f t="shared" si="202"/>
        <v>0</v>
      </c>
      <c r="AK951" s="422" t="s">
        <v>5112</v>
      </c>
      <c r="AL951" s="1">
        <f>IF(AND(SUM($P$347)=0,COUNTA(O951:AD951)&gt;0),1,0)</f>
        <v>0</v>
      </c>
      <c r="AN951" s="1">
        <f>IF(AND($AM$950=1,COUNTA(O951:AD951)=0),0,IF(AND(SUM($P$347)=0,COUNTA(O951:AD951)=0),0,IF(AND(SUM($P$347)&gt;0,SUM($O$610)=0,COUNTA(O951:AD951)=0),0,IF(AND(SUM($P$347)&gt;0,SUM($O$610)&gt;0,COUNTA(O951:AD951)=4),0,1))))</f>
        <v>0</v>
      </c>
      <c r="AS951" s="411">
        <v>5</v>
      </c>
      <c r="AT951">
        <f t="shared" si="203"/>
        <v>0</v>
      </c>
      <c r="AU951">
        <f t="shared" si="204"/>
        <v>0</v>
      </c>
      <c r="AV951">
        <f t="shared" si="205"/>
        <v>0</v>
      </c>
      <c r="AW951">
        <f t="shared" si="206"/>
        <v>0</v>
      </c>
      <c r="AX951" s="430" t="s">
        <v>5112</v>
      </c>
      <c r="AY951" s="1">
        <f>IF(OR(O951="NS",$P$347="NS"),0,IF(AND(O951="NA",$P$347="NA"),0,IF(O951&gt;=$P$347,0,1)))</f>
        <v>0</v>
      </c>
    </row>
    <row r="952" spans="1:51" ht="15" customHeight="1">
      <c r="A952" s="40"/>
      <c r="B952" s="91"/>
      <c r="C952" s="94" t="s">
        <v>5024</v>
      </c>
      <c r="D952" s="572" t="s">
        <v>5096</v>
      </c>
      <c r="E952" s="720"/>
      <c r="F952" s="720"/>
      <c r="G952" s="720"/>
      <c r="H952" s="720"/>
      <c r="I952" s="720"/>
      <c r="J952" s="720"/>
      <c r="K952" s="720"/>
      <c r="L952" s="720"/>
      <c r="M952" s="720"/>
      <c r="N952" s="776"/>
      <c r="O952" s="577"/>
      <c r="P952" s="578"/>
      <c r="Q952" s="578"/>
      <c r="R952" s="579"/>
      <c r="S952" s="577"/>
      <c r="T952" s="578"/>
      <c r="U952" s="578"/>
      <c r="V952" s="579"/>
      <c r="W952" s="577"/>
      <c r="X952" s="578"/>
      <c r="Y952" s="578"/>
      <c r="Z952" s="579"/>
      <c r="AA952" s="577"/>
      <c r="AB952" s="578"/>
      <c r="AC952" s="578"/>
      <c r="AD952" s="579"/>
      <c r="AE952" s="42"/>
      <c r="AH952" s="23">
        <f t="shared" si="200"/>
        <v>0</v>
      </c>
      <c r="AI952" s="23">
        <f t="shared" si="201"/>
        <v>0</v>
      </c>
      <c r="AJ952" s="23">
        <f t="shared" si="202"/>
        <v>0</v>
      </c>
      <c r="AK952" s="425" t="s">
        <v>5484</v>
      </c>
      <c r="AL952" s="1">
        <f>IF(AND(SUM($T$347)=0,COUNTA(O952:AD952)&gt;0),1,0)</f>
        <v>0</v>
      </c>
      <c r="AN952" s="1">
        <f>IF(AND($AM$950=1,COUNTA(O952:AD952)=0),0,IF(AND(SUM($T$347)=0,COUNTA(O952:AD952)=0),0,IF(AND(SUM($T$347)&gt;0,SUM($O$610)=0,COUNTA(O952:AD952)=0),0,IF(AND(SUM($T$347)&gt;0,SUM($O$610)&gt;0,COUNTA(O952:AD952)=4),0,1))))</f>
        <v>0</v>
      </c>
      <c r="AS952" s="410">
        <v>6</v>
      </c>
      <c r="AT952">
        <f t="shared" si="203"/>
        <v>0</v>
      </c>
      <c r="AU952">
        <f t="shared" si="204"/>
        <v>0</v>
      </c>
      <c r="AV952">
        <f t="shared" si="205"/>
        <v>0</v>
      </c>
      <c r="AW952">
        <f t="shared" si="206"/>
        <v>0</v>
      </c>
      <c r="AX952" s="429" t="s">
        <v>5484</v>
      </c>
      <c r="AY952" s="1">
        <f>IF(OR(O952="NS",$T$347="NS"),0,IF(AND(O952="NA",$T$347="NA"),0,IF(O952&gt;=$T$347,0,1)))</f>
        <v>0</v>
      </c>
    </row>
    <row r="953" spans="1:51" ht="15" customHeight="1">
      <c r="A953" s="40"/>
      <c r="B953" s="91"/>
      <c r="C953" s="94" t="s">
        <v>5026</v>
      </c>
      <c r="D953" s="572" t="s">
        <v>5097</v>
      </c>
      <c r="E953" s="720"/>
      <c r="F953" s="720"/>
      <c r="G953" s="720"/>
      <c r="H953" s="720"/>
      <c r="I953" s="720"/>
      <c r="J953" s="720"/>
      <c r="K953" s="720"/>
      <c r="L953" s="720"/>
      <c r="M953" s="720"/>
      <c r="N953" s="776"/>
      <c r="O953" s="577"/>
      <c r="P953" s="578"/>
      <c r="Q953" s="578"/>
      <c r="R953" s="579"/>
      <c r="S953" s="577"/>
      <c r="T953" s="578"/>
      <c r="U953" s="578"/>
      <c r="V953" s="579"/>
      <c r="W953" s="577"/>
      <c r="X953" s="578"/>
      <c r="Y953" s="578"/>
      <c r="Z953" s="579"/>
      <c r="AA953" s="577"/>
      <c r="AB953" s="578"/>
      <c r="AC953" s="578"/>
      <c r="AD953" s="579"/>
      <c r="AE953" s="42"/>
      <c r="AH953" s="23">
        <f t="shared" si="200"/>
        <v>0</v>
      </c>
      <c r="AI953" s="23">
        <f t="shared" si="201"/>
        <v>0</v>
      </c>
      <c r="AJ953" s="23">
        <f t="shared" si="202"/>
        <v>0</v>
      </c>
      <c r="AK953" s="422" t="s">
        <v>5485</v>
      </c>
      <c r="AL953" s="1">
        <f>IF(AND(SUM($X$347)=0,COUNTA(O953:AD953)&gt;0),1,0)</f>
        <v>0</v>
      </c>
      <c r="AN953" s="1">
        <f>IF(AND($AM$950=1,COUNTA(O953:AD953)=0),0,IF(AND(SUM($X$347)=0,COUNTA(O953:AD953)=0),0,IF(AND(SUM($X$347)&gt;0,SUM($O$610)=0,COUNTA(O953:AD953)=0),0,IF(AND(SUM($X$347)&gt;0,SUM($O$610)&gt;0,COUNTA(O953:AD953)=4),0,1))))</f>
        <v>0</v>
      </c>
      <c r="AS953" s="411">
        <v>7</v>
      </c>
      <c r="AT953">
        <f t="shared" si="203"/>
        <v>0</v>
      </c>
      <c r="AU953">
        <f t="shared" si="204"/>
        <v>0</v>
      </c>
      <c r="AV953">
        <f t="shared" si="205"/>
        <v>0</v>
      </c>
      <c r="AW953">
        <f t="shared" si="206"/>
        <v>0</v>
      </c>
      <c r="AX953" s="430" t="s">
        <v>5485</v>
      </c>
      <c r="AY953" s="1">
        <f>IF(OR(O953="NS",$X$347="NS"),0,IF(AND(O953="NA",$X$347="NA"),0,IF(O953&gt;=$X$347,0,1)))</f>
        <v>0</v>
      </c>
    </row>
    <row r="954" spans="1:51" ht="15" customHeight="1">
      <c r="A954" s="40"/>
      <c r="B954" s="91"/>
      <c r="C954" s="94" t="s">
        <v>5028</v>
      </c>
      <c r="D954" s="572" t="s">
        <v>5098</v>
      </c>
      <c r="E954" s="720"/>
      <c r="F954" s="720"/>
      <c r="G954" s="720"/>
      <c r="H954" s="720"/>
      <c r="I954" s="720"/>
      <c r="J954" s="720"/>
      <c r="K954" s="720"/>
      <c r="L954" s="720"/>
      <c r="M954" s="720"/>
      <c r="N954" s="776"/>
      <c r="O954" s="577"/>
      <c r="P954" s="578"/>
      <c r="Q954" s="578"/>
      <c r="R954" s="579"/>
      <c r="S954" s="577"/>
      <c r="T954" s="578"/>
      <c r="U954" s="578"/>
      <c r="V954" s="579"/>
      <c r="W954" s="577"/>
      <c r="X954" s="578"/>
      <c r="Y954" s="578"/>
      <c r="Z954" s="579"/>
      <c r="AA954" s="577"/>
      <c r="AB954" s="578"/>
      <c r="AC954" s="578"/>
      <c r="AD954" s="579"/>
      <c r="AE954" s="42"/>
      <c r="AH954" s="23">
        <f t="shared" si="200"/>
        <v>0</v>
      </c>
      <c r="AI954" s="23">
        <f t="shared" si="201"/>
        <v>0</v>
      </c>
      <c r="AJ954" s="23">
        <f t="shared" si="202"/>
        <v>0</v>
      </c>
      <c r="AK954" s="425" t="s">
        <v>5115</v>
      </c>
      <c r="AL954" s="1">
        <f>IF(AND(SUM($AB$347)=0,COUNTA(O954:AD954)&gt;0),1,0)</f>
        <v>0</v>
      </c>
      <c r="AN954" s="1">
        <f>IF(AND($AM$950=1,COUNTA(O954:AD954)=0),0,IF(AND(SUM($AB$347)=0,COUNTA(O954:AD954)=0),0,IF(AND(SUM($AB$347)&gt;0,SUM($O$610)=0,COUNTA(O954:AD954)=0),0,IF(AND(SUM($AB$347)&gt;0,SUM($O$610)&gt;0,COUNTA(O954:AD954)=4),0,1))))</f>
        <v>0</v>
      </c>
      <c r="AS954" s="410">
        <v>8</v>
      </c>
      <c r="AT954">
        <f t="shared" si="203"/>
        <v>0</v>
      </c>
      <c r="AU954">
        <f t="shared" si="204"/>
        <v>0</v>
      </c>
      <c r="AV954">
        <f t="shared" si="205"/>
        <v>0</v>
      </c>
      <c r="AW954">
        <f t="shared" si="206"/>
        <v>0</v>
      </c>
      <c r="AX954" s="429" t="s">
        <v>5115</v>
      </c>
      <c r="AY954" s="1">
        <f>IF(OR(O954="NS",$AB$347="NS"),0,IF(AND(O954="NA",$AB$347="NA"),0,IF(O954&gt;=$AB$347,0,1)))</f>
        <v>0</v>
      </c>
    </row>
    <row r="955" spans="1:51" ht="15" customHeight="1">
      <c r="A955" s="40"/>
      <c r="B955" s="91"/>
      <c r="C955" s="94" t="s">
        <v>5030</v>
      </c>
      <c r="D955" s="572" t="s">
        <v>5099</v>
      </c>
      <c r="E955" s="720"/>
      <c r="F955" s="720"/>
      <c r="G955" s="720"/>
      <c r="H955" s="720"/>
      <c r="I955" s="720"/>
      <c r="J955" s="720"/>
      <c r="K955" s="720"/>
      <c r="L955" s="720"/>
      <c r="M955" s="720"/>
      <c r="N955" s="776"/>
      <c r="O955" s="577"/>
      <c r="P955" s="578"/>
      <c r="Q955" s="578"/>
      <c r="R955" s="579"/>
      <c r="S955" s="577"/>
      <c r="T955" s="578"/>
      <c r="U955" s="578"/>
      <c r="V955" s="579"/>
      <c r="W955" s="577"/>
      <c r="X955" s="578"/>
      <c r="Y955" s="578"/>
      <c r="Z955" s="579"/>
      <c r="AA955" s="577"/>
      <c r="AB955" s="578"/>
      <c r="AC955" s="578"/>
      <c r="AD955" s="579"/>
      <c r="AE955" s="42"/>
      <c r="AH955" s="23">
        <f t="shared" si="200"/>
        <v>0</v>
      </c>
      <c r="AI955" s="23">
        <f t="shared" si="201"/>
        <v>0</v>
      </c>
      <c r="AJ955" s="23">
        <f t="shared" si="202"/>
        <v>0</v>
      </c>
      <c r="AK955" s="422" t="s">
        <v>5116</v>
      </c>
      <c r="AL955" s="1">
        <f>IF(AND(SUM($P$415)=0,COUNTA(O955:AD955)&gt;0),1,0)</f>
        <v>0</v>
      </c>
      <c r="AN955" s="1">
        <f>IF(AND($AM$950=1,COUNTA(O955:AD955)=0),0,IF(AND(SUM($P$415)=0,COUNTA(O955:AD955)=0),0,IF(AND(SUM($P$415)&gt;0,SUM($O$610)=0,COUNTA(O955:AD955)=0),0,IF(AND(SUM($P$415)&gt;0,SUM($O$610)&gt;0,COUNTA(O955:AD955)=4),0,1))))</f>
        <v>0</v>
      </c>
      <c r="AS955" s="411">
        <v>9</v>
      </c>
      <c r="AT955">
        <f t="shared" si="203"/>
        <v>0</v>
      </c>
      <c r="AU955">
        <f t="shared" si="204"/>
        <v>0</v>
      </c>
      <c r="AV955">
        <f t="shared" si="205"/>
        <v>0</v>
      </c>
      <c r="AW955">
        <f t="shared" si="206"/>
        <v>0</v>
      </c>
      <c r="AX955" s="430" t="s">
        <v>5116</v>
      </c>
      <c r="AY955" s="1">
        <f>IF(OR(O955="NS",$P$415="NS"),0,IF(AND(O955="NA",$P$415="NA"),0,IF(O955&gt;=$P$415,0,1)))</f>
        <v>0</v>
      </c>
    </row>
    <row r="956" spans="1:51" ht="15" customHeight="1">
      <c r="A956" s="40"/>
      <c r="B956" s="91"/>
      <c r="C956" s="94" t="s">
        <v>5031</v>
      </c>
      <c r="D956" s="572" t="s">
        <v>5100</v>
      </c>
      <c r="E956" s="720"/>
      <c r="F956" s="720"/>
      <c r="G956" s="720"/>
      <c r="H956" s="720"/>
      <c r="I956" s="720"/>
      <c r="J956" s="720"/>
      <c r="K956" s="720"/>
      <c r="L956" s="720"/>
      <c r="M956" s="720"/>
      <c r="N956" s="776"/>
      <c r="O956" s="577"/>
      <c r="P956" s="578"/>
      <c r="Q956" s="578"/>
      <c r="R956" s="579"/>
      <c r="S956" s="577"/>
      <c r="T956" s="578"/>
      <c r="U956" s="578"/>
      <c r="V956" s="579"/>
      <c r="W956" s="577"/>
      <c r="X956" s="578"/>
      <c r="Y956" s="578"/>
      <c r="Z956" s="579"/>
      <c r="AA956" s="577"/>
      <c r="AB956" s="578"/>
      <c r="AC956" s="578"/>
      <c r="AD956" s="579"/>
      <c r="AE956" s="42"/>
      <c r="AH956" s="23">
        <f t="shared" si="200"/>
        <v>0</v>
      </c>
      <c r="AI956" s="23">
        <f t="shared" si="201"/>
        <v>0</v>
      </c>
      <c r="AJ956" s="23">
        <f t="shared" si="202"/>
        <v>0</v>
      </c>
      <c r="AK956" s="425" t="s">
        <v>5117</v>
      </c>
      <c r="AL956" s="1">
        <f>IF(AND(SUM($T$415)=0,COUNTA(O956:AD956)&gt;0),1,0)</f>
        <v>0</v>
      </c>
      <c r="AN956" s="1">
        <f>IF(AND($AM$950=1,COUNTA(O956:AD956)=0),0,IF(AND(SUM($T$415)=0,COUNTA(O956:AD956)=0),0,IF(AND(SUM($T$415)&gt;0,SUM($O$610)=0,COUNTA(O956:AD956)=0),0,IF(AND(SUM($T$415)&gt;0,SUM($O$610)&gt;0,COUNTA(O956:AD956)=4),0,1))))</f>
        <v>0</v>
      </c>
      <c r="AS956" s="410">
        <v>10</v>
      </c>
      <c r="AT956">
        <f t="shared" si="203"/>
        <v>0</v>
      </c>
      <c r="AU956">
        <f t="shared" si="204"/>
        <v>0</v>
      </c>
      <c r="AV956">
        <f t="shared" si="205"/>
        <v>0</v>
      </c>
      <c r="AW956">
        <f t="shared" si="206"/>
        <v>0</v>
      </c>
      <c r="AX956" s="429" t="s">
        <v>5117</v>
      </c>
      <c r="AY956" s="1">
        <f>IF(OR(O956="NS",$T$415="NS"),0,IF(AND(O956="NA",$T$415="NA"),0,IF(O956&gt;=$T$415,0,1)))</f>
        <v>0</v>
      </c>
    </row>
    <row r="957" spans="1:51" ht="15" customHeight="1">
      <c r="A957" s="40"/>
      <c r="B957" s="91"/>
      <c r="C957" s="94" t="s">
        <v>5033</v>
      </c>
      <c r="D957" s="572" t="s">
        <v>5486</v>
      </c>
      <c r="E957" s="720"/>
      <c r="F957" s="720"/>
      <c r="G957" s="720"/>
      <c r="H957" s="720"/>
      <c r="I957" s="720"/>
      <c r="J957" s="720"/>
      <c r="K957" s="720"/>
      <c r="L957" s="720"/>
      <c r="M957" s="720"/>
      <c r="N957" s="776"/>
      <c r="O957" s="577"/>
      <c r="P957" s="578"/>
      <c r="Q957" s="578"/>
      <c r="R957" s="579"/>
      <c r="S957" s="577"/>
      <c r="T957" s="578"/>
      <c r="U957" s="578"/>
      <c r="V957" s="579"/>
      <c r="W957" s="577"/>
      <c r="X957" s="578"/>
      <c r="Y957" s="578"/>
      <c r="Z957" s="579"/>
      <c r="AA957" s="577"/>
      <c r="AB957" s="578"/>
      <c r="AC957" s="578"/>
      <c r="AD957" s="579"/>
      <c r="AE957" s="42"/>
      <c r="AH957" s="23">
        <f t="shared" si="200"/>
        <v>0</v>
      </c>
      <c r="AI957" s="23">
        <f t="shared" si="201"/>
        <v>0</v>
      </c>
      <c r="AJ957" s="23">
        <f t="shared" si="202"/>
        <v>0</v>
      </c>
      <c r="AK957" s="422" t="s">
        <v>5106</v>
      </c>
      <c r="AL957" s="1">
        <f>IF(AND(SUM($X$415)=0,COUNTA(O957:AD957)&gt;0),1,0)</f>
        <v>0</v>
      </c>
      <c r="AN957" s="1">
        <f>IF(AND($AM$950=1,COUNTA(O957:AD957)=0),0,IF(AND(SUM($X$415)=0,COUNTA(O957:AD957)=0),0,IF(AND(SUM($X$415)&gt;0,SUM($O$610)=0,COUNTA(O957:AD957)=0),0,IF(AND(SUM($X$415)&gt;0,SUM($O$610)&gt;0,COUNTA(O957:AD957)=4),0,1))))</f>
        <v>0</v>
      </c>
      <c r="AS957" s="411">
        <v>11</v>
      </c>
      <c r="AT957">
        <f t="shared" si="203"/>
        <v>0</v>
      </c>
      <c r="AU957">
        <f t="shared" si="204"/>
        <v>0</v>
      </c>
      <c r="AV957">
        <f t="shared" si="205"/>
        <v>0</v>
      </c>
      <c r="AW957">
        <f t="shared" si="206"/>
        <v>0</v>
      </c>
      <c r="AX957" s="430" t="s">
        <v>5106</v>
      </c>
      <c r="AY957" s="1">
        <f>IF(OR(O957="NS",$X$415="NS"),0,IF(AND(O957="NA",$X$415="NA"),0,IF(O957&gt;=$X$415,0,1)))</f>
        <v>0</v>
      </c>
    </row>
    <row r="958" spans="1:51" ht="15" customHeight="1">
      <c r="A958" s="40"/>
      <c r="B958" s="91"/>
      <c r="C958" s="94" t="s">
        <v>5034</v>
      </c>
      <c r="D958" s="572" t="s">
        <v>403</v>
      </c>
      <c r="E958" s="720"/>
      <c r="F958" s="720"/>
      <c r="G958" s="720"/>
      <c r="H958" s="720"/>
      <c r="I958" s="720"/>
      <c r="J958" s="720"/>
      <c r="K958" s="720"/>
      <c r="L958" s="720"/>
      <c r="M958" s="720"/>
      <c r="N958" s="776"/>
      <c r="O958" s="577"/>
      <c r="P958" s="578"/>
      <c r="Q958" s="578"/>
      <c r="R958" s="579"/>
      <c r="S958" s="577"/>
      <c r="T958" s="578"/>
      <c r="U958" s="578"/>
      <c r="V958" s="579"/>
      <c r="W958" s="577"/>
      <c r="X958" s="578"/>
      <c r="Y958" s="578"/>
      <c r="Z958" s="579"/>
      <c r="AA958" s="577"/>
      <c r="AB958" s="578"/>
      <c r="AC958" s="578"/>
      <c r="AD958" s="579"/>
      <c r="AE958" s="42"/>
      <c r="AH958" s="23">
        <f t="shared" si="200"/>
        <v>0</v>
      </c>
      <c r="AI958" s="23">
        <f t="shared" si="201"/>
        <v>0</v>
      </c>
      <c r="AJ958" s="23">
        <f t="shared" si="202"/>
        <v>0</v>
      </c>
      <c r="AK958" s="425" t="s">
        <v>6110</v>
      </c>
      <c r="AL958" s="1">
        <f>IF(AND(SUM($AB$415)=0,COUNTA(O958:AD958)&gt;0),1,0)</f>
        <v>0</v>
      </c>
      <c r="AN958" s="1">
        <f>IF(AND($AM$950=1,COUNTA(O958:AD958)=0),0,IF(AND(SUM($AB$415)=0,COUNTA(O958:AD958)=0),0,IF(AND(SUM($AB$415)&gt;0,SUM($O$610)=0,COUNTA(O958:AD958)=0),0,IF(AND(SUM($AB$415)&gt;0,SUM($O$610)&gt;0,COUNTA(O958:AD958)=4),0,1))))</f>
        <v>0</v>
      </c>
      <c r="AS958" s="410">
        <v>12</v>
      </c>
      <c r="AT958">
        <f t="shared" si="203"/>
        <v>0</v>
      </c>
      <c r="AU958">
        <f t="shared" si="204"/>
        <v>0</v>
      </c>
      <c r="AV958">
        <f t="shared" si="205"/>
        <v>0</v>
      </c>
      <c r="AW958">
        <f t="shared" si="206"/>
        <v>0</v>
      </c>
      <c r="AX958" s="429" t="s">
        <v>6110</v>
      </c>
      <c r="AY958" s="1">
        <f>IF(OR(O958="NS",$AB$415="NS"),0,IF(AND(O958="NA",$AB$415="NA"),0,IF(O958&gt;=$AB$415,0,1)))</f>
        <v>0</v>
      </c>
    </row>
    <row r="959" spans="1:51" ht="15" customHeight="1">
      <c r="A959" s="42"/>
      <c r="B959" s="42"/>
      <c r="C959" s="42"/>
      <c r="D959" s="42"/>
      <c r="E959" s="42"/>
      <c r="F959" s="42"/>
      <c r="G959" s="42"/>
      <c r="H959" s="42"/>
      <c r="I959" s="42"/>
      <c r="J959" s="42"/>
      <c r="K959" s="42"/>
      <c r="L959" s="42"/>
      <c r="M959" s="42"/>
      <c r="N959" s="108" t="s">
        <v>5189</v>
      </c>
      <c r="O959" s="722">
        <f>IF(AND(SUM(O947:R958)=0,COUNTIF(O947:R958,"NS")&gt;0),"NS",
IF(AND(SUM(O947:R958)=0,COUNTIF(O947:R958,0)&gt;0),0,
IF(AND(SUM(O947:R958)=0,COUNTIF(O947:R958,"NA")&gt;0),"NA",
SUM(O947:R958))))</f>
        <v>0</v>
      </c>
      <c r="P959" s="723"/>
      <c r="Q959" s="723"/>
      <c r="R959" s="724"/>
      <c r="S959" s="722">
        <f t="shared" ref="S959" si="207">IF(AND(SUM(S947:V958)=0,COUNTIF(S947:V958,"NS")&gt;0),"NS",
IF(AND(SUM(S947:V958)=0,COUNTIF(S947:V958,0)&gt;0),0,
IF(AND(SUM(S947:V958)=0,COUNTIF(S947:V958,"NA")&gt;0),"NA",
SUM(S947:V958))))</f>
        <v>0</v>
      </c>
      <c r="T959" s="723"/>
      <c r="U959" s="723"/>
      <c r="V959" s="724"/>
      <c r="W959" s="722">
        <f t="shared" ref="W959" si="208">IF(AND(SUM(W947:Z958)=0,COUNTIF(W947:Z958,"NS")&gt;0),"NS",
IF(AND(SUM(W947:Z958)=0,COUNTIF(W947:Z958,0)&gt;0),0,
IF(AND(SUM(W947:Z958)=0,COUNTIF(W947:Z958,"NA")&gt;0),"NA",
SUM(W947:Z958))))</f>
        <v>0</v>
      </c>
      <c r="X959" s="723"/>
      <c r="Y959" s="723"/>
      <c r="Z959" s="724"/>
      <c r="AA959" s="722">
        <f t="shared" ref="AA959" si="209">IF(AND(SUM(AA947:AD958)=0,COUNTIF(AA947:AD958,"NS")&gt;0),"NS",
IF(AND(SUM(AA947:AD958)=0,COUNTIF(AA947:AD958,0)&gt;0),0,
IF(AND(SUM(AA947:AD958)=0,COUNTIF(AA947:AD958,"NA")&gt;0),"NA",
SUM(AA947:AD958))))</f>
        <v>0</v>
      </c>
      <c r="AB959" s="723"/>
      <c r="AC959" s="723"/>
      <c r="AD959" s="724"/>
      <c r="AH959" s="222">
        <f>SUM(AH947:AH958)</f>
        <v>0</v>
      </c>
      <c r="AI959" s="223">
        <f>SUM(AI947:AI958)</f>
        <v>0</v>
      </c>
      <c r="AJ959" s="224">
        <f>SUM(AJ947:AJ958)</f>
        <v>0</v>
      </c>
      <c r="AL959" s="422">
        <f>SUM(AL947:AL958)</f>
        <v>0</v>
      </c>
      <c r="AN959" s="427">
        <f>SUM(AN947:AN958)</f>
        <v>0</v>
      </c>
      <c r="AW959" s="424">
        <f>SUM(AT947:AW958)</f>
        <v>0</v>
      </c>
      <c r="AY959" s="430">
        <f>SUM(AY947:AY958)</f>
        <v>0</v>
      </c>
    </row>
    <row r="960" spans="1:51" ht="15" customHeight="1"/>
    <row r="961" spans="1:51" ht="24" customHeight="1">
      <c r="A961" s="40"/>
      <c r="B961" s="91"/>
      <c r="C961" s="531" t="s">
        <v>5147</v>
      </c>
      <c r="D961" s="531"/>
      <c r="E961" s="531"/>
      <c r="F961" s="531"/>
      <c r="G961" s="531"/>
      <c r="H961" s="531"/>
      <c r="I961" s="531"/>
      <c r="J961" s="531"/>
      <c r="K961" s="531"/>
      <c r="L961" s="531"/>
      <c r="M961" s="531"/>
      <c r="N961" s="531"/>
      <c r="O961" s="531"/>
      <c r="P961" s="531"/>
      <c r="Q961" s="531"/>
      <c r="R961" s="531"/>
      <c r="S961" s="531"/>
      <c r="T961" s="531"/>
      <c r="U961" s="531"/>
      <c r="V961" s="531"/>
      <c r="W961" s="531"/>
      <c r="X961" s="531"/>
      <c r="Y961" s="531"/>
      <c r="Z961" s="531"/>
      <c r="AA961" s="531"/>
      <c r="AB961" s="531"/>
      <c r="AC961" s="531"/>
      <c r="AD961" s="531"/>
      <c r="AE961" s="42"/>
    </row>
    <row r="962" spans="1:51" ht="60" customHeight="1">
      <c r="A962" s="40"/>
      <c r="B962" s="91"/>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42"/>
    </row>
    <row r="963" spans="1:51" ht="15" customHeight="1">
      <c r="A963" s="40"/>
      <c r="B963" s="583" t="str">
        <f>IF(AN959&gt;0,"Favor de ingresar toda la información requerida en la pregunta y/o verifique que no tenga información en celdas sombreadas","")</f>
        <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42"/>
    </row>
    <row r="964" spans="1:51" ht="15" customHeight="1">
      <c r="A964" s="40"/>
      <c r="B964" s="568" t="str">
        <f>IF(AH959&gt;0,"Alerta: debido a que cuenta con registros NS, debe proporcionar una justificación en el area de comentarios al final de la pregunta","")</f>
        <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42"/>
    </row>
    <row r="965" spans="1:51" ht="15" customHeight="1">
      <c r="A965" s="40"/>
      <c r="B965" s="571" t="str">
        <f>IF(AJ959&gt;0,"Favor de revisar la suma y consistencia de totales y/o subtotales por filas (numéricos y NS)","")</f>
        <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42"/>
    </row>
    <row r="966" spans="1:51" ht="15" customHeight="1">
      <c r="A966" s="40"/>
      <c r="B966" s="571" t="str">
        <f>IF(AR948&gt;0,"Favor de revisar la instrucción 2, debido a que no se cumplen con los criterios mencionados","")</f>
        <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42"/>
    </row>
    <row r="967" spans="1:51" ht="15" customHeight="1">
      <c r="A967" s="40"/>
      <c r="B967" s="584" t="str">
        <f>IF(AW959&gt;0,"Alerta: debe de proporcionar una justificación de acuerdo a lo establecido en la instrucción 3","")</f>
        <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row>
    <row r="968" spans="1:51" ht="15" customHeight="1">
      <c r="A968" s="40"/>
      <c r="B968" s="584" t="str">
        <f>IF(AY959&gt;0,"Alerta: debe de proporcionar una justificación de acuerdo a lo establecido en la instrucción 4","")</f>
        <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row>
    <row r="969" spans="1:51" ht="36" customHeight="1">
      <c r="A969" s="40" t="s">
        <v>6382</v>
      </c>
      <c r="B969" s="582" t="s">
        <v>6383</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42"/>
    </row>
    <row r="970" spans="1:51" ht="24" customHeight="1">
      <c r="A970" s="40"/>
      <c r="B970" s="88"/>
      <c r="C970" s="531" t="s">
        <v>6203</v>
      </c>
      <c r="D970" s="531"/>
      <c r="E970" s="531"/>
      <c r="F970" s="531"/>
      <c r="G970" s="531"/>
      <c r="H970" s="531"/>
      <c r="I970" s="531"/>
      <c r="J970" s="531"/>
      <c r="K970" s="531"/>
      <c r="L970" s="531"/>
      <c r="M970" s="531"/>
      <c r="N970" s="531"/>
      <c r="O970" s="531"/>
      <c r="P970" s="531"/>
      <c r="Q970" s="531"/>
      <c r="R970" s="531"/>
      <c r="S970" s="531"/>
      <c r="T970" s="531"/>
      <c r="U970" s="531"/>
      <c r="V970" s="531"/>
      <c r="W970" s="531"/>
      <c r="X970" s="531"/>
      <c r="Y970" s="531"/>
      <c r="Z970" s="531"/>
      <c r="AA970" s="531"/>
      <c r="AB970" s="531"/>
      <c r="AC970" s="531"/>
      <c r="AD970" s="531"/>
      <c r="AE970" s="42"/>
    </row>
    <row r="971" spans="1:51" ht="24" customHeight="1">
      <c r="A971" s="40"/>
      <c r="B971" s="21"/>
      <c r="C971" s="531" t="s">
        <v>6204</v>
      </c>
      <c r="D971" s="531"/>
      <c r="E971" s="531"/>
      <c r="F971" s="531"/>
      <c r="G971" s="531"/>
      <c r="H971" s="531"/>
      <c r="I971" s="531"/>
      <c r="J971" s="531"/>
      <c r="K971" s="531"/>
      <c r="L971" s="531"/>
      <c r="M971" s="531"/>
      <c r="N971" s="531"/>
      <c r="O971" s="531"/>
      <c r="P971" s="531"/>
      <c r="Q971" s="531"/>
      <c r="R971" s="531"/>
      <c r="S971" s="531"/>
      <c r="T971" s="531"/>
      <c r="U971" s="531"/>
      <c r="V971" s="531"/>
      <c r="W971" s="531"/>
      <c r="X971" s="531"/>
      <c r="Y971" s="531"/>
      <c r="Z971" s="531"/>
      <c r="AA971" s="531"/>
      <c r="AB971" s="531"/>
      <c r="AC971" s="531"/>
      <c r="AD971" s="531"/>
      <c r="AE971" s="42"/>
    </row>
    <row r="972" spans="1:51" ht="15" customHeight="1">
      <c r="A972" s="40"/>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row>
    <row r="973" spans="1:51" ht="24" customHeight="1">
      <c r="A973" s="40"/>
      <c r="B973" s="91"/>
      <c r="C973" s="514" t="s">
        <v>6384</v>
      </c>
      <c r="D973" s="514"/>
      <c r="E973" s="514"/>
      <c r="F973" s="514"/>
      <c r="G973" s="514"/>
      <c r="H973" s="514"/>
      <c r="I973" s="514"/>
      <c r="J973" s="514"/>
      <c r="K973" s="514"/>
      <c r="L973" s="514"/>
      <c r="M973" s="514"/>
      <c r="N973" s="514"/>
      <c r="O973" s="514"/>
      <c r="P973" s="514"/>
      <c r="Q973" s="514"/>
      <c r="R973" s="514"/>
      <c r="S973" s="514"/>
      <c r="T973" s="514"/>
      <c r="U973" s="514"/>
      <c r="V973" s="514"/>
      <c r="W973" s="514"/>
      <c r="X973" s="514"/>
      <c r="Y973" s="514"/>
      <c r="Z973" s="514"/>
      <c r="AA973" s="514"/>
      <c r="AB973" s="514"/>
      <c r="AC973" s="514"/>
      <c r="AD973" s="514"/>
      <c r="AE973" s="42"/>
    </row>
    <row r="974" spans="1:51" ht="15" customHeight="1">
      <c r="A974" s="40"/>
      <c r="B974" s="91"/>
      <c r="C974" s="793" t="s">
        <v>5161</v>
      </c>
      <c r="D974" s="694" t="s">
        <v>5338</v>
      </c>
      <c r="E974" s="694" t="s">
        <v>5339</v>
      </c>
      <c r="F974" s="694" t="s">
        <v>403</v>
      </c>
      <c r="G974" s="518" t="s">
        <v>6206</v>
      </c>
      <c r="H974" s="518"/>
      <c r="I974" s="518"/>
      <c r="J974" s="518"/>
      <c r="K974" s="518"/>
      <c r="L974" s="518"/>
      <c r="M974" s="518"/>
      <c r="N974" s="518"/>
      <c r="O974" s="518" t="s">
        <v>6207</v>
      </c>
      <c r="P974" s="518"/>
      <c r="Q974" s="518"/>
      <c r="R974" s="518"/>
      <c r="S974" s="518"/>
      <c r="T974" s="518"/>
      <c r="U974" s="518"/>
      <c r="V974" s="518"/>
      <c r="W974" s="518" t="s">
        <v>403</v>
      </c>
      <c r="X974" s="518"/>
      <c r="Y974" s="518"/>
      <c r="Z974" s="518"/>
      <c r="AA974" s="518"/>
      <c r="AB974" s="518"/>
      <c r="AC974" s="518"/>
      <c r="AD974" s="518"/>
      <c r="AE974" s="42"/>
    </row>
    <row r="975" spans="1:51" ht="72" customHeight="1">
      <c r="A975" s="40"/>
      <c r="B975" s="91"/>
      <c r="C975" s="793"/>
      <c r="D975" s="694"/>
      <c r="E975" s="694"/>
      <c r="F975" s="694"/>
      <c r="G975" s="791" t="s">
        <v>5358</v>
      </c>
      <c r="H975" s="792"/>
      <c r="I975" s="682" t="s">
        <v>5338</v>
      </c>
      <c r="J975" s="683"/>
      <c r="K975" s="694" t="s">
        <v>5339</v>
      </c>
      <c r="L975" s="694"/>
      <c r="M975" s="694" t="s">
        <v>403</v>
      </c>
      <c r="N975" s="694"/>
      <c r="O975" s="791" t="s">
        <v>5358</v>
      </c>
      <c r="P975" s="792"/>
      <c r="Q975" s="682" t="s">
        <v>5338</v>
      </c>
      <c r="R975" s="683"/>
      <c r="S975" s="694" t="s">
        <v>5339</v>
      </c>
      <c r="T975" s="694"/>
      <c r="U975" s="694" t="s">
        <v>403</v>
      </c>
      <c r="V975" s="694"/>
      <c r="W975" s="793" t="s">
        <v>5358</v>
      </c>
      <c r="X975" s="793"/>
      <c r="Y975" s="694" t="s">
        <v>5338</v>
      </c>
      <c r="Z975" s="694"/>
      <c r="AA975" s="694" t="s">
        <v>5339</v>
      </c>
      <c r="AB975" s="694"/>
      <c r="AC975" s="694" t="s">
        <v>403</v>
      </c>
      <c r="AD975" s="694"/>
      <c r="AE975" s="42"/>
      <c r="AG975" s="221" t="s">
        <v>5102</v>
      </c>
      <c r="AH975" s="228" t="s">
        <v>5166</v>
      </c>
      <c r="AI975" s="257" t="s">
        <v>5359</v>
      </c>
      <c r="AJ975" s="226" t="s">
        <v>5360</v>
      </c>
      <c r="AK975" s="228" t="s">
        <v>5169</v>
      </c>
      <c r="AL975" s="257" t="s">
        <v>5361</v>
      </c>
      <c r="AM975" s="226" t="s">
        <v>5362</v>
      </c>
      <c r="AN975" s="228" t="s">
        <v>5363</v>
      </c>
      <c r="AO975" s="257" t="s">
        <v>5364</v>
      </c>
      <c r="AP975" s="226" t="s">
        <v>5365</v>
      </c>
      <c r="AQ975" s="228" t="s">
        <v>5366</v>
      </c>
      <c r="AR975" s="257" t="s">
        <v>5367</v>
      </c>
      <c r="AS975" s="226" t="s">
        <v>5368</v>
      </c>
      <c r="AT975" s="774" t="s">
        <v>6343</v>
      </c>
      <c r="AU975" s="774" t="s">
        <v>6385</v>
      </c>
      <c r="AV975" s="775" t="s">
        <v>6368</v>
      </c>
      <c r="AW975" s="775"/>
      <c r="AX975" s="775"/>
      <c r="AY975" s="775"/>
    </row>
    <row r="976" spans="1:51" ht="15" customHeight="1">
      <c r="A976" s="40"/>
      <c r="B976" s="91"/>
      <c r="C976" s="493"/>
      <c r="D976" s="493"/>
      <c r="E976" s="493"/>
      <c r="F976" s="493"/>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42"/>
      <c r="AG976" s="89">
        <f>IF(AND(AT981=1,COUNTA(C976:AD976)=0),0,IF(AND(SUM($O$610)=0,COUNTA(C976:AD976)=0),0,IF(AND(SUM($O$610)&gt;0,SUM(O951:R952)=0,COUNTA(C976:AD976)=0),0,IF(AND(SUM($O$610)&gt;0,SUM(O951:R952)&gt;0,COUNTA(C976:AD976)=16),0,1))))</f>
        <v>0</v>
      </c>
      <c r="AH976" s="1">
        <f>COUNTIF(D976:F976,"NS")</f>
        <v>0</v>
      </c>
      <c r="AI976" s="1">
        <f>SUM(D976:F976)</f>
        <v>0</v>
      </c>
      <c r="AJ976" s="1">
        <f>IF(COUNTIF(C976:F976,"NA")=4,0,IF(COUNTA(C976:F976)=0,0,IF(OR(AND(C976=0,AH976&gt;0),AND(C976="ns",AI976&gt;0),AND(C976="ns",AH976=0,AI976=0)),1,IF(OR(AND(C976&gt;0,AH976=3),AND(C976="ns",AH976=3),AND(C976="ns",AI976=0,AH976&gt;0),C976=AI976),0,1))))</f>
        <v>0</v>
      </c>
      <c r="AK976" s="1">
        <f>COUNTIF(I976:N976,"NS")</f>
        <v>0</v>
      </c>
      <c r="AL976" s="1">
        <f>SUM(I976:N976)</f>
        <v>0</v>
      </c>
      <c r="AM976" s="1">
        <f>IF(COUNTIF(G976:N976,"NA")=4,0,IF(COUNTA(G976:N976)=0,0,IF(OR(AND(G976=0,AK976&gt;0),AND(G976="ns",AL976&gt;0),AND(G976="ns",AK976=0,AL976=0)),1,IF(OR(AND(G976&gt;0,AK976=3),AND(G976="ns",AK976=3),AND(G976="ns",AL976=0,AK976&gt;0),G976=AL976),0,1))))</f>
        <v>0</v>
      </c>
      <c r="AN976" s="1">
        <f>COUNTIF(Q976:V976,"NS")</f>
        <v>0</v>
      </c>
      <c r="AO976" s="1">
        <f>SUM(Q976:V976)</f>
        <v>0</v>
      </c>
      <c r="AP976" s="1">
        <f>IF(COUNTIF(O976:V976,"NA")=4,0,IF(COUNTA(O976:V976)=0,0,IF(OR(AND(O976=0,AN976&gt;0),AND(O976="ns",AO976&gt;0),AND(O976="ns",AN976=0,AO976=0)),1,IF(OR(AND(O976&gt;0,AN976=3),AND(O976="ns",AN976=3),AND(O976="ns",AO976=0,AN976&gt;0),O976=AO976),0,1))))</f>
        <v>0</v>
      </c>
      <c r="AQ976" s="1">
        <f>COUNTIF(Y976:AD976,"NS")</f>
        <v>0</v>
      </c>
      <c r="AR976" s="1">
        <f>SUM(Y976:AD976)</f>
        <v>0</v>
      </c>
      <c r="AS976" s="1">
        <f>IF(COUNTIF(W976:AD976,"NA")=4,0,IF(COUNTA(W976:AD976)=0,0,IF(OR(AND(W976=0,AQ976&gt;0),AND(W976="ns",AR976&gt;0),AND(W976="ns",AQ976=0,AR976=0)),1,IF(OR(AND(W976&gt;0,AQ976=3),AND(W976="ns",AQ976=3),AND(W976="ns",AR976=0,AQ976&gt;0),W976=AR976),0,1))))</f>
        <v>0</v>
      </c>
      <c r="AT976" s="774"/>
      <c r="AU976" s="774"/>
      <c r="AV976" s="269" t="s">
        <v>5382</v>
      </c>
      <c r="AW976" s="419" t="s">
        <v>5383</v>
      </c>
      <c r="AX976" s="420" t="s">
        <v>5384</v>
      </c>
      <c r="AY976" s="269" t="s">
        <v>6110</v>
      </c>
    </row>
    <row r="977" spans="1:51" ht="15" customHeight="1">
      <c r="A977" s="40"/>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T977" s="1">
        <f>IF(AND(SUM($O$610)=0,COUNTA(C976:AD976)&gt;0),1,0)</f>
        <v>0</v>
      </c>
      <c r="AU977" s="1">
        <f>IF(AND(SUM($O$951,$O$952)=0,COUNTA(C976:AD976)&gt;0),1,0)</f>
        <v>0</v>
      </c>
      <c r="AV977">
        <f>IF(AND(C976="NS",O951="NS",O952="NS"),0,IF(AND(C976="NA",O951="NA",O952="NA"),0,IF(C976=SUM(O951:R952),0,1)))</f>
        <v>0</v>
      </c>
      <c r="AW977">
        <f>IF(AND(D976="NS",S951="NS",S952="NS"),0,IF(AND(D976="NA",S951="NA",S952="NA"),0,IF(D976=SUM(S951:V952),0,1)))</f>
        <v>0</v>
      </c>
      <c r="AX977">
        <f>IF(AND(E976="NS",W951="NS",W952="NS"),0,IF(AND(E976="NA",W951="NA",W952="NA"),0,IF(E976=SUM(W951:Z952),0,1)))</f>
        <v>0</v>
      </c>
      <c r="AY977">
        <f>IF(AND(F976="NS",AA951="NS",AA952="NS"),0,IF(AND(F976="NA",AA951="NA",AA952="NA"),0,IF(F976=SUM(AA951:AD952),0,1)))</f>
        <v>0</v>
      </c>
    </row>
    <row r="978" spans="1:51" ht="24" customHeight="1">
      <c r="A978" s="40"/>
      <c r="B978" s="91"/>
      <c r="C978" s="531" t="s">
        <v>5147</v>
      </c>
      <c r="D978" s="531"/>
      <c r="E978" s="531"/>
      <c r="F978" s="531"/>
      <c r="G978" s="531"/>
      <c r="H978" s="531"/>
      <c r="I978" s="531"/>
      <c r="J978" s="531"/>
      <c r="K978" s="531"/>
      <c r="L978" s="531"/>
      <c r="M978" s="531"/>
      <c r="N978" s="531"/>
      <c r="O978" s="531"/>
      <c r="P978" s="531"/>
      <c r="Q978" s="531"/>
      <c r="R978" s="531"/>
      <c r="S978" s="531"/>
      <c r="T978" s="531"/>
      <c r="U978" s="531"/>
      <c r="V978" s="531"/>
      <c r="W978" s="531"/>
      <c r="X978" s="531"/>
      <c r="Y978" s="531"/>
      <c r="Z978" s="531"/>
      <c r="AA978" s="531"/>
      <c r="AB978" s="531"/>
      <c r="AC978" s="531"/>
      <c r="AD978" s="531"/>
      <c r="AE978" s="42"/>
      <c r="AV978" s="48"/>
      <c r="AW978" s="48"/>
      <c r="AX978" s="48"/>
      <c r="AY978" s="421">
        <f>SUM(AV977:AY977)</f>
        <v>0</v>
      </c>
    </row>
    <row r="979" spans="1:51" ht="60" customHeight="1">
      <c r="A979" s="40"/>
      <c r="B979" s="91"/>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42"/>
      <c r="AT979" s="831" t="s">
        <v>6226</v>
      </c>
    </row>
    <row r="980" spans="1:51" ht="15" customHeight="1">
      <c r="A980" s="40"/>
      <c r="B980" s="583" t="str">
        <f>IF(AG976&gt;0,"Favor de ingresar toda la información requerida en la pregunta y/o verifique que no tenga información en celdas sombreadas","")</f>
        <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42"/>
      <c r="AK980" s="260"/>
      <c r="AL980" s="260"/>
      <c r="AM980" s="260"/>
      <c r="AN980" s="260"/>
      <c r="AO980" s="260"/>
      <c r="AP980" s="260"/>
      <c r="AQ980" s="260"/>
      <c r="AR980" s="260"/>
      <c r="AT980" s="831"/>
    </row>
    <row r="981" spans="1:51" ht="15" customHeight="1">
      <c r="B981" s="568" t="str">
        <f>IF(AN979&gt;0,"Alerta: debido a que cuenta con registros NS, debe proporcionar una justificación en el area de comentarios al final de la pregunta","")</f>
        <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T981" s="1">
        <f>IF(COUNTIF(CNGE_2024_M4_Secc1!O42:R101,1)=COUNTA(CNGE_2024_M4_Secc1!O42:R101),1,0)</f>
        <v>1</v>
      </c>
    </row>
    <row r="982" spans="1:51" ht="15" customHeight="1">
      <c r="B982" s="571" t="str">
        <f>IF(OR(AL979&gt;0,AL980&gt;0,AN980&gt;0,AP980&gt;0,AR980&gt;0),"Favor de revisar la suma y consistencia de totales y/o subtotales por filas (numéricos y NS)","")</f>
        <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row>
    <row r="983" spans="1:51" ht="15" customHeight="1">
      <c r="B983" s="571" t="str">
        <f>IF(AY978&gt;0,"Favor de revisar la instrucción 2, debido a que no se cumplen con los criterios mencionados","")</f>
        <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row>
    <row r="984" spans="1:51" ht="15" customHeight="1">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row>
    <row r="985" spans="1:51" ht="15" customHeight="1">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row>
    <row r="986" spans="1:51" ht="15" customHeight="1"/>
    <row r="987" spans="1:51" ht="15" customHeight="1"/>
  </sheetData>
  <sheetProtection algorithmName="SHA-512" hashValue="f+DnkQcU2sDb6F87qcpqh2dXdzdWm65DdOIim79BkYvoIm8SieXhlMKKi906ejJKcgaBYm9LCvK6CSj1XsoU+w==" saltValue="3/opzVphN+u1Ptnbq+o4Kw==" spinCount="100000" sheet="1" objects="1" scenarios="1"/>
  <mergeCells count="2168">
    <mergeCell ref="B964:AD964"/>
    <mergeCell ref="B965:AD965"/>
    <mergeCell ref="B966:AD966"/>
    <mergeCell ref="B967:AE967"/>
    <mergeCell ref="B968:AE968"/>
    <mergeCell ref="AT975:AT976"/>
    <mergeCell ref="AU975:AU976"/>
    <mergeCell ref="AV975:AY975"/>
    <mergeCell ref="AT979:AT980"/>
    <mergeCell ref="B980:AD980"/>
    <mergeCell ref="B981:AD981"/>
    <mergeCell ref="B982:AD982"/>
    <mergeCell ref="B983:AD983"/>
    <mergeCell ref="AH442:AJ442"/>
    <mergeCell ref="AH492:AJ492"/>
    <mergeCell ref="B933:AD933"/>
    <mergeCell ref="B934:AD934"/>
    <mergeCell ref="B935:AD935"/>
    <mergeCell ref="B936:AD936"/>
    <mergeCell ref="B937:AE937"/>
    <mergeCell ref="AK945:AK946"/>
    <mergeCell ref="AL945:AL946"/>
    <mergeCell ref="AM945:AM946"/>
    <mergeCell ref="AO945:AR945"/>
    <mergeCell ref="AS945:AS946"/>
    <mergeCell ref="AT945:AW945"/>
    <mergeCell ref="AX945:AX946"/>
    <mergeCell ref="AY945:AY946"/>
    <mergeCell ref="AM948:AM949"/>
    <mergeCell ref="B963:AD963"/>
    <mergeCell ref="AG918:AG919"/>
    <mergeCell ref="AG921:AG922"/>
    <mergeCell ref="AJ413:AQ413"/>
    <mergeCell ref="AT797:AT798"/>
    <mergeCell ref="AU797:AX797"/>
    <mergeCell ref="AZ798:AZ799"/>
    <mergeCell ref="B864:AD864"/>
    <mergeCell ref="B865:AD865"/>
    <mergeCell ref="B866:AD866"/>
    <mergeCell ref="B867:AD867"/>
    <mergeCell ref="AK874:AN874"/>
    <mergeCell ref="AG878:AG879"/>
    <mergeCell ref="AG882:AG883"/>
    <mergeCell ref="AG886:AG887"/>
    <mergeCell ref="B905:AD905"/>
    <mergeCell ref="B906:AD906"/>
    <mergeCell ref="B907:AD907"/>
    <mergeCell ref="B908:AD908"/>
    <mergeCell ref="AK915:AN915"/>
    <mergeCell ref="AP915:AP916"/>
    <mergeCell ref="AQ915:AT915"/>
    <mergeCell ref="AK741:AN741"/>
    <mergeCell ref="AG744:AG745"/>
    <mergeCell ref="B750:AD750"/>
    <mergeCell ref="B751:AD751"/>
    <mergeCell ref="B752:AD752"/>
    <mergeCell ref="B753:AD753"/>
    <mergeCell ref="AO742:AO743"/>
    <mergeCell ref="AK762:AN762"/>
    <mergeCell ref="AO762:AO763"/>
    <mergeCell ref="AP762:AP763"/>
    <mergeCell ref="AQ762:AT762"/>
    <mergeCell ref="AG766:AG767"/>
    <mergeCell ref="AG770:AG771"/>
    <mergeCell ref="B783:AE783"/>
    <mergeCell ref="B786:AD786"/>
    <mergeCell ref="B787:AD787"/>
    <mergeCell ref="B788:AD788"/>
    <mergeCell ref="AG660:AG661"/>
    <mergeCell ref="B668:AD668"/>
    <mergeCell ref="B669:AD669"/>
    <mergeCell ref="B670:AD670"/>
    <mergeCell ref="B671:AD671"/>
    <mergeCell ref="AK676:AN676"/>
    <mergeCell ref="AG680:AG681"/>
    <mergeCell ref="AG684:AG685"/>
    <mergeCell ref="B704:AD704"/>
    <mergeCell ref="B705:AD705"/>
    <mergeCell ref="B706:AD706"/>
    <mergeCell ref="B707:AD707"/>
    <mergeCell ref="AK715:AN715"/>
    <mergeCell ref="D661:N661"/>
    <mergeCell ref="O661:R661"/>
    <mergeCell ref="S661:V661"/>
    <mergeCell ref="W661:Z661"/>
    <mergeCell ref="AA661:AD661"/>
    <mergeCell ref="D662:N662"/>
    <mergeCell ref="O662:R662"/>
    <mergeCell ref="S662:V662"/>
    <mergeCell ref="W662:Z662"/>
    <mergeCell ref="AA662:AD662"/>
    <mergeCell ref="D680:N680"/>
    <mergeCell ref="O680:R680"/>
    <mergeCell ref="S680:V680"/>
    <mergeCell ref="W680:Z680"/>
    <mergeCell ref="AA680:AD680"/>
    <mergeCell ref="AP715:AP716"/>
    <mergeCell ref="AQ715:AT715"/>
    <mergeCell ref="AG719:AG720"/>
    <mergeCell ref="AG723:AG724"/>
    <mergeCell ref="AK547:AK548"/>
    <mergeCell ref="AL547:AL548"/>
    <mergeCell ref="AM548:AM549"/>
    <mergeCell ref="AN547:AN548"/>
    <mergeCell ref="B614:AD614"/>
    <mergeCell ref="B615:AD615"/>
    <mergeCell ref="B616:AD616"/>
    <mergeCell ref="B617:AE617"/>
    <mergeCell ref="AK623:AN623"/>
    <mergeCell ref="AG627:AG628"/>
    <mergeCell ref="AG631:AG632"/>
    <mergeCell ref="B644:AD644"/>
    <mergeCell ref="B645:AD645"/>
    <mergeCell ref="B646:AD646"/>
    <mergeCell ref="B647:AD647"/>
    <mergeCell ref="AK653:AN653"/>
    <mergeCell ref="AG657:AG658"/>
    <mergeCell ref="D549:N549"/>
    <mergeCell ref="O549:R549"/>
    <mergeCell ref="S549:V549"/>
    <mergeCell ref="W549:Z549"/>
    <mergeCell ref="AA549:AD549"/>
    <mergeCell ref="D550:N550"/>
    <mergeCell ref="O550:R550"/>
    <mergeCell ref="S550:V550"/>
    <mergeCell ref="W550:Z550"/>
    <mergeCell ref="AA550:AD550"/>
    <mergeCell ref="D557:N557"/>
    <mergeCell ref="AI476:AI477"/>
    <mergeCell ref="AJ476:AJ477"/>
    <mergeCell ref="AM476:AM477"/>
    <mergeCell ref="AI480:AI481"/>
    <mergeCell ref="B492:AE492"/>
    <mergeCell ref="B494:AE494"/>
    <mergeCell ref="B497:AD497"/>
    <mergeCell ref="B498:AD498"/>
    <mergeCell ref="B499:AD499"/>
    <mergeCell ref="B500:AE500"/>
    <mergeCell ref="AG509:AG510"/>
    <mergeCell ref="AH509:AH510"/>
    <mergeCell ref="AR438:AR439"/>
    <mergeCell ref="AI484:AI485"/>
    <mergeCell ref="AG515:AG516"/>
    <mergeCell ref="AH438:AH439"/>
    <mergeCell ref="AI438:AI439"/>
    <mergeCell ref="AJ438:AJ439"/>
    <mergeCell ref="AK438:AK439"/>
    <mergeCell ref="AL438:AL439"/>
    <mergeCell ref="AM438:AM439"/>
    <mergeCell ref="AP438:AP439"/>
    <mergeCell ref="AQ438:AQ439"/>
    <mergeCell ref="AH453:AH454"/>
    <mergeCell ref="AI453:AI454"/>
    <mergeCell ref="AJ453:AJ454"/>
    <mergeCell ref="AK453:AK454"/>
    <mergeCell ref="B444:AD444"/>
    <mergeCell ref="B445:AD445"/>
    <mergeCell ref="B446:AE446"/>
    <mergeCell ref="B447:AD447"/>
    <mergeCell ref="B459:AD459"/>
    <mergeCell ref="AJ216:AU216"/>
    <mergeCell ref="AY216:BK216"/>
    <mergeCell ref="BL216:BX216"/>
    <mergeCell ref="BY216:CK216"/>
    <mergeCell ref="CL216:CX216"/>
    <mergeCell ref="DE216:DP216"/>
    <mergeCell ref="DR216:EC216"/>
    <mergeCell ref="AZ217:BK217"/>
    <mergeCell ref="BM217:BX217"/>
    <mergeCell ref="BZ217:CK217"/>
    <mergeCell ref="CM217:CX217"/>
    <mergeCell ref="AK217:AV217"/>
    <mergeCell ref="AK224:AV224"/>
    <mergeCell ref="AK229:AK230"/>
    <mergeCell ref="B419:AD419"/>
    <mergeCell ref="B420:AD420"/>
    <mergeCell ref="B10:AD10"/>
    <mergeCell ref="C11:AD11"/>
    <mergeCell ref="C12:AD12"/>
    <mergeCell ref="C13:AD13"/>
    <mergeCell ref="C14:AD14"/>
    <mergeCell ref="C15:AD15"/>
    <mergeCell ref="D45:L45"/>
    <mergeCell ref="M45:R45"/>
    <mergeCell ref="S45:X45"/>
    <mergeCell ref="Y45:AD45"/>
    <mergeCell ref="D46:L46"/>
    <mergeCell ref="M46:R46"/>
    <mergeCell ref="S46:X46"/>
    <mergeCell ref="Y46:AD46"/>
    <mergeCell ref="D43:L43"/>
    <mergeCell ref="M43:R43"/>
    <mergeCell ref="B1:AD1"/>
    <mergeCell ref="B3:AD3"/>
    <mergeCell ref="B5:AD5"/>
    <mergeCell ref="AA7:AD7"/>
    <mergeCell ref="B8:L8"/>
    <mergeCell ref="N8:O8"/>
    <mergeCell ref="C28:AD28"/>
    <mergeCell ref="C29:AD29"/>
    <mergeCell ref="C30:AD30"/>
    <mergeCell ref="C31:AD31"/>
    <mergeCell ref="B33:AD33"/>
    <mergeCell ref="B34:AD34"/>
    <mergeCell ref="C22:AD22"/>
    <mergeCell ref="B23:AD23"/>
    <mergeCell ref="C24:AD24"/>
    <mergeCell ref="C25:AD25"/>
    <mergeCell ref="C26:AD26"/>
    <mergeCell ref="C27:AD27"/>
    <mergeCell ref="C16:AD16"/>
    <mergeCell ref="C17:AD17"/>
    <mergeCell ref="C18:AD18"/>
    <mergeCell ref="C19:AD19"/>
    <mergeCell ref="C20:AD20"/>
    <mergeCell ref="C21:AD21"/>
    <mergeCell ref="S43:X43"/>
    <mergeCell ref="Y43:AD43"/>
    <mergeCell ref="D44:L44"/>
    <mergeCell ref="M44:R44"/>
    <mergeCell ref="S44:X44"/>
    <mergeCell ref="Y44:AD44"/>
    <mergeCell ref="B35:AD35"/>
    <mergeCell ref="C36:AD36"/>
    <mergeCell ref="B38:AD38"/>
    <mergeCell ref="C39:AD39"/>
    <mergeCell ref="C41:L42"/>
    <mergeCell ref="M41:AD41"/>
    <mergeCell ref="M42:R42"/>
    <mergeCell ref="S42:X42"/>
    <mergeCell ref="Y42:AD42"/>
    <mergeCell ref="D51:L51"/>
    <mergeCell ref="M51:R51"/>
    <mergeCell ref="S51:X51"/>
    <mergeCell ref="Y51:AD51"/>
    <mergeCell ref="D52:L52"/>
    <mergeCell ref="M52:R52"/>
    <mergeCell ref="S52:X52"/>
    <mergeCell ref="Y52:AD52"/>
    <mergeCell ref="D49:L49"/>
    <mergeCell ref="M49:R49"/>
    <mergeCell ref="S49:X49"/>
    <mergeCell ref="Y49:AD49"/>
    <mergeCell ref="D50:L50"/>
    <mergeCell ref="M50:R50"/>
    <mergeCell ref="S50:X50"/>
    <mergeCell ref="Y50:AD50"/>
    <mergeCell ref="D47:L47"/>
    <mergeCell ref="M47:R47"/>
    <mergeCell ref="S47:X47"/>
    <mergeCell ref="Y47:AD47"/>
    <mergeCell ref="D48:L48"/>
    <mergeCell ref="M48:R48"/>
    <mergeCell ref="S48:X48"/>
    <mergeCell ref="Y48:AD48"/>
    <mergeCell ref="D57:L57"/>
    <mergeCell ref="M57:R57"/>
    <mergeCell ref="S57:X57"/>
    <mergeCell ref="Y57:AD57"/>
    <mergeCell ref="D58:L58"/>
    <mergeCell ref="M58:R58"/>
    <mergeCell ref="S58:X58"/>
    <mergeCell ref="Y58:AD58"/>
    <mergeCell ref="D55:L55"/>
    <mergeCell ref="M55:R55"/>
    <mergeCell ref="S55:X55"/>
    <mergeCell ref="Y55:AD55"/>
    <mergeCell ref="D56:L56"/>
    <mergeCell ref="M56:R56"/>
    <mergeCell ref="S56:X56"/>
    <mergeCell ref="Y56:AD56"/>
    <mergeCell ref="D53:L53"/>
    <mergeCell ref="M53:R53"/>
    <mergeCell ref="S53:X53"/>
    <mergeCell ref="Y53:AD53"/>
    <mergeCell ref="D54:L54"/>
    <mergeCell ref="M54:R54"/>
    <mergeCell ref="S54:X54"/>
    <mergeCell ref="Y54:AD54"/>
    <mergeCell ref="D63:L63"/>
    <mergeCell ref="M63:R63"/>
    <mergeCell ref="S63:X63"/>
    <mergeCell ref="Y63:AD63"/>
    <mergeCell ref="D64:L64"/>
    <mergeCell ref="M64:R64"/>
    <mergeCell ref="S64:X64"/>
    <mergeCell ref="Y64:AD64"/>
    <mergeCell ref="D61:L61"/>
    <mergeCell ref="M61:R61"/>
    <mergeCell ref="S61:X61"/>
    <mergeCell ref="Y61:AD61"/>
    <mergeCell ref="D62:L62"/>
    <mergeCell ref="M62:R62"/>
    <mergeCell ref="S62:X62"/>
    <mergeCell ref="Y62:AD62"/>
    <mergeCell ref="D59:L59"/>
    <mergeCell ref="M59:R59"/>
    <mergeCell ref="S59:X59"/>
    <mergeCell ref="Y59:AD59"/>
    <mergeCell ref="D60:L60"/>
    <mergeCell ref="M60:R60"/>
    <mergeCell ref="S60:X60"/>
    <mergeCell ref="Y60:AD60"/>
    <mergeCell ref="D69:L69"/>
    <mergeCell ref="M69:R69"/>
    <mergeCell ref="S69:X69"/>
    <mergeCell ref="Y69:AD69"/>
    <mergeCell ref="D70:L70"/>
    <mergeCell ref="M70:R70"/>
    <mergeCell ref="S70:X70"/>
    <mergeCell ref="Y70:AD70"/>
    <mergeCell ref="D67:L67"/>
    <mergeCell ref="M67:R67"/>
    <mergeCell ref="S67:X67"/>
    <mergeCell ref="Y67:AD67"/>
    <mergeCell ref="D68:L68"/>
    <mergeCell ref="M68:R68"/>
    <mergeCell ref="S68:X68"/>
    <mergeCell ref="Y68:AD68"/>
    <mergeCell ref="D65:L65"/>
    <mergeCell ref="M65:R65"/>
    <mergeCell ref="S65:X65"/>
    <mergeCell ref="Y65:AD65"/>
    <mergeCell ref="D66:L66"/>
    <mergeCell ref="M66:R66"/>
    <mergeCell ref="S66:X66"/>
    <mergeCell ref="Y66:AD66"/>
    <mergeCell ref="D75:L75"/>
    <mergeCell ref="M75:R75"/>
    <mergeCell ref="S75:X75"/>
    <mergeCell ref="Y75:AD75"/>
    <mergeCell ref="D76:L76"/>
    <mergeCell ref="M76:R76"/>
    <mergeCell ref="S76:X76"/>
    <mergeCell ref="Y76:AD76"/>
    <mergeCell ref="D73:L73"/>
    <mergeCell ref="M73:R73"/>
    <mergeCell ref="S73:X73"/>
    <mergeCell ref="Y73:AD73"/>
    <mergeCell ref="D74:L74"/>
    <mergeCell ref="M74:R74"/>
    <mergeCell ref="S74:X74"/>
    <mergeCell ref="Y74:AD74"/>
    <mergeCell ref="D71:L71"/>
    <mergeCell ref="M71:R71"/>
    <mergeCell ref="S71:X71"/>
    <mergeCell ref="Y71:AD71"/>
    <mergeCell ref="D72:L72"/>
    <mergeCell ref="M72:R72"/>
    <mergeCell ref="S72:X72"/>
    <mergeCell ref="Y72:AD72"/>
    <mergeCell ref="D81:L81"/>
    <mergeCell ref="M81:R81"/>
    <mergeCell ref="S81:X81"/>
    <mergeCell ref="Y81:AD81"/>
    <mergeCell ref="D82:L82"/>
    <mergeCell ref="M82:R82"/>
    <mergeCell ref="S82:X82"/>
    <mergeCell ref="Y82:AD82"/>
    <mergeCell ref="D79:L79"/>
    <mergeCell ref="M79:R79"/>
    <mergeCell ref="S79:X79"/>
    <mergeCell ref="Y79:AD79"/>
    <mergeCell ref="D80:L80"/>
    <mergeCell ref="M80:R80"/>
    <mergeCell ref="S80:X80"/>
    <mergeCell ref="Y80:AD80"/>
    <mergeCell ref="D77:L77"/>
    <mergeCell ref="M77:R77"/>
    <mergeCell ref="S77:X77"/>
    <mergeCell ref="Y77:AD77"/>
    <mergeCell ref="D78:L78"/>
    <mergeCell ref="M78:R78"/>
    <mergeCell ref="S78:X78"/>
    <mergeCell ref="Y78:AD78"/>
    <mergeCell ref="D87:L87"/>
    <mergeCell ref="M87:R87"/>
    <mergeCell ref="S87:X87"/>
    <mergeCell ref="Y87:AD87"/>
    <mergeCell ref="D88:L88"/>
    <mergeCell ref="M88:R88"/>
    <mergeCell ref="S88:X88"/>
    <mergeCell ref="Y88:AD88"/>
    <mergeCell ref="D85:L85"/>
    <mergeCell ref="M85:R85"/>
    <mergeCell ref="S85:X85"/>
    <mergeCell ref="Y85:AD85"/>
    <mergeCell ref="D86:L86"/>
    <mergeCell ref="M86:R86"/>
    <mergeCell ref="S86:X86"/>
    <mergeCell ref="Y86:AD86"/>
    <mergeCell ref="D83:L83"/>
    <mergeCell ref="M83:R83"/>
    <mergeCell ref="S83:X83"/>
    <mergeCell ref="Y83:AD83"/>
    <mergeCell ref="D84:L84"/>
    <mergeCell ref="M84:R84"/>
    <mergeCell ref="S84:X84"/>
    <mergeCell ref="Y84:AD84"/>
    <mergeCell ref="D93:L93"/>
    <mergeCell ref="M93:R93"/>
    <mergeCell ref="S93:X93"/>
    <mergeCell ref="Y93:AD93"/>
    <mergeCell ref="D94:L94"/>
    <mergeCell ref="M94:R94"/>
    <mergeCell ref="S94:X94"/>
    <mergeCell ref="Y94:AD94"/>
    <mergeCell ref="D91:L91"/>
    <mergeCell ref="M91:R91"/>
    <mergeCell ref="S91:X91"/>
    <mergeCell ref="Y91:AD91"/>
    <mergeCell ref="D92:L92"/>
    <mergeCell ref="M92:R92"/>
    <mergeCell ref="S92:X92"/>
    <mergeCell ref="Y92:AD92"/>
    <mergeCell ref="D89:L89"/>
    <mergeCell ref="M89:R89"/>
    <mergeCell ref="S89:X89"/>
    <mergeCell ref="Y89:AD89"/>
    <mergeCell ref="D90:L90"/>
    <mergeCell ref="M90:R90"/>
    <mergeCell ref="S90:X90"/>
    <mergeCell ref="Y90:AD90"/>
    <mergeCell ref="D99:L99"/>
    <mergeCell ref="M99:R99"/>
    <mergeCell ref="S99:X99"/>
    <mergeCell ref="Y99:AD99"/>
    <mergeCell ref="D100:L100"/>
    <mergeCell ref="M100:R100"/>
    <mergeCell ref="S100:X100"/>
    <mergeCell ref="Y100:AD100"/>
    <mergeCell ref="D97:L97"/>
    <mergeCell ref="M97:R97"/>
    <mergeCell ref="S97:X97"/>
    <mergeCell ref="Y97:AD97"/>
    <mergeCell ref="D98:L98"/>
    <mergeCell ref="M98:R98"/>
    <mergeCell ref="S98:X98"/>
    <mergeCell ref="Y98:AD98"/>
    <mergeCell ref="D95:L95"/>
    <mergeCell ref="M95:R95"/>
    <mergeCell ref="S95:X95"/>
    <mergeCell ref="Y95:AD95"/>
    <mergeCell ref="D96:L96"/>
    <mergeCell ref="M96:R96"/>
    <mergeCell ref="S96:X96"/>
    <mergeCell ref="Y96:AD96"/>
    <mergeCell ref="C106:AD106"/>
    <mergeCell ref="C107:AD107"/>
    <mergeCell ref="B114:AD114"/>
    <mergeCell ref="C115:AD115"/>
    <mergeCell ref="C116:AD116"/>
    <mergeCell ref="C117:AD117"/>
    <mergeCell ref="D103:L103"/>
    <mergeCell ref="M103:R103"/>
    <mergeCell ref="S103:X103"/>
    <mergeCell ref="Y103:AD103"/>
    <mergeCell ref="M104:R104"/>
    <mergeCell ref="S104:X104"/>
    <mergeCell ref="Y104:AD104"/>
    <mergeCell ref="D101:L101"/>
    <mergeCell ref="M101:R101"/>
    <mergeCell ref="S101:X101"/>
    <mergeCell ref="Y101:AD101"/>
    <mergeCell ref="D102:L102"/>
    <mergeCell ref="M102:R102"/>
    <mergeCell ref="S102:X102"/>
    <mergeCell ref="Y102:AD102"/>
    <mergeCell ref="B108:AD108"/>
    <mergeCell ref="B109:AD109"/>
    <mergeCell ref="B110:AD110"/>
    <mergeCell ref="F127:X127"/>
    <mergeCell ref="Y127:AD127"/>
    <mergeCell ref="F128:X128"/>
    <mergeCell ref="Y128:AD128"/>
    <mergeCell ref="F129:X129"/>
    <mergeCell ref="Y129:AD129"/>
    <mergeCell ref="Y123:AD123"/>
    <mergeCell ref="F124:X124"/>
    <mergeCell ref="Y124:AD124"/>
    <mergeCell ref="F125:X125"/>
    <mergeCell ref="Y125:AD125"/>
    <mergeCell ref="F126:X126"/>
    <mergeCell ref="Y126:AD126"/>
    <mergeCell ref="C119:X119"/>
    <mergeCell ref="Y119:AD119"/>
    <mergeCell ref="C120:D131"/>
    <mergeCell ref="F120:X120"/>
    <mergeCell ref="Y120:AD120"/>
    <mergeCell ref="F121:X121"/>
    <mergeCell ref="Y121:AD121"/>
    <mergeCell ref="F122:X122"/>
    <mergeCell ref="Y122:AD122"/>
    <mergeCell ref="F123:X123"/>
    <mergeCell ref="C135:E135"/>
    <mergeCell ref="F135:X135"/>
    <mergeCell ref="Y135:AD135"/>
    <mergeCell ref="C136:E136"/>
    <mergeCell ref="F136:X136"/>
    <mergeCell ref="Y136:AD136"/>
    <mergeCell ref="C133:E133"/>
    <mergeCell ref="F133:X133"/>
    <mergeCell ref="Y133:AD133"/>
    <mergeCell ref="C134:E134"/>
    <mergeCell ref="F134:X134"/>
    <mergeCell ref="Y134:AD134"/>
    <mergeCell ref="F130:X130"/>
    <mergeCell ref="Y130:AD130"/>
    <mergeCell ref="F131:X131"/>
    <mergeCell ref="Y131:AD131"/>
    <mergeCell ref="C132:E132"/>
    <mergeCell ref="F132:X132"/>
    <mergeCell ref="Y132:AD132"/>
    <mergeCell ref="C141:E141"/>
    <mergeCell ref="F141:X141"/>
    <mergeCell ref="Y141:AD141"/>
    <mergeCell ref="C142:E142"/>
    <mergeCell ref="F142:X142"/>
    <mergeCell ref="Y142:AD142"/>
    <mergeCell ref="C139:E139"/>
    <mergeCell ref="F139:X139"/>
    <mergeCell ref="Y139:AD139"/>
    <mergeCell ref="C140:E140"/>
    <mergeCell ref="F140:X140"/>
    <mergeCell ref="Y140:AD140"/>
    <mergeCell ref="C137:E137"/>
    <mergeCell ref="F137:X137"/>
    <mergeCell ref="Y137:AD137"/>
    <mergeCell ref="C138:E138"/>
    <mergeCell ref="F138:X138"/>
    <mergeCell ref="Y138:AD138"/>
    <mergeCell ref="C160:AD160"/>
    <mergeCell ref="C161:AD161"/>
    <mergeCell ref="C162:AD162"/>
    <mergeCell ref="C163:AD163"/>
    <mergeCell ref="C164:AD164"/>
    <mergeCell ref="C166:L167"/>
    <mergeCell ref="M166:AD166"/>
    <mergeCell ref="M167:R167"/>
    <mergeCell ref="S167:X167"/>
    <mergeCell ref="Y167:AD167"/>
    <mergeCell ref="C148:AD148"/>
    <mergeCell ref="C149:AD149"/>
    <mergeCell ref="B156:AD156"/>
    <mergeCell ref="C157:AD157"/>
    <mergeCell ref="C158:AD158"/>
    <mergeCell ref="C159:AD159"/>
    <mergeCell ref="C143:E143"/>
    <mergeCell ref="F143:X143"/>
    <mergeCell ref="Y143:AD143"/>
    <mergeCell ref="Y144:AD144"/>
    <mergeCell ref="C146:E146"/>
    <mergeCell ref="F146:AD146"/>
    <mergeCell ref="B147:AE147"/>
    <mergeCell ref="D172:L172"/>
    <mergeCell ref="M172:R172"/>
    <mergeCell ref="S172:X172"/>
    <mergeCell ref="Y172:AD172"/>
    <mergeCell ref="D173:L173"/>
    <mergeCell ref="M173:R173"/>
    <mergeCell ref="S173:X173"/>
    <mergeCell ref="Y173:AD173"/>
    <mergeCell ref="D170:L170"/>
    <mergeCell ref="M170:R170"/>
    <mergeCell ref="S170:X170"/>
    <mergeCell ref="Y170:AD170"/>
    <mergeCell ref="D171:L171"/>
    <mergeCell ref="M171:R171"/>
    <mergeCell ref="S171:X171"/>
    <mergeCell ref="Y171:AD171"/>
    <mergeCell ref="D168:L168"/>
    <mergeCell ref="M168:R168"/>
    <mergeCell ref="S168:X168"/>
    <mergeCell ref="Y168:AD168"/>
    <mergeCell ref="D169:L169"/>
    <mergeCell ref="M169:R169"/>
    <mergeCell ref="S169:X169"/>
    <mergeCell ref="Y169:AD169"/>
    <mergeCell ref="D178:L178"/>
    <mergeCell ref="M178:R178"/>
    <mergeCell ref="S178:X178"/>
    <mergeCell ref="Y178:AD178"/>
    <mergeCell ref="D179:L179"/>
    <mergeCell ref="M179:R179"/>
    <mergeCell ref="S179:X179"/>
    <mergeCell ref="Y179:AD179"/>
    <mergeCell ref="D176:L176"/>
    <mergeCell ref="M176:R176"/>
    <mergeCell ref="S176:X176"/>
    <mergeCell ref="Y176:AD176"/>
    <mergeCell ref="D177:L177"/>
    <mergeCell ref="M177:R177"/>
    <mergeCell ref="S177:X177"/>
    <mergeCell ref="Y177:AD177"/>
    <mergeCell ref="D174:L174"/>
    <mergeCell ref="M174:R174"/>
    <mergeCell ref="S174:X174"/>
    <mergeCell ref="Y174:AD174"/>
    <mergeCell ref="D175:L175"/>
    <mergeCell ref="M175:R175"/>
    <mergeCell ref="S175:X175"/>
    <mergeCell ref="Y175:AD175"/>
    <mergeCell ref="C200:AD200"/>
    <mergeCell ref="C201:AD201"/>
    <mergeCell ref="C202:AD202"/>
    <mergeCell ref="C203:AD203"/>
    <mergeCell ref="C204:AD204"/>
    <mergeCell ref="C205:AD205"/>
    <mergeCell ref="C194:AD194"/>
    <mergeCell ref="C195:AD195"/>
    <mergeCell ref="C196:AD196"/>
    <mergeCell ref="C197:AD197"/>
    <mergeCell ref="C198:AD198"/>
    <mergeCell ref="C199:AD199"/>
    <mergeCell ref="C181:AD181"/>
    <mergeCell ref="C182:AD182"/>
    <mergeCell ref="B189:AD189"/>
    <mergeCell ref="B191:AD191"/>
    <mergeCell ref="C192:AD192"/>
    <mergeCell ref="C193:AD193"/>
    <mergeCell ref="B183:AD183"/>
    <mergeCell ref="B184:AD184"/>
    <mergeCell ref="B185:AD185"/>
    <mergeCell ref="B186:AE186"/>
    <mergeCell ref="B187:AE187"/>
    <mergeCell ref="B188:AE188"/>
    <mergeCell ref="W216:Z216"/>
    <mergeCell ref="AA216:AD216"/>
    <mergeCell ref="D218:J218"/>
    <mergeCell ref="D219:J219"/>
    <mergeCell ref="D220:J220"/>
    <mergeCell ref="D221:J221"/>
    <mergeCell ref="AA213:AD213"/>
    <mergeCell ref="C214:J217"/>
    <mergeCell ref="K214:AD214"/>
    <mergeCell ref="K215:K217"/>
    <mergeCell ref="L215:L217"/>
    <mergeCell ref="M215:M217"/>
    <mergeCell ref="N215:N217"/>
    <mergeCell ref="O215:AD215"/>
    <mergeCell ref="O216:R216"/>
    <mergeCell ref="S216:V216"/>
    <mergeCell ref="C206:AD206"/>
    <mergeCell ref="C207:AD207"/>
    <mergeCell ref="C208:AD208"/>
    <mergeCell ref="C209:AD209"/>
    <mergeCell ref="C210:AD210"/>
    <mergeCell ref="C211:AD211"/>
    <mergeCell ref="D234:J234"/>
    <mergeCell ref="D235:J235"/>
    <mergeCell ref="D236:J236"/>
    <mergeCell ref="D237:J237"/>
    <mergeCell ref="D238:J238"/>
    <mergeCell ref="D239:J239"/>
    <mergeCell ref="D228:J228"/>
    <mergeCell ref="D229:J229"/>
    <mergeCell ref="D230:J230"/>
    <mergeCell ref="D231:J231"/>
    <mergeCell ref="D232:J232"/>
    <mergeCell ref="D233:J233"/>
    <mergeCell ref="D222:J222"/>
    <mergeCell ref="D223:J223"/>
    <mergeCell ref="D224:J224"/>
    <mergeCell ref="D225:J225"/>
    <mergeCell ref="D226:J226"/>
    <mergeCell ref="D227:J227"/>
    <mergeCell ref="D252:J252"/>
    <mergeCell ref="D253:J253"/>
    <mergeCell ref="D254:J254"/>
    <mergeCell ref="D255:J255"/>
    <mergeCell ref="D256:J256"/>
    <mergeCell ref="D257:J257"/>
    <mergeCell ref="D246:J246"/>
    <mergeCell ref="D247:J247"/>
    <mergeCell ref="D248:J248"/>
    <mergeCell ref="D249:J249"/>
    <mergeCell ref="D250:J250"/>
    <mergeCell ref="D251:J251"/>
    <mergeCell ref="D240:J240"/>
    <mergeCell ref="D241:J241"/>
    <mergeCell ref="D242:J242"/>
    <mergeCell ref="D243:J243"/>
    <mergeCell ref="D244:J244"/>
    <mergeCell ref="D245:J245"/>
    <mergeCell ref="D270:J270"/>
    <mergeCell ref="D271:J271"/>
    <mergeCell ref="D272:J272"/>
    <mergeCell ref="D273:J273"/>
    <mergeCell ref="D274:J274"/>
    <mergeCell ref="D275:J275"/>
    <mergeCell ref="D264:J264"/>
    <mergeCell ref="D265:J265"/>
    <mergeCell ref="D266:J266"/>
    <mergeCell ref="D267:J267"/>
    <mergeCell ref="D268:J268"/>
    <mergeCell ref="D269:J269"/>
    <mergeCell ref="D258:J258"/>
    <mergeCell ref="D259:J259"/>
    <mergeCell ref="D260:J260"/>
    <mergeCell ref="D261:J261"/>
    <mergeCell ref="D262:J262"/>
    <mergeCell ref="D263:J263"/>
    <mergeCell ref="D291:N291"/>
    <mergeCell ref="D292:N292"/>
    <mergeCell ref="D293:N293"/>
    <mergeCell ref="D294:N294"/>
    <mergeCell ref="D295:N295"/>
    <mergeCell ref="D296:N296"/>
    <mergeCell ref="AA284:AD284"/>
    <mergeCell ref="D286:N286"/>
    <mergeCell ref="D287:N287"/>
    <mergeCell ref="D288:N288"/>
    <mergeCell ref="D289:N289"/>
    <mergeCell ref="D290:N290"/>
    <mergeCell ref="D276:J276"/>
    <mergeCell ref="D277:J277"/>
    <mergeCell ref="D278:J278"/>
    <mergeCell ref="AA281:AD281"/>
    <mergeCell ref="C282:N285"/>
    <mergeCell ref="O282:AD282"/>
    <mergeCell ref="O283:AD283"/>
    <mergeCell ref="O284:R284"/>
    <mergeCell ref="S284:V284"/>
    <mergeCell ref="W284:Z284"/>
    <mergeCell ref="D309:N309"/>
    <mergeCell ref="D310:N310"/>
    <mergeCell ref="D311:N311"/>
    <mergeCell ref="D312:N312"/>
    <mergeCell ref="D313:N313"/>
    <mergeCell ref="D314:N314"/>
    <mergeCell ref="D303:N303"/>
    <mergeCell ref="D304:N304"/>
    <mergeCell ref="D305:N305"/>
    <mergeCell ref="D306:N306"/>
    <mergeCell ref="D307:N307"/>
    <mergeCell ref="D308:N308"/>
    <mergeCell ref="D297:N297"/>
    <mergeCell ref="D298:N298"/>
    <mergeCell ref="D299:N299"/>
    <mergeCell ref="D300:N300"/>
    <mergeCell ref="D301:N301"/>
    <mergeCell ref="D302:N302"/>
    <mergeCell ref="D327:N327"/>
    <mergeCell ref="D328:N328"/>
    <mergeCell ref="D329:N329"/>
    <mergeCell ref="D330:N330"/>
    <mergeCell ref="D331:N331"/>
    <mergeCell ref="D332:N332"/>
    <mergeCell ref="D321:N321"/>
    <mergeCell ref="D322:N322"/>
    <mergeCell ref="D323:N323"/>
    <mergeCell ref="D324:N324"/>
    <mergeCell ref="D325:N325"/>
    <mergeCell ref="D326:N326"/>
    <mergeCell ref="D315:N315"/>
    <mergeCell ref="D316:N316"/>
    <mergeCell ref="D317:N317"/>
    <mergeCell ref="D318:N318"/>
    <mergeCell ref="D319:N319"/>
    <mergeCell ref="D320:N320"/>
    <mergeCell ref="D345:N345"/>
    <mergeCell ref="D346:N346"/>
    <mergeCell ref="AA349:AD349"/>
    <mergeCell ref="C350:N353"/>
    <mergeCell ref="O350:AD350"/>
    <mergeCell ref="O351:AD351"/>
    <mergeCell ref="O352:R352"/>
    <mergeCell ref="S352:V352"/>
    <mergeCell ref="W352:Z352"/>
    <mergeCell ref="AA352:AD352"/>
    <mergeCell ref="D339:N339"/>
    <mergeCell ref="D340:N340"/>
    <mergeCell ref="D341:N341"/>
    <mergeCell ref="D342:N342"/>
    <mergeCell ref="D343:N343"/>
    <mergeCell ref="D344:N344"/>
    <mergeCell ref="D333:N333"/>
    <mergeCell ref="D334:N334"/>
    <mergeCell ref="D335:N335"/>
    <mergeCell ref="D336:N336"/>
    <mergeCell ref="D337:N337"/>
    <mergeCell ref="D338:N338"/>
    <mergeCell ref="D366:N366"/>
    <mergeCell ref="D367:N367"/>
    <mergeCell ref="D368:N368"/>
    <mergeCell ref="D369:N369"/>
    <mergeCell ref="D370:N370"/>
    <mergeCell ref="D371:N371"/>
    <mergeCell ref="D360:N360"/>
    <mergeCell ref="D361:N361"/>
    <mergeCell ref="D362:N362"/>
    <mergeCell ref="D363:N363"/>
    <mergeCell ref="D364:N364"/>
    <mergeCell ref="D365:N365"/>
    <mergeCell ref="D354:N354"/>
    <mergeCell ref="D355:N355"/>
    <mergeCell ref="D356:N356"/>
    <mergeCell ref="D357:N357"/>
    <mergeCell ref="D358:N358"/>
    <mergeCell ref="D359:N359"/>
    <mergeCell ref="D384:N384"/>
    <mergeCell ref="D385:N385"/>
    <mergeCell ref="D386:N386"/>
    <mergeCell ref="D387:N387"/>
    <mergeCell ref="D388:N388"/>
    <mergeCell ref="D389:N389"/>
    <mergeCell ref="D378:N378"/>
    <mergeCell ref="D379:N379"/>
    <mergeCell ref="D380:N380"/>
    <mergeCell ref="D381:N381"/>
    <mergeCell ref="D382:N382"/>
    <mergeCell ref="D383:N383"/>
    <mergeCell ref="D372:N372"/>
    <mergeCell ref="D373:N373"/>
    <mergeCell ref="D374:N374"/>
    <mergeCell ref="D375:N375"/>
    <mergeCell ref="D376:N376"/>
    <mergeCell ref="D377:N377"/>
    <mergeCell ref="D402:N402"/>
    <mergeCell ref="D403:N403"/>
    <mergeCell ref="D404:N404"/>
    <mergeCell ref="D405:N405"/>
    <mergeCell ref="D406:N406"/>
    <mergeCell ref="D407:N407"/>
    <mergeCell ref="D396:N396"/>
    <mergeCell ref="D397:N397"/>
    <mergeCell ref="D398:N398"/>
    <mergeCell ref="D399:N399"/>
    <mergeCell ref="D400:N400"/>
    <mergeCell ref="D401:N401"/>
    <mergeCell ref="D390:N390"/>
    <mergeCell ref="D391:N391"/>
    <mergeCell ref="D392:N392"/>
    <mergeCell ref="D393:N393"/>
    <mergeCell ref="D394:N394"/>
    <mergeCell ref="D395:N395"/>
    <mergeCell ref="C428:AD428"/>
    <mergeCell ref="C429:AD429"/>
    <mergeCell ref="C430:AD430"/>
    <mergeCell ref="C431:AD431"/>
    <mergeCell ref="C432:AD432"/>
    <mergeCell ref="C433:AD433"/>
    <mergeCell ref="D414:N414"/>
    <mergeCell ref="C417:AD417"/>
    <mergeCell ref="C418:AD418"/>
    <mergeCell ref="B425:AD425"/>
    <mergeCell ref="C426:AD426"/>
    <mergeCell ref="C427:AD427"/>
    <mergeCell ref="D408:N408"/>
    <mergeCell ref="D409:N409"/>
    <mergeCell ref="D410:N410"/>
    <mergeCell ref="D411:N411"/>
    <mergeCell ref="D412:N412"/>
    <mergeCell ref="D413:N413"/>
    <mergeCell ref="B421:AE421"/>
    <mergeCell ref="B422:AE422"/>
    <mergeCell ref="B423:AD423"/>
    <mergeCell ref="B424:AE424"/>
    <mergeCell ref="C452:AD452"/>
    <mergeCell ref="C453:P453"/>
    <mergeCell ref="Q453:AD453"/>
    <mergeCell ref="C454:I454"/>
    <mergeCell ref="J454:P454"/>
    <mergeCell ref="Q454:W454"/>
    <mergeCell ref="X454:AD454"/>
    <mergeCell ref="C440:I440"/>
    <mergeCell ref="J440:P440"/>
    <mergeCell ref="Q440:W440"/>
    <mergeCell ref="X440:AD440"/>
    <mergeCell ref="C442:AD442"/>
    <mergeCell ref="C443:AD443"/>
    <mergeCell ref="C437:AD437"/>
    <mergeCell ref="C438:P438"/>
    <mergeCell ref="Q438:AD438"/>
    <mergeCell ref="C439:I439"/>
    <mergeCell ref="J439:P439"/>
    <mergeCell ref="Q439:W439"/>
    <mergeCell ref="X439:AD439"/>
    <mergeCell ref="C470:AD470"/>
    <mergeCell ref="C471:AD471"/>
    <mergeCell ref="C472:AD472"/>
    <mergeCell ref="C473:AD473"/>
    <mergeCell ref="B465:AD465"/>
    <mergeCell ref="C466:AD466"/>
    <mergeCell ref="C467:AD467"/>
    <mergeCell ref="C468:AD468"/>
    <mergeCell ref="C469:AD469"/>
    <mergeCell ref="C455:I455"/>
    <mergeCell ref="J455:P455"/>
    <mergeCell ref="Q455:W455"/>
    <mergeCell ref="X455:AD455"/>
    <mergeCell ref="C457:AD457"/>
    <mergeCell ref="C458:AD458"/>
    <mergeCell ref="C474:AD474"/>
    <mergeCell ref="C475:AD475"/>
    <mergeCell ref="B460:AD460"/>
    <mergeCell ref="B461:AD461"/>
    <mergeCell ref="C477:X477"/>
    <mergeCell ref="Y477:AD477"/>
    <mergeCell ref="Y480:AD480"/>
    <mergeCell ref="F481:X481"/>
    <mergeCell ref="Y481:AD481"/>
    <mergeCell ref="F482:X482"/>
    <mergeCell ref="Y482:AD482"/>
    <mergeCell ref="F483:X483"/>
    <mergeCell ref="Y483:AD483"/>
    <mergeCell ref="C478:D483"/>
    <mergeCell ref="F478:X478"/>
    <mergeCell ref="Y478:AD478"/>
    <mergeCell ref="F479:X479"/>
    <mergeCell ref="Y479:AD479"/>
    <mergeCell ref="F480:X480"/>
    <mergeCell ref="C505:AD505"/>
    <mergeCell ref="C506:AD506"/>
    <mergeCell ref="C507:AD507"/>
    <mergeCell ref="C509:X509"/>
    <mergeCell ref="Y509:AD509"/>
    <mergeCell ref="D510:X510"/>
    <mergeCell ref="Y510:AD510"/>
    <mergeCell ref="C493:H493"/>
    <mergeCell ref="I493:AD493"/>
    <mergeCell ref="C495:AD495"/>
    <mergeCell ref="C496:AD496"/>
    <mergeCell ref="B503:AD503"/>
    <mergeCell ref="C504:AD504"/>
    <mergeCell ref="Y488:AD488"/>
    <mergeCell ref="F489:X489"/>
    <mergeCell ref="Y489:AD489"/>
    <mergeCell ref="C491:H491"/>
    <mergeCell ref="I491:AD491"/>
    <mergeCell ref="C484:D489"/>
    <mergeCell ref="F484:X484"/>
    <mergeCell ref="Y484:AD484"/>
    <mergeCell ref="F485:X485"/>
    <mergeCell ref="Y485:AD485"/>
    <mergeCell ref="F486:X486"/>
    <mergeCell ref="Y486:AD486"/>
    <mergeCell ref="F487:X487"/>
    <mergeCell ref="Y487:AD487"/>
    <mergeCell ref="F488:X488"/>
    <mergeCell ref="D517:X517"/>
    <mergeCell ref="Y517:AD517"/>
    <mergeCell ref="D518:X518"/>
    <mergeCell ref="Y518:AD518"/>
    <mergeCell ref="D519:X519"/>
    <mergeCell ref="Y519:AD519"/>
    <mergeCell ref="D514:X514"/>
    <mergeCell ref="Y514:AD514"/>
    <mergeCell ref="D515:X515"/>
    <mergeCell ref="Y515:AD515"/>
    <mergeCell ref="D516:X516"/>
    <mergeCell ref="Y516:AD516"/>
    <mergeCell ref="D511:X511"/>
    <mergeCell ref="Y511:AD511"/>
    <mergeCell ref="D512:X512"/>
    <mergeCell ref="Y512:AD512"/>
    <mergeCell ref="D513:X513"/>
    <mergeCell ref="Y513:AD513"/>
    <mergeCell ref="C529:AD529"/>
    <mergeCell ref="C530:AD530"/>
    <mergeCell ref="B537:AD537"/>
    <mergeCell ref="B538:AD538"/>
    <mergeCell ref="C539:AD539"/>
    <mergeCell ref="C540:AD540"/>
    <mergeCell ref="D523:X523"/>
    <mergeCell ref="Y523:AD523"/>
    <mergeCell ref="D524:X524"/>
    <mergeCell ref="Y524:AD524"/>
    <mergeCell ref="Y525:AD525"/>
    <mergeCell ref="C527:E527"/>
    <mergeCell ref="F527:AD527"/>
    <mergeCell ref="D520:X520"/>
    <mergeCell ref="Y520:AD520"/>
    <mergeCell ref="D521:X521"/>
    <mergeCell ref="Y521:AD521"/>
    <mergeCell ref="D522:X522"/>
    <mergeCell ref="Y522:AD522"/>
    <mergeCell ref="B528:AE528"/>
    <mergeCell ref="B531:AD531"/>
    <mergeCell ref="B532:AD532"/>
    <mergeCell ref="B533:AE533"/>
    <mergeCell ref="B534:AE534"/>
    <mergeCell ref="C541:AD541"/>
    <mergeCell ref="B543:AD543"/>
    <mergeCell ref="C544:AD544"/>
    <mergeCell ref="C545:AD545"/>
    <mergeCell ref="C547:N548"/>
    <mergeCell ref="O547:AD547"/>
    <mergeCell ref="O548:R548"/>
    <mergeCell ref="S548:V548"/>
    <mergeCell ref="W548:Z548"/>
    <mergeCell ref="AA548:AD548"/>
    <mergeCell ref="D553:N553"/>
    <mergeCell ref="O553:R553"/>
    <mergeCell ref="S553:V553"/>
    <mergeCell ref="W553:Z553"/>
    <mergeCell ref="AA553:AD553"/>
    <mergeCell ref="D554:N554"/>
    <mergeCell ref="O554:R554"/>
    <mergeCell ref="S554:V554"/>
    <mergeCell ref="W554:Z554"/>
    <mergeCell ref="AA554:AD554"/>
    <mergeCell ref="D551:N551"/>
    <mergeCell ref="O551:R551"/>
    <mergeCell ref="S551:V551"/>
    <mergeCell ref="W551:Z551"/>
    <mergeCell ref="AA551:AD551"/>
    <mergeCell ref="D552:N552"/>
    <mergeCell ref="O552:R552"/>
    <mergeCell ref="S552:V552"/>
    <mergeCell ref="W552:Z552"/>
    <mergeCell ref="AA552:AD552"/>
    <mergeCell ref="O557:R557"/>
    <mergeCell ref="S557:V557"/>
    <mergeCell ref="W557:Z557"/>
    <mergeCell ref="AA557:AD557"/>
    <mergeCell ref="D558:N558"/>
    <mergeCell ref="O558:R558"/>
    <mergeCell ref="S558:V558"/>
    <mergeCell ref="W558:Z558"/>
    <mergeCell ref="AA558:AD558"/>
    <mergeCell ref="D555:N555"/>
    <mergeCell ref="O555:R555"/>
    <mergeCell ref="S555:V555"/>
    <mergeCell ref="W555:Z555"/>
    <mergeCell ref="AA555:AD555"/>
    <mergeCell ref="D556:N556"/>
    <mergeCell ref="O556:R556"/>
    <mergeCell ref="S556:V556"/>
    <mergeCell ref="W556:Z556"/>
    <mergeCell ref="AA556:AD556"/>
    <mergeCell ref="D561:N561"/>
    <mergeCell ref="O561:R561"/>
    <mergeCell ref="S561:V561"/>
    <mergeCell ref="W561:Z561"/>
    <mergeCell ref="AA561:AD561"/>
    <mergeCell ref="D562:N562"/>
    <mergeCell ref="O562:R562"/>
    <mergeCell ref="S562:V562"/>
    <mergeCell ref="W562:Z562"/>
    <mergeCell ref="AA562:AD562"/>
    <mergeCell ref="D559:N559"/>
    <mergeCell ref="O559:R559"/>
    <mergeCell ref="S559:V559"/>
    <mergeCell ref="W559:Z559"/>
    <mergeCell ref="AA559:AD559"/>
    <mergeCell ref="D560:N560"/>
    <mergeCell ref="O560:R560"/>
    <mergeCell ref="S560:V560"/>
    <mergeCell ref="W560:Z560"/>
    <mergeCell ref="AA560:AD560"/>
    <mergeCell ref="D565:N565"/>
    <mergeCell ref="O565:R565"/>
    <mergeCell ref="S565:V565"/>
    <mergeCell ref="W565:Z565"/>
    <mergeCell ref="AA565:AD565"/>
    <mergeCell ref="D566:N566"/>
    <mergeCell ref="O566:R566"/>
    <mergeCell ref="S566:V566"/>
    <mergeCell ref="W566:Z566"/>
    <mergeCell ref="AA566:AD566"/>
    <mergeCell ref="D563:N563"/>
    <mergeCell ref="O563:R563"/>
    <mergeCell ref="S563:V563"/>
    <mergeCell ref="W563:Z563"/>
    <mergeCell ref="AA563:AD563"/>
    <mergeCell ref="D564:N564"/>
    <mergeCell ref="O564:R564"/>
    <mergeCell ref="S564:V564"/>
    <mergeCell ref="W564:Z564"/>
    <mergeCell ref="AA564:AD564"/>
    <mergeCell ref="D569:N569"/>
    <mergeCell ref="O569:R569"/>
    <mergeCell ref="S569:V569"/>
    <mergeCell ref="W569:Z569"/>
    <mergeCell ref="AA569:AD569"/>
    <mergeCell ref="D570:N570"/>
    <mergeCell ref="O570:R570"/>
    <mergeCell ref="S570:V570"/>
    <mergeCell ref="W570:Z570"/>
    <mergeCell ref="AA570:AD570"/>
    <mergeCell ref="D567:N567"/>
    <mergeCell ref="O567:R567"/>
    <mergeCell ref="S567:V567"/>
    <mergeCell ref="W567:Z567"/>
    <mergeCell ref="AA567:AD567"/>
    <mergeCell ref="D568:N568"/>
    <mergeCell ref="O568:R568"/>
    <mergeCell ref="S568:V568"/>
    <mergeCell ref="W568:Z568"/>
    <mergeCell ref="AA568:AD568"/>
    <mergeCell ref="D573:N573"/>
    <mergeCell ref="O573:R573"/>
    <mergeCell ref="S573:V573"/>
    <mergeCell ref="W573:Z573"/>
    <mergeCell ref="AA573:AD573"/>
    <mergeCell ref="D574:N574"/>
    <mergeCell ref="O574:R574"/>
    <mergeCell ref="S574:V574"/>
    <mergeCell ref="W574:Z574"/>
    <mergeCell ref="AA574:AD574"/>
    <mergeCell ref="D571:N571"/>
    <mergeCell ref="O571:R571"/>
    <mergeCell ref="S571:V571"/>
    <mergeCell ref="W571:Z571"/>
    <mergeCell ref="AA571:AD571"/>
    <mergeCell ref="D572:N572"/>
    <mergeCell ref="O572:R572"/>
    <mergeCell ref="S572:V572"/>
    <mergeCell ref="W572:Z572"/>
    <mergeCell ref="AA572:AD572"/>
    <mergeCell ref="D577:N577"/>
    <mergeCell ref="O577:R577"/>
    <mergeCell ref="S577:V577"/>
    <mergeCell ref="W577:Z577"/>
    <mergeCell ref="AA577:AD577"/>
    <mergeCell ref="D578:N578"/>
    <mergeCell ref="O578:R578"/>
    <mergeCell ref="S578:V578"/>
    <mergeCell ref="W578:Z578"/>
    <mergeCell ref="AA578:AD578"/>
    <mergeCell ref="D575:N575"/>
    <mergeCell ref="O575:R575"/>
    <mergeCell ref="S575:V575"/>
    <mergeCell ref="W575:Z575"/>
    <mergeCell ref="AA575:AD575"/>
    <mergeCell ref="D576:N576"/>
    <mergeCell ref="O576:R576"/>
    <mergeCell ref="S576:V576"/>
    <mergeCell ref="W576:Z576"/>
    <mergeCell ref="AA576:AD576"/>
    <mergeCell ref="D581:N581"/>
    <mergeCell ref="O581:R581"/>
    <mergeCell ref="S581:V581"/>
    <mergeCell ref="W581:Z581"/>
    <mergeCell ref="AA581:AD581"/>
    <mergeCell ref="D582:N582"/>
    <mergeCell ref="O582:R582"/>
    <mergeCell ref="S582:V582"/>
    <mergeCell ref="W582:Z582"/>
    <mergeCell ref="AA582:AD582"/>
    <mergeCell ref="D579:N579"/>
    <mergeCell ref="O579:R579"/>
    <mergeCell ref="S579:V579"/>
    <mergeCell ref="W579:Z579"/>
    <mergeCell ref="AA579:AD579"/>
    <mergeCell ref="D580:N580"/>
    <mergeCell ref="O580:R580"/>
    <mergeCell ref="S580:V580"/>
    <mergeCell ref="W580:Z580"/>
    <mergeCell ref="AA580:AD580"/>
    <mergeCell ref="D585:N585"/>
    <mergeCell ref="O585:R585"/>
    <mergeCell ref="S585:V585"/>
    <mergeCell ref="W585:Z585"/>
    <mergeCell ref="AA585:AD585"/>
    <mergeCell ref="D586:N586"/>
    <mergeCell ref="O586:R586"/>
    <mergeCell ref="S586:V586"/>
    <mergeCell ref="W586:Z586"/>
    <mergeCell ref="AA586:AD586"/>
    <mergeCell ref="D583:N583"/>
    <mergeCell ref="O583:R583"/>
    <mergeCell ref="S583:V583"/>
    <mergeCell ref="W583:Z583"/>
    <mergeCell ref="AA583:AD583"/>
    <mergeCell ref="D584:N584"/>
    <mergeCell ref="O584:R584"/>
    <mergeCell ref="S584:V584"/>
    <mergeCell ref="W584:Z584"/>
    <mergeCell ref="AA584:AD584"/>
    <mergeCell ref="D589:N589"/>
    <mergeCell ref="O589:R589"/>
    <mergeCell ref="S589:V589"/>
    <mergeCell ref="W589:Z589"/>
    <mergeCell ref="AA589:AD589"/>
    <mergeCell ref="D590:N590"/>
    <mergeCell ref="O590:R590"/>
    <mergeCell ref="S590:V590"/>
    <mergeCell ref="W590:Z590"/>
    <mergeCell ref="AA590:AD590"/>
    <mergeCell ref="D587:N587"/>
    <mergeCell ref="O587:R587"/>
    <mergeCell ref="S587:V587"/>
    <mergeCell ref="W587:Z587"/>
    <mergeCell ref="AA587:AD587"/>
    <mergeCell ref="D588:N588"/>
    <mergeCell ref="O588:R588"/>
    <mergeCell ref="S588:V588"/>
    <mergeCell ref="W588:Z588"/>
    <mergeCell ref="AA588:AD588"/>
    <mergeCell ref="D593:N593"/>
    <mergeCell ref="O593:R593"/>
    <mergeCell ref="S593:V593"/>
    <mergeCell ref="W593:Z593"/>
    <mergeCell ref="AA593:AD593"/>
    <mergeCell ref="D594:N594"/>
    <mergeCell ref="O594:R594"/>
    <mergeCell ref="S594:V594"/>
    <mergeCell ref="W594:Z594"/>
    <mergeCell ref="AA594:AD594"/>
    <mergeCell ref="D591:N591"/>
    <mergeCell ref="O591:R591"/>
    <mergeCell ref="S591:V591"/>
    <mergeCell ref="W591:Z591"/>
    <mergeCell ref="AA591:AD591"/>
    <mergeCell ref="D592:N592"/>
    <mergeCell ref="O592:R592"/>
    <mergeCell ref="S592:V592"/>
    <mergeCell ref="W592:Z592"/>
    <mergeCell ref="AA592:AD592"/>
    <mergeCell ref="D597:N597"/>
    <mergeCell ref="O597:R597"/>
    <mergeCell ref="S597:V597"/>
    <mergeCell ref="W597:Z597"/>
    <mergeCell ref="AA597:AD597"/>
    <mergeCell ref="D598:N598"/>
    <mergeCell ref="O598:R598"/>
    <mergeCell ref="S598:V598"/>
    <mergeCell ref="W598:Z598"/>
    <mergeCell ref="AA598:AD598"/>
    <mergeCell ref="D595:N595"/>
    <mergeCell ref="O595:R595"/>
    <mergeCell ref="S595:V595"/>
    <mergeCell ref="W595:Z595"/>
    <mergeCell ref="AA595:AD595"/>
    <mergeCell ref="D596:N596"/>
    <mergeCell ref="O596:R596"/>
    <mergeCell ref="S596:V596"/>
    <mergeCell ref="W596:Z596"/>
    <mergeCell ref="AA596:AD596"/>
    <mergeCell ref="D601:N601"/>
    <mergeCell ref="O601:R601"/>
    <mergeCell ref="S601:V601"/>
    <mergeCell ref="W601:Z601"/>
    <mergeCell ref="AA601:AD601"/>
    <mergeCell ref="D602:N602"/>
    <mergeCell ref="O602:R602"/>
    <mergeCell ref="S602:V602"/>
    <mergeCell ref="W602:Z602"/>
    <mergeCell ref="AA602:AD602"/>
    <mergeCell ref="D599:N599"/>
    <mergeCell ref="O599:R599"/>
    <mergeCell ref="S599:V599"/>
    <mergeCell ref="W599:Z599"/>
    <mergeCell ref="AA599:AD599"/>
    <mergeCell ref="D600:N600"/>
    <mergeCell ref="O600:R600"/>
    <mergeCell ref="S600:V600"/>
    <mergeCell ref="W600:Z600"/>
    <mergeCell ref="AA600:AD600"/>
    <mergeCell ref="D605:N605"/>
    <mergeCell ref="O605:R605"/>
    <mergeCell ref="S605:V605"/>
    <mergeCell ref="W605:Z605"/>
    <mergeCell ref="AA605:AD605"/>
    <mergeCell ref="D606:N606"/>
    <mergeCell ref="O606:R606"/>
    <mergeCell ref="S606:V606"/>
    <mergeCell ref="W606:Z606"/>
    <mergeCell ref="AA606:AD606"/>
    <mergeCell ref="D603:N603"/>
    <mergeCell ref="O603:R603"/>
    <mergeCell ref="S603:V603"/>
    <mergeCell ref="W603:Z603"/>
    <mergeCell ref="AA603:AD603"/>
    <mergeCell ref="D604:N604"/>
    <mergeCell ref="O604:R604"/>
    <mergeCell ref="S604:V604"/>
    <mergeCell ref="W604:Z604"/>
    <mergeCell ref="AA604:AD604"/>
    <mergeCell ref="D609:N609"/>
    <mergeCell ref="O609:R609"/>
    <mergeCell ref="S609:V609"/>
    <mergeCell ref="W609:Z609"/>
    <mergeCell ref="AA609:AD609"/>
    <mergeCell ref="O610:R610"/>
    <mergeCell ref="S610:V610"/>
    <mergeCell ref="W610:Z610"/>
    <mergeCell ref="AA610:AD610"/>
    <mergeCell ref="D607:N607"/>
    <mergeCell ref="O607:R607"/>
    <mergeCell ref="S607:V607"/>
    <mergeCell ref="W607:Z607"/>
    <mergeCell ref="AA607:AD607"/>
    <mergeCell ref="D608:N608"/>
    <mergeCell ref="O608:R608"/>
    <mergeCell ref="S608:V608"/>
    <mergeCell ref="W608:Z608"/>
    <mergeCell ref="AA608:AD608"/>
    <mergeCell ref="D625:N625"/>
    <mergeCell ref="O625:R625"/>
    <mergeCell ref="S625:V625"/>
    <mergeCell ref="W625:Z625"/>
    <mergeCell ref="AA625:AD625"/>
    <mergeCell ref="D626:N626"/>
    <mergeCell ref="O626:R626"/>
    <mergeCell ref="S626:V626"/>
    <mergeCell ref="W626:Z626"/>
    <mergeCell ref="AA626:AD626"/>
    <mergeCell ref="C612:AD612"/>
    <mergeCell ref="C613:AD613"/>
    <mergeCell ref="B620:AD620"/>
    <mergeCell ref="C621:AD621"/>
    <mergeCell ref="C623:N624"/>
    <mergeCell ref="O623:AD623"/>
    <mergeCell ref="O624:R624"/>
    <mergeCell ref="S624:V624"/>
    <mergeCell ref="W624:Z624"/>
    <mergeCell ref="AA624:AD624"/>
    <mergeCell ref="D629:N629"/>
    <mergeCell ref="O629:R629"/>
    <mergeCell ref="S629:V629"/>
    <mergeCell ref="W629:Z629"/>
    <mergeCell ref="AA629:AD629"/>
    <mergeCell ref="D630:N630"/>
    <mergeCell ref="O630:R630"/>
    <mergeCell ref="S630:V630"/>
    <mergeCell ref="W630:Z630"/>
    <mergeCell ref="AA630:AD630"/>
    <mergeCell ref="D627:N627"/>
    <mergeCell ref="O627:R627"/>
    <mergeCell ref="S627:V627"/>
    <mergeCell ref="W627:Z627"/>
    <mergeCell ref="AA627:AD627"/>
    <mergeCell ref="D628:N628"/>
    <mergeCell ref="O628:R628"/>
    <mergeCell ref="S628:V628"/>
    <mergeCell ref="W628:Z628"/>
    <mergeCell ref="AA628:AD628"/>
    <mergeCell ref="D633:N633"/>
    <mergeCell ref="O633:R633"/>
    <mergeCell ref="S633:V633"/>
    <mergeCell ref="W633:Z633"/>
    <mergeCell ref="AA633:AD633"/>
    <mergeCell ref="D634:N634"/>
    <mergeCell ref="O634:R634"/>
    <mergeCell ref="S634:V634"/>
    <mergeCell ref="W634:Z634"/>
    <mergeCell ref="AA634:AD634"/>
    <mergeCell ref="D631:N631"/>
    <mergeCell ref="O631:R631"/>
    <mergeCell ref="S631:V631"/>
    <mergeCell ref="W631:Z631"/>
    <mergeCell ref="AA631:AD631"/>
    <mergeCell ref="D632:N632"/>
    <mergeCell ref="O632:R632"/>
    <mergeCell ref="S632:V632"/>
    <mergeCell ref="W632:Z632"/>
    <mergeCell ref="AA632:AD632"/>
    <mergeCell ref="D637:N637"/>
    <mergeCell ref="O637:R637"/>
    <mergeCell ref="S637:V637"/>
    <mergeCell ref="W637:Z637"/>
    <mergeCell ref="AA637:AD637"/>
    <mergeCell ref="D638:N638"/>
    <mergeCell ref="O638:R638"/>
    <mergeCell ref="S638:V638"/>
    <mergeCell ref="W638:Z638"/>
    <mergeCell ref="AA638:AD638"/>
    <mergeCell ref="D635:N635"/>
    <mergeCell ref="O635:R635"/>
    <mergeCell ref="S635:V635"/>
    <mergeCell ref="W635:Z635"/>
    <mergeCell ref="AA635:AD635"/>
    <mergeCell ref="D636:N636"/>
    <mergeCell ref="O636:R636"/>
    <mergeCell ref="S636:V636"/>
    <mergeCell ref="W636:Z636"/>
    <mergeCell ref="AA636:AD636"/>
    <mergeCell ref="C642:AD642"/>
    <mergeCell ref="C643:AD643"/>
    <mergeCell ref="B650:AD650"/>
    <mergeCell ref="C651:AD651"/>
    <mergeCell ref="C653:N654"/>
    <mergeCell ref="O653:AD653"/>
    <mergeCell ref="O654:R654"/>
    <mergeCell ref="S654:V654"/>
    <mergeCell ref="W654:Z654"/>
    <mergeCell ref="AA654:AD654"/>
    <mergeCell ref="D639:N639"/>
    <mergeCell ref="O639:R639"/>
    <mergeCell ref="S639:V639"/>
    <mergeCell ref="W639:Z639"/>
    <mergeCell ref="AA639:AD639"/>
    <mergeCell ref="O640:R640"/>
    <mergeCell ref="S640:V640"/>
    <mergeCell ref="W640:Z640"/>
    <mergeCell ref="AA640:AD640"/>
    <mergeCell ref="D657:N657"/>
    <mergeCell ref="O657:R657"/>
    <mergeCell ref="S657:V657"/>
    <mergeCell ref="W657:Z657"/>
    <mergeCell ref="AA657:AD657"/>
    <mergeCell ref="D658:N658"/>
    <mergeCell ref="O658:R658"/>
    <mergeCell ref="S658:V658"/>
    <mergeCell ref="W658:Z658"/>
    <mergeCell ref="AA658:AD658"/>
    <mergeCell ref="D655:N655"/>
    <mergeCell ref="O655:R655"/>
    <mergeCell ref="S655:V655"/>
    <mergeCell ref="W655:Z655"/>
    <mergeCell ref="AA655:AD655"/>
    <mergeCell ref="D656:N656"/>
    <mergeCell ref="O656:R656"/>
    <mergeCell ref="S656:V656"/>
    <mergeCell ref="W656:Z656"/>
    <mergeCell ref="AA656:AD656"/>
    <mergeCell ref="D659:N659"/>
    <mergeCell ref="O659:R659"/>
    <mergeCell ref="S659:V659"/>
    <mergeCell ref="W659:Z659"/>
    <mergeCell ref="AA659:AD659"/>
    <mergeCell ref="D660:N660"/>
    <mergeCell ref="O660:R660"/>
    <mergeCell ref="S660:V660"/>
    <mergeCell ref="W660:Z660"/>
    <mergeCell ref="AA660:AD660"/>
    <mergeCell ref="C666:AD666"/>
    <mergeCell ref="C667:AD667"/>
    <mergeCell ref="B674:AD674"/>
    <mergeCell ref="C676:N677"/>
    <mergeCell ref="O676:AD676"/>
    <mergeCell ref="O677:R677"/>
    <mergeCell ref="S677:V677"/>
    <mergeCell ref="W677:Z677"/>
    <mergeCell ref="AA677:AD677"/>
    <mergeCell ref="D663:N663"/>
    <mergeCell ref="O663:R663"/>
    <mergeCell ref="S663:V663"/>
    <mergeCell ref="W663:Z663"/>
    <mergeCell ref="AA663:AD663"/>
    <mergeCell ref="O664:R664"/>
    <mergeCell ref="S664:V664"/>
    <mergeCell ref="W664:Z664"/>
    <mergeCell ref="AA664:AD664"/>
    <mergeCell ref="D681:N681"/>
    <mergeCell ref="O681:R681"/>
    <mergeCell ref="S681:V681"/>
    <mergeCell ref="W681:Z681"/>
    <mergeCell ref="AA681:AD681"/>
    <mergeCell ref="D678:N678"/>
    <mergeCell ref="O678:R678"/>
    <mergeCell ref="S678:V678"/>
    <mergeCell ref="W678:Z678"/>
    <mergeCell ref="AA678:AD678"/>
    <mergeCell ref="D679:N679"/>
    <mergeCell ref="O679:R679"/>
    <mergeCell ref="S679:V679"/>
    <mergeCell ref="W679:Z679"/>
    <mergeCell ref="AA679:AD679"/>
    <mergeCell ref="D684:N684"/>
    <mergeCell ref="O684:R684"/>
    <mergeCell ref="S684:V684"/>
    <mergeCell ref="W684:Z684"/>
    <mergeCell ref="AA684:AD684"/>
    <mergeCell ref="D685:N685"/>
    <mergeCell ref="O685:R685"/>
    <mergeCell ref="S685:V685"/>
    <mergeCell ref="W685:Z685"/>
    <mergeCell ref="AA685:AD685"/>
    <mergeCell ref="D682:N682"/>
    <mergeCell ref="O682:R682"/>
    <mergeCell ref="S682:V682"/>
    <mergeCell ref="W682:Z682"/>
    <mergeCell ref="AA682:AD682"/>
    <mergeCell ref="D683:N683"/>
    <mergeCell ref="O683:R683"/>
    <mergeCell ref="S683:V683"/>
    <mergeCell ref="W683:Z683"/>
    <mergeCell ref="AA683:AD683"/>
    <mergeCell ref="D688:N688"/>
    <mergeCell ref="O688:R688"/>
    <mergeCell ref="S688:V688"/>
    <mergeCell ref="W688:Z688"/>
    <mergeCell ref="AA688:AD688"/>
    <mergeCell ref="D689:N689"/>
    <mergeCell ref="O689:R689"/>
    <mergeCell ref="S689:V689"/>
    <mergeCell ref="W689:Z689"/>
    <mergeCell ref="AA689:AD689"/>
    <mergeCell ref="D686:N686"/>
    <mergeCell ref="O686:R686"/>
    <mergeCell ref="S686:V686"/>
    <mergeCell ref="W686:Z686"/>
    <mergeCell ref="AA686:AD686"/>
    <mergeCell ref="D687:N687"/>
    <mergeCell ref="O687:R687"/>
    <mergeCell ref="S687:V687"/>
    <mergeCell ref="W687:Z687"/>
    <mergeCell ref="AA687:AD687"/>
    <mergeCell ref="D692:N692"/>
    <mergeCell ref="O692:R692"/>
    <mergeCell ref="S692:V692"/>
    <mergeCell ref="W692:Z692"/>
    <mergeCell ref="AA692:AD692"/>
    <mergeCell ref="D693:N693"/>
    <mergeCell ref="O693:R693"/>
    <mergeCell ref="S693:V693"/>
    <mergeCell ref="W693:Z693"/>
    <mergeCell ref="AA693:AD693"/>
    <mergeCell ref="D690:N690"/>
    <mergeCell ref="O690:R690"/>
    <mergeCell ref="S690:V690"/>
    <mergeCell ref="W690:Z690"/>
    <mergeCell ref="AA690:AD690"/>
    <mergeCell ref="D691:N691"/>
    <mergeCell ref="O691:R691"/>
    <mergeCell ref="S691:V691"/>
    <mergeCell ref="W691:Z691"/>
    <mergeCell ref="AA691:AD691"/>
    <mergeCell ref="D696:N696"/>
    <mergeCell ref="O696:R696"/>
    <mergeCell ref="S696:V696"/>
    <mergeCell ref="W696:Z696"/>
    <mergeCell ref="AA696:AD696"/>
    <mergeCell ref="D697:N697"/>
    <mergeCell ref="O697:R697"/>
    <mergeCell ref="S697:V697"/>
    <mergeCell ref="W697:Z697"/>
    <mergeCell ref="AA697:AD697"/>
    <mergeCell ref="D694:N694"/>
    <mergeCell ref="O694:R694"/>
    <mergeCell ref="S694:V694"/>
    <mergeCell ref="W694:Z694"/>
    <mergeCell ref="AA694:AD694"/>
    <mergeCell ref="D695:N695"/>
    <mergeCell ref="O695:R695"/>
    <mergeCell ref="S695:V695"/>
    <mergeCell ref="W695:Z695"/>
    <mergeCell ref="AA695:AD695"/>
    <mergeCell ref="AA716:AD716"/>
    <mergeCell ref="D717:N717"/>
    <mergeCell ref="O717:R717"/>
    <mergeCell ref="S717:V717"/>
    <mergeCell ref="W717:Z717"/>
    <mergeCell ref="AA717:AD717"/>
    <mergeCell ref="C703:AD703"/>
    <mergeCell ref="B710:AD710"/>
    <mergeCell ref="C711:AD711"/>
    <mergeCell ref="C712:AD712"/>
    <mergeCell ref="C713:AD713"/>
    <mergeCell ref="C715:N716"/>
    <mergeCell ref="O715:AD715"/>
    <mergeCell ref="O716:R716"/>
    <mergeCell ref="S716:V716"/>
    <mergeCell ref="W716:Z716"/>
    <mergeCell ref="O698:R698"/>
    <mergeCell ref="S698:V698"/>
    <mergeCell ref="W698:Z698"/>
    <mergeCell ref="AA698:AD698"/>
    <mergeCell ref="C700:AD700"/>
    <mergeCell ref="C702:AD702"/>
    <mergeCell ref="D720:N720"/>
    <mergeCell ref="O720:R720"/>
    <mergeCell ref="S720:V720"/>
    <mergeCell ref="W720:Z720"/>
    <mergeCell ref="AA720:AD720"/>
    <mergeCell ref="D721:N721"/>
    <mergeCell ref="O721:R721"/>
    <mergeCell ref="S721:V721"/>
    <mergeCell ref="W721:Z721"/>
    <mergeCell ref="AA721:AD721"/>
    <mergeCell ref="D718:N718"/>
    <mergeCell ref="O718:R718"/>
    <mergeCell ref="S718:V718"/>
    <mergeCell ref="W718:Z718"/>
    <mergeCell ref="AA718:AD718"/>
    <mergeCell ref="D719:N719"/>
    <mergeCell ref="O719:R719"/>
    <mergeCell ref="S719:V719"/>
    <mergeCell ref="W719:Z719"/>
    <mergeCell ref="AA719:AD719"/>
    <mergeCell ref="D724:N724"/>
    <mergeCell ref="O724:R724"/>
    <mergeCell ref="S724:V724"/>
    <mergeCell ref="W724:Z724"/>
    <mergeCell ref="AA724:AD724"/>
    <mergeCell ref="D725:N725"/>
    <mergeCell ref="O725:R725"/>
    <mergeCell ref="S725:V725"/>
    <mergeCell ref="W725:Z725"/>
    <mergeCell ref="AA725:AD725"/>
    <mergeCell ref="D722:N722"/>
    <mergeCell ref="O722:R722"/>
    <mergeCell ref="S722:V722"/>
    <mergeCell ref="W722:Z722"/>
    <mergeCell ref="AA722:AD722"/>
    <mergeCell ref="D723:N723"/>
    <mergeCell ref="O723:R723"/>
    <mergeCell ref="S723:V723"/>
    <mergeCell ref="W723:Z723"/>
    <mergeCell ref="AA723:AD723"/>
    <mergeCell ref="D728:N728"/>
    <mergeCell ref="O728:R728"/>
    <mergeCell ref="S728:V728"/>
    <mergeCell ref="W728:Z728"/>
    <mergeCell ref="AA728:AD728"/>
    <mergeCell ref="O729:R729"/>
    <mergeCell ref="S729:V729"/>
    <mergeCell ref="W729:Z729"/>
    <mergeCell ref="AA729:AD729"/>
    <mergeCell ref="D726:N726"/>
    <mergeCell ref="O726:R726"/>
    <mergeCell ref="S726:V726"/>
    <mergeCell ref="W726:Z726"/>
    <mergeCell ref="AA726:AD726"/>
    <mergeCell ref="D727:N727"/>
    <mergeCell ref="O727:R727"/>
    <mergeCell ref="S727:V727"/>
    <mergeCell ref="W727:Z727"/>
    <mergeCell ref="AA727:AD727"/>
    <mergeCell ref="D743:N743"/>
    <mergeCell ref="O743:R743"/>
    <mergeCell ref="S743:V743"/>
    <mergeCell ref="W743:Z743"/>
    <mergeCell ref="AA743:AD743"/>
    <mergeCell ref="D744:N744"/>
    <mergeCell ref="O744:R744"/>
    <mergeCell ref="S744:V744"/>
    <mergeCell ref="W744:Z744"/>
    <mergeCell ref="AA744:AD744"/>
    <mergeCell ref="C731:AD731"/>
    <mergeCell ref="C732:AD732"/>
    <mergeCell ref="B739:AD739"/>
    <mergeCell ref="C741:N742"/>
    <mergeCell ref="O741:AD741"/>
    <mergeCell ref="O742:R742"/>
    <mergeCell ref="S742:V742"/>
    <mergeCell ref="W742:Z742"/>
    <mergeCell ref="AA742:AD742"/>
    <mergeCell ref="B733:AD733"/>
    <mergeCell ref="B734:AD734"/>
    <mergeCell ref="B735:AD735"/>
    <mergeCell ref="B736:AD736"/>
    <mergeCell ref="B737:AE737"/>
    <mergeCell ref="C760:AD760"/>
    <mergeCell ref="C762:N763"/>
    <mergeCell ref="O762:AD762"/>
    <mergeCell ref="O763:R763"/>
    <mergeCell ref="S763:V763"/>
    <mergeCell ref="W763:Z763"/>
    <mergeCell ref="AA763:AD763"/>
    <mergeCell ref="C748:AD748"/>
    <mergeCell ref="C749:AD749"/>
    <mergeCell ref="B756:AD756"/>
    <mergeCell ref="C757:AD757"/>
    <mergeCell ref="C758:AD758"/>
    <mergeCell ref="C759:AD759"/>
    <mergeCell ref="D745:N745"/>
    <mergeCell ref="O745:R745"/>
    <mergeCell ref="S745:V745"/>
    <mergeCell ref="W745:Z745"/>
    <mergeCell ref="AA745:AD745"/>
    <mergeCell ref="O746:R746"/>
    <mergeCell ref="S746:V746"/>
    <mergeCell ref="W746:Z746"/>
    <mergeCell ref="AA746:AD746"/>
    <mergeCell ref="D766:N766"/>
    <mergeCell ref="O766:R766"/>
    <mergeCell ref="S766:V766"/>
    <mergeCell ref="W766:Z766"/>
    <mergeCell ref="AA766:AD766"/>
    <mergeCell ref="D767:N767"/>
    <mergeCell ref="O767:R767"/>
    <mergeCell ref="S767:V767"/>
    <mergeCell ref="W767:Z767"/>
    <mergeCell ref="AA767:AD767"/>
    <mergeCell ref="D764:N764"/>
    <mergeCell ref="O764:R764"/>
    <mergeCell ref="S764:V764"/>
    <mergeCell ref="W764:Z764"/>
    <mergeCell ref="AA764:AD764"/>
    <mergeCell ref="D765:N765"/>
    <mergeCell ref="O765:R765"/>
    <mergeCell ref="S765:V765"/>
    <mergeCell ref="W765:Z765"/>
    <mergeCell ref="AA765:AD765"/>
    <mergeCell ref="D770:N770"/>
    <mergeCell ref="O770:R770"/>
    <mergeCell ref="S770:V770"/>
    <mergeCell ref="W770:Z770"/>
    <mergeCell ref="AA770:AD770"/>
    <mergeCell ref="D771:N771"/>
    <mergeCell ref="O771:R771"/>
    <mergeCell ref="S771:V771"/>
    <mergeCell ref="W771:Z771"/>
    <mergeCell ref="AA771:AD771"/>
    <mergeCell ref="D768:N768"/>
    <mergeCell ref="O768:R768"/>
    <mergeCell ref="S768:V768"/>
    <mergeCell ref="W768:Z768"/>
    <mergeCell ref="AA768:AD768"/>
    <mergeCell ref="D769:N769"/>
    <mergeCell ref="O769:R769"/>
    <mergeCell ref="S769:V769"/>
    <mergeCell ref="W769:Z769"/>
    <mergeCell ref="AA769:AD769"/>
    <mergeCell ref="D774:N774"/>
    <mergeCell ref="O774:R774"/>
    <mergeCell ref="S774:V774"/>
    <mergeCell ref="W774:Z774"/>
    <mergeCell ref="AA774:AD774"/>
    <mergeCell ref="D775:N775"/>
    <mergeCell ref="O775:R775"/>
    <mergeCell ref="S775:V775"/>
    <mergeCell ref="W775:Z775"/>
    <mergeCell ref="AA775:AD775"/>
    <mergeCell ref="D772:N772"/>
    <mergeCell ref="O772:R772"/>
    <mergeCell ref="S772:V772"/>
    <mergeCell ref="W772:Z772"/>
    <mergeCell ref="AA772:AD772"/>
    <mergeCell ref="D773:N773"/>
    <mergeCell ref="O773:R773"/>
    <mergeCell ref="S773:V773"/>
    <mergeCell ref="W773:Z773"/>
    <mergeCell ref="AA773:AD773"/>
    <mergeCell ref="O780:R780"/>
    <mergeCell ref="S780:V780"/>
    <mergeCell ref="W780:Z780"/>
    <mergeCell ref="AA780:AD780"/>
    <mergeCell ref="C782:E782"/>
    <mergeCell ref="F782:AD782"/>
    <mergeCell ref="D778:N778"/>
    <mergeCell ref="O778:R778"/>
    <mergeCell ref="S778:V778"/>
    <mergeCell ref="W778:Z778"/>
    <mergeCell ref="AA778:AD778"/>
    <mergeCell ref="D779:N779"/>
    <mergeCell ref="O779:R779"/>
    <mergeCell ref="S779:V779"/>
    <mergeCell ref="W779:Z779"/>
    <mergeCell ref="AA779:AD779"/>
    <mergeCell ref="D776:N776"/>
    <mergeCell ref="O776:R776"/>
    <mergeCell ref="S776:V776"/>
    <mergeCell ref="W776:Z776"/>
    <mergeCell ref="AA776:AD776"/>
    <mergeCell ref="D777:N777"/>
    <mergeCell ref="O777:R777"/>
    <mergeCell ref="S777:V777"/>
    <mergeCell ref="W777:Z777"/>
    <mergeCell ref="AA777:AD777"/>
    <mergeCell ref="D801:N801"/>
    <mergeCell ref="D802:N802"/>
    <mergeCell ref="D803:N803"/>
    <mergeCell ref="D804:N804"/>
    <mergeCell ref="D805:N805"/>
    <mergeCell ref="D806:N806"/>
    <mergeCell ref="R797:R798"/>
    <mergeCell ref="S797:V797"/>
    <mergeCell ref="W797:Z797"/>
    <mergeCell ref="AA797:AD797"/>
    <mergeCell ref="D799:N799"/>
    <mergeCell ref="D800:N800"/>
    <mergeCell ref="C784:AD784"/>
    <mergeCell ref="C785:AD785"/>
    <mergeCell ref="B792:AD792"/>
    <mergeCell ref="C793:AD793"/>
    <mergeCell ref="C794:AD794"/>
    <mergeCell ref="C796:N798"/>
    <mergeCell ref="O796:AD796"/>
    <mergeCell ref="O797:O798"/>
    <mergeCell ref="P797:P798"/>
    <mergeCell ref="Q797:Q798"/>
    <mergeCell ref="B789:AD789"/>
    <mergeCell ref="B790:AE790"/>
    <mergeCell ref="D819:N819"/>
    <mergeCell ref="D820:N820"/>
    <mergeCell ref="D821:N821"/>
    <mergeCell ref="D822:N822"/>
    <mergeCell ref="D823:N823"/>
    <mergeCell ref="D824:N824"/>
    <mergeCell ref="D813:N813"/>
    <mergeCell ref="D814:N814"/>
    <mergeCell ref="D815:N815"/>
    <mergeCell ref="D816:N816"/>
    <mergeCell ref="D817:N817"/>
    <mergeCell ref="D818:N818"/>
    <mergeCell ref="D807:N807"/>
    <mergeCell ref="D808:N808"/>
    <mergeCell ref="D809:N809"/>
    <mergeCell ref="D810:N810"/>
    <mergeCell ref="D811:N811"/>
    <mergeCell ref="D812:N812"/>
    <mergeCell ref="D837:N837"/>
    <mergeCell ref="D838:N838"/>
    <mergeCell ref="D839:N839"/>
    <mergeCell ref="D840:N840"/>
    <mergeCell ref="D841:N841"/>
    <mergeCell ref="D842:N842"/>
    <mergeCell ref="D831:N831"/>
    <mergeCell ref="D832:N832"/>
    <mergeCell ref="D833:N833"/>
    <mergeCell ref="D834:N834"/>
    <mergeCell ref="D835:N835"/>
    <mergeCell ref="D836:N836"/>
    <mergeCell ref="D825:N825"/>
    <mergeCell ref="D826:N826"/>
    <mergeCell ref="D827:N827"/>
    <mergeCell ref="D828:N828"/>
    <mergeCell ref="D829:N829"/>
    <mergeCell ref="D830:N830"/>
    <mergeCell ref="D855:N855"/>
    <mergeCell ref="D856:N856"/>
    <mergeCell ref="D857:N857"/>
    <mergeCell ref="D858:N858"/>
    <mergeCell ref="D859:N859"/>
    <mergeCell ref="C862:AD862"/>
    <mergeCell ref="D849:N849"/>
    <mergeCell ref="D850:N850"/>
    <mergeCell ref="D851:N851"/>
    <mergeCell ref="D852:N852"/>
    <mergeCell ref="D853:N853"/>
    <mergeCell ref="D854:N854"/>
    <mergeCell ref="D843:N843"/>
    <mergeCell ref="D844:N844"/>
    <mergeCell ref="D845:N845"/>
    <mergeCell ref="D846:N846"/>
    <mergeCell ref="D847:N847"/>
    <mergeCell ref="D848:N848"/>
    <mergeCell ref="D876:N876"/>
    <mergeCell ref="O876:R876"/>
    <mergeCell ref="S876:V876"/>
    <mergeCell ref="W876:Z876"/>
    <mergeCell ref="AA876:AD876"/>
    <mergeCell ref="D877:N877"/>
    <mergeCell ref="O877:R877"/>
    <mergeCell ref="S877:V877"/>
    <mergeCell ref="W877:Z877"/>
    <mergeCell ref="AA877:AD877"/>
    <mergeCell ref="C863:AD863"/>
    <mergeCell ref="B870:AD870"/>
    <mergeCell ref="C871:AD871"/>
    <mergeCell ref="C872:AD872"/>
    <mergeCell ref="C874:N875"/>
    <mergeCell ref="O874:AD874"/>
    <mergeCell ref="O875:R875"/>
    <mergeCell ref="S875:V875"/>
    <mergeCell ref="W875:Z875"/>
    <mergeCell ref="AA875:AD875"/>
    <mergeCell ref="D880:N880"/>
    <mergeCell ref="O880:R880"/>
    <mergeCell ref="S880:V880"/>
    <mergeCell ref="W880:Z880"/>
    <mergeCell ref="AA880:AD880"/>
    <mergeCell ref="D881:N881"/>
    <mergeCell ref="O881:R881"/>
    <mergeCell ref="S881:V881"/>
    <mergeCell ref="W881:Z881"/>
    <mergeCell ref="AA881:AD881"/>
    <mergeCell ref="D878:N878"/>
    <mergeCell ref="O878:R878"/>
    <mergeCell ref="S878:V878"/>
    <mergeCell ref="W878:Z878"/>
    <mergeCell ref="AA878:AD878"/>
    <mergeCell ref="D879:N879"/>
    <mergeCell ref="O879:R879"/>
    <mergeCell ref="S879:V879"/>
    <mergeCell ref="W879:Z879"/>
    <mergeCell ref="AA879:AD879"/>
    <mergeCell ref="D884:N884"/>
    <mergeCell ref="O884:R884"/>
    <mergeCell ref="S884:V884"/>
    <mergeCell ref="W884:Z884"/>
    <mergeCell ref="AA884:AD884"/>
    <mergeCell ref="D885:N885"/>
    <mergeCell ref="O885:R885"/>
    <mergeCell ref="S885:V885"/>
    <mergeCell ref="W885:Z885"/>
    <mergeCell ref="AA885:AD885"/>
    <mergeCell ref="D882:N882"/>
    <mergeCell ref="O882:R882"/>
    <mergeCell ref="S882:V882"/>
    <mergeCell ref="W882:Z882"/>
    <mergeCell ref="AA882:AD882"/>
    <mergeCell ref="D883:N883"/>
    <mergeCell ref="O883:R883"/>
    <mergeCell ref="S883:V883"/>
    <mergeCell ref="W883:Z883"/>
    <mergeCell ref="AA883:AD883"/>
    <mergeCell ref="D888:N888"/>
    <mergeCell ref="O888:R888"/>
    <mergeCell ref="S888:V888"/>
    <mergeCell ref="W888:Z888"/>
    <mergeCell ref="AA888:AD888"/>
    <mergeCell ref="D889:N889"/>
    <mergeCell ref="O889:R889"/>
    <mergeCell ref="S889:V889"/>
    <mergeCell ref="W889:Z889"/>
    <mergeCell ref="AA889:AD889"/>
    <mergeCell ref="D886:N886"/>
    <mergeCell ref="O886:R886"/>
    <mergeCell ref="S886:V886"/>
    <mergeCell ref="W886:Z886"/>
    <mergeCell ref="AA886:AD886"/>
    <mergeCell ref="D887:N887"/>
    <mergeCell ref="O887:R887"/>
    <mergeCell ref="S887:V887"/>
    <mergeCell ref="W887:Z887"/>
    <mergeCell ref="AA887:AD887"/>
    <mergeCell ref="D892:N892"/>
    <mergeCell ref="O892:R892"/>
    <mergeCell ref="S892:V892"/>
    <mergeCell ref="W892:Z892"/>
    <mergeCell ref="AA892:AD892"/>
    <mergeCell ref="D893:N893"/>
    <mergeCell ref="O893:R893"/>
    <mergeCell ref="S893:V893"/>
    <mergeCell ref="W893:Z893"/>
    <mergeCell ref="AA893:AD893"/>
    <mergeCell ref="D890:N890"/>
    <mergeCell ref="O890:R890"/>
    <mergeCell ref="S890:V890"/>
    <mergeCell ref="W890:Z890"/>
    <mergeCell ref="AA890:AD890"/>
    <mergeCell ref="D891:N891"/>
    <mergeCell ref="O891:R891"/>
    <mergeCell ref="S891:V891"/>
    <mergeCell ref="W891:Z891"/>
    <mergeCell ref="AA891:AD891"/>
    <mergeCell ref="D896:N896"/>
    <mergeCell ref="O896:R896"/>
    <mergeCell ref="S896:V896"/>
    <mergeCell ref="W896:Z896"/>
    <mergeCell ref="AA896:AD896"/>
    <mergeCell ref="D897:N897"/>
    <mergeCell ref="O897:R897"/>
    <mergeCell ref="S897:V897"/>
    <mergeCell ref="W897:Z897"/>
    <mergeCell ref="AA897:AD897"/>
    <mergeCell ref="D894:N894"/>
    <mergeCell ref="O894:R894"/>
    <mergeCell ref="S894:V894"/>
    <mergeCell ref="W894:Z894"/>
    <mergeCell ref="AA894:AD894"/>
    <mergeCell ref="D895:N895"/>
    <mergeCell ref="O895:R895"/>
    <mergeCell ref="S895:V895"/>
    <mergeCell ref="W895:Z895"/>
    <mergeCell ref="AA895:AD895"/>
    <mergeCell ref="D900:N900"/>
    <mergeCell ref="O900:R900"/>
    <mergeCell ref="S900:V900"/>
    <mergeCell ref="W900:Z900"/>
    <mergeCell ref="AA900:AD900"/>
    <mergeCell ref="O901:R901"/>
    <mergeCell ref="S901:V901"/>
    <mergeCell ref="W901:Z901"/>
    <mergeCell ref="AA901:AD901"/>
    <mergeCell ref="D898:N898"/>
    <mergeCell ref="O898:R898"/>
    <mergeCell ref="S898:V898"/>
    <mergeCell ref="W898:Z898"/>
    <mergeCell ref="AA898:AD898"/>
    <mergeCell ref="D899:N899"/>
    <mergeCell ref="O899:R899"/>
    <mergeCell ref="S899:V899"/>
    <mergeCell ref="W899:Z899"/>
    <mergeCell ref="AA899:AD899"/>
    <mergeCell ref="D918:N918"/>
    <mergeCell ref="O918:R918"/>
    <mergeCell ref="S918:V918"/>
    <mergeCell ref="W918:Z918"/>
    <mergeCell ref="AA918:AD918"/>
    <mergeCell ref="D919:N919"/>
    <mergeCell ref="O919:R919"/>
    <mergeCell ref="S919:V919"/>
    <mergeCell ref="W919:Z919"/>
    <mergeCell ref="AA919:AD919"/>
    <mergeCell ref="AA916:AD916"/>
    <mergeCell ref="D917:N917"/>
    <mergeCell ref="O917:R917"/>
    <mergeCell ref="S917:V917"/>
    <mergeCell ref="W917:Z917"/>
    <mergeCell ref="AA917:AD917"/>
    <mergeCell ref="C903:AD903"/>
    <mergeCell ref="C904:AD904"/>
    <mergeCell ref="B911:AD911"/>
    <mergeCell ref="C912:AD912"/>
    <mergeCell ref="C913:AD913"/>
    <mergeCell ref="C915:N916"/>
    <mergeCell ref="O915:AD915"/>
    <mergeCell ref="O916:R916"/>
    <mergeCell ref="S916:V916"/>
    <mergeCell ref="W916:Z916"/>
    <mergeCell ref="D922:N922"/>
    <mergeCell ref="O922:R922"/>
    <mergeCell ref="S922:V922"/>
    <mergeCell ref="W922:Z922"/>
    <mergeCell ref="AA922:AD922"/>
    <mergeCell ref="D923:N923"/>
    <mergeCell ref="O923:R923"/>
    <mergeCell ref="S923:V923"/>
    <mergeCell ref="W923:Z923"/>
    <mergeCell ref="AA923:AD923"/>
    <mergeCell ref="D920:N920"/>
    <mergeCell ref="O920:R920"/>
    <mergeCell ref="S920:V920"/>
    <mergeCell ref="W920:Z920"/>
    <mergeCell ref="AA920:AD920"/>
    <mergeCell ref="D921:N921"/>
    <mergeCell ref="O921:R921"/>
    <mergeCell ref="S921:V921"/>
    <mergeCell ref="W921:Z921"/>
    <mergeCell ref="AA921:AD921"/>
    <mergeCell ref="D926:N926"/>
    <mergeCell ref="O926:R926"/>
    <mergeCell ref="S926:V926"/>
    <mergeCell ref="W926:Z926"/>
    <mergeCell ref="AA926:AD926"/>
    <mergeCell ref="D927:N927"/>
    <mergeCell ref="O927:R927"/>
    <mergeCell ref="S927:V927"/>
    <mergeCell ref="W927:Z927"/>
    <mergeCell ref="AA927:AD927"/>
    <mergeCell ref="D924:N924"/>
    <mergeCell ref="O924:R924"/>
    <mergeCell ref="S924:V924"/>
    <mergeCell ref="W924:Z924"/>
    <mergeCell ref="AA924:AD924"/>
    <mergeCell ref="D925:N925"/>
    <mergeCell ref="O925:R925"/>
    <mergeCell ref="S925:V925"/>
    <mergeCell ref="W925:Z925"/>
    <mergeCell ref="AA925:AD925"/>
    <mergeCell ref="C943:AD943"/>
    <mergeCell ref="C945:N946"/>
    <mergeCell ref="O945:AD945"/>
    <mergeCell ref="O946:R946"/>
    <mergeCell ref="S946:V946"/>
    <mergeCell ref="W946:Z946"/>
    <mergeCell ref="AA946:AD946"/>
    <mergeCell ref="C931:AD931"/>
    <mergeCell ref="C932:AD932"/>
    <mergeCell ref="B939:AD939"/>
    <mergeCell ref="C940:AD940"/>
    <mergeCell ref="C941:AD941"/>
    <mergeCell ref="C942:AD942"/>
    <mergeCell ref="D928:N928"/>
    <mergeCell ref="O928:R928"/>
    <mergeCell ref="S928:V928"/>
    <mergeCell ref="W928:Z928"/>
    <mergeCell ref="AA928:AD928"/>
    <mergeCell ref="O929:R929"/>
    <mergeCell ref="S929:V929"/>
    <mergeCell ref="W929:Z929"/>
    <mergeCell ref="AA929:AD929"/>
    <mergeCell ref="D949:N949"/>
    <mergeCell ref="O949:R949"/>
    <mergeCell ref="S949:V949"/>
    <mergeCell ref="W949:Z949"/>
    <mergeCell ref="AA949:AD949"/>
    <mergeCell ref="D950:N950"/>
    <mergeCell ref="O950:R950"/>
    <mergeCell ref="S950:V950"/>
    <mergeCell ref="W950:Z950"/>
    <mergeCell ref="AA950:AD950"/>
    <mergeCell ref="D947:N947"/>
    <mergeCell ref="O947:R947"/>
    <mergeCell ref="S947:V947"/>
    <mergeCell ref="W947:Z947"/>
    <mergeCell ref="AA947:AD947"/>
    <mergeCell ref="D948:N948"/>
    <mergeCell ref="O948:R948"/>
    <mergeCell ref="S948:V948"/>
    <mergeCell ref="W948:Z948"/>
    <mergeCell ref="AA948:AD948"/>
    <mergeCell ref="D953:N953"/>
    <mergeCell ref="O953:R953"/>
    <mergeCell ref="S953:V953"/>
    <mergeCell ref="W953:Z953"/>
    <mergeCell ref="AA953:AD953"/>
    <mergeCell ref="D954:N954"/>
    <mergeCell ref="O954:R954"/>
    <mergeCell ref="S954:V954"/>
    <mergeCell ref="W954:Z954"/>
    <mergeCell ref="AA954:AD954"/>
    <mergeCell ref="D951:N951"/>
    <mergeCell ref="O951:R951"/>
    <mergeCell ref="S951:V951"/>
    <mergeCell ref="W951:Z951"/>
    <mergeCell ref="AA951:AD951"/>
    <mergeCell ref="D952:N952"/>
    <mergeCell ref="O952:R952"/>
    <mergeCell ref="S952:V952"/>
    <mergeCell ref="W952:Z952"/>
    <mergeCell ref="AA952:AD952"/>
    <mergeCell ref="O959:R959"/>
    <mergeCell ref="S959:V959"/>
    <mergeCell ref="W959:Z959"/>
    <mergeCell ref="AA959:AD959"/>
    <mergeCell ref="C961:AD961"/>
    <mergeCell ref="C962:AD962"/>
    <mergeCell ref="D957:N957"/>
    <mergeCell ref="O957:R957"/>
    <mergeCell ref="S957:V957"/>
    <mergeCell ref="W957:Z957"/>
    <mergeCell ref="AA957:AD957"/>
    <mergeCell ref="D958:N958"/>
    <mergeCell ref="O958:R958"/>
    <mergeCell ref="S958:V958"/>
    <mergeCell ref="W958:Z958"/>
    <mergeCell ref="AA958:AD958"/>
    <mergeCell ref="D955:N955"/>
    <mergeCell ref="O955:R955"/>
    <mergeCell ref="S955:V955"/>
    <mergeCell ref="W955:Z955"/>
    <mergeCell ref="AA955:AD955"/>
    <mergeCell ref="D956:N956"/>
    <mergeCell ref="O956:R956"/>
    <mergeCell ref="S956:V956"/>
    <mergeCell ref="W956:Z956"/>
    <mergeCell ref="AA956:AD956"/>
    <mergeCell ref="W974:AD974"/>
    <mergeCell ref="G975:H975"/>
    <mergeCell ref="I975:J975"/>
    <mergeCell ref="K975:L975"/>
    <mergeCell ref="M975:N975"/>
    <mergeCell ref="O975:P975"/>
    <mergeCell ref="Q975:R975"/>
    <mergeCell ref="S975:T975"/>
    <mergeCell ref="U975:V975"/>
    <mergeCell ref="W975:X975"/>
    <mergeCell ref="B969:AD969"/>
    <mergeCell ref="C970:AD970"/>
    <mergeCell ref="C971:AD971"/>
    <mergeCell ref="C973:AD973"/>
    <mergeCell ref="C974:C975"/>
    <mergeCell ref="D974:D975"/>
    <mergeCell ref="E974:E975"/>
    <mergeCell ref="F974:F975"/>
    <mergeCell ref="G974:N974"/>
    <mergeCell ref="O974:V974"/>
    <mergeCell ref="AG397:AI397"/>
    <mergeCell ref="AI127:AI128"/>
    <mergeCell ref="B150:AD150"/>
    <mergeCell ref="B151:AD151"/>
    <mergeCell ref="B152:AD152"/>
    <mergeCell ref="B153:AE153"/>
    <mergeCell ref="AK169:AK170"/>
    <mergeCell ref="AK166:AK167"/>
    <mergeCell ref="AM168:AX168"/>
    <mergeCell ref="AM175:AX175"/>
    <mergeCell ref="AK172:AK173"/>
    <mergeCell ref="AY167:AY168"/>
    <mergeCell ref="AZ167:AZ168"/>
    <mergeCell ref="BB167:BB168"/>
    <mergeCell ref="BC167:BC168"/>
    <mergeCell ref="C979:AD979"/>
    <mergeCell ref="U976:V976"/>
    <mergeCell ref="W976:X976"/>
    <mergeCell ref="Y976:Z976"/>
    <mergeCell ref="AA976:AB976"/>
    <mergeCell ref="AC976:AD976"/>
    <mergeCell ref="C978:AD978"/>
    <mergeCell ref="Y975:Z975"/>
    <mergeCell ref="AA975:AB975"/>
    <mergeCell ref="AC975:AD975"/>
    <mergeCell ref="G976:H976"/>
    <mergeCell ref="I976:J976"/>
    <mergeCell ref="K976:L976"/>
    <mergeCell ref="M976:N976"/>
    <mergeCell ref="O976:P976"/>
    <mergeCell ref="Q976:R976"/>
    <mergeCell ref="S976:T976"/>
  </mergeCells>
  <conditionalFormatting sqref="C440:I440">
    <cfRule type="expression" dxfId="185" priority="96">
      <formula>SUM($S$172)=0</formula>
    </cfRule>
  </conditionalFormatting>
  <conditionalFormatting sqref="C440:P440">
    <cfRule type="expression" dxfId="184" priority="100">
      <formula>SUM($P$347)=0</formula>
    </cfRule>
  </conditionalFormatting>
  <conditionalFormatting sqref="C455:P455">
    <cfRule type="expression" dxfId="183" priority="98">
      <formula>SUM($Q$347)=0</formula>
    </cfRule>
  </conditionalFormatting>
  <conditionalFormatting sqref="C18:AD18">
    <cfRule type="expression" dxfId="182" priority="6">
      <formula>OR($AK$104&gt;0,$DR$278&gt;0,$AM$610&gt;0,$AY$860&gt;0)</formula>
    </cfRule>
  </conditionalFormatting>
  <conditionalFormatting sqref="C36:AD36">
    <cfRule type="expression" dxfId="181" priority="159">
      <formula>OR($AI$129&gt;0,$AK$171&gt;0)</formula>
    </cfRule>
  </conditionalFormatting>
  <conditionalFormatting sqref="C115:AD115">
    <cfRule type="expression" dxfId="180" priority="187">
      <formula>$AI$120&gt;0</formula>
    </cfRule>
  </conditionalFormatting>
  <conditionalFormatting sqref="C116:AD116">
    <cfRule type="expression" dxfId="179" priority="186">
      <formula>AND($AK$144&gt;0,$C$149="")</formula>
    </cfRule>
  </conditionalFormatting>
  <conditionalFormatting sqref="C117:AD117">
    <cfRule type="expression" dxfId="178" priority="185">
      <formula>AND(AI123&gt;0,F146="")</formula>
    </cfRule>
  </conditionalFormatting>
  <conditionalFormatting sqref="C157:AD157">
    <cfRule type="expression" dxfId="177" priority="163">
      <formula>$AX$178&gt;0</formula>
    </cfRule>
  </conditionalFormatting>
  <conditionalFormatting sqref="C162:AD162">
    <cfRule type="expression" dxfId="176" priority="162">
      <formula>AND($AK$174&gt;0,$C$182="")</formula>
    </cfRule>
  </conditionalFormatting>
  <conditionalFormatting sqref="C163:AD163">
    <cfRule type="expression" dxfId="175" priority="161">
      <formula>AND($AY$172&gt;0,$C$182="")</formula>
    </cfRule>
  </conditionalFormatting>
  <conditionalFormatting sqref="C164:AD164">
    <cfRule type="expression" dxfId="174" priority="160">
      <formula>AND($BB$172&gt;0,$C$182="")</formula>
    </cfRule>
  </conditionalFormatting>
  <conditionalFormatting sqref="C192:AD192">
    <cfRule type="expression" dxfId="173" priority="142">
      <formula>AND($AI$279&gt;0,$C$418="")</formula>
    </cfRule>
  </conditionalFormatting>
  <conditionalFormatting sqref="C193:AD193">
    <cfRule type="expression" dxfId="172" priority="111">
      <formula>$AV$227&gt;0</formula>
    </cfRule>
  </conditionalFormatting>
  <conditionalFormatting sqref="C194:AD194">
    <cfRule type="expression" dxfId="171" priority="431">
      <formula>AND($AX$230&gt;0,$C$418="")</formula>
    </cfRule>
  </conditionalFormatting>
  <conditionalFormatting sqref="C202:AD202">
    <cfRule type="expression" dxfId="170" priority="110">
      <formula>$AY$279&gt;0</formula>
    </cfRule>
  </conditionalFormatting>
  <conditionalFormatting sqref="C203:AD203">
    <cfRule type="expression" dxfId="169" priority="109">
      <formula>AND($BK$279&gt;0,$C$418="")</formula>
    </cfRule>
  </conditionalFormatting>
  <conditionalFormatting sqref="C204:AD204">
    <cfRule type="expression" dxfId="168" priority="108">
      <formula>$BL$279&gt;0</formula>
    </cfRule>
  </conditionalFormatting>
  <conditionalFormatting sqref="C205:AD205">
    <cfRule type="expression" dxfId="167" priority="107">
      <formula>AND($BX$279&gt;0,$C$418="")</formula>
    </cfRule>
  </conditionalFormatting>
  <conditionalFormatting sqref="C206:AD206">
    <cfRule type="expression" dxfId="166" priority="106">
      <formula>$BY$279&gt;0</formula>
    </cfRule>
  </conditionalFormatting>
  <conditionalFormatting sqref="C207:AD207">
    <cfRule type="expression" dxfId="165" priority="105">
      <formula>AND($CK$279&gt;0,$C$418="")</formula>
    </cfRule>
  </conditionalFormatting>
  <conditionalFormatting sqref="C208:AD208">
    <cfRule type="expression" dxfId="164" priority="104">
      <formula>$CL$279&gt;0</formula>
    </cfRule>
  </conditionalFormatting>
  <conditionalFormatting sqref="C209:AD209">
    <cfRule type="expression" dxfId="163" priority="103">
      <formula>AND($CX$279&gt;0,$C$418="")</formula>
    </cfRule>
  </conditionalFormatting>
  <conditionalFormatting sqref="C210:AD210">
    <cfRule type="expression" dxfId="162" priority="102">
      <formula>AND($CZ$279&gt;0,$C$418="")</formula>
    </cfRule>
  </conditionalFormatting>
  <conditionalFormatting sqref="C211:AD211">
    <cfRule type="expression" dxfId="161" priority="101">
      <formula>AND($DC$230&gt;0,$C$418="")</formula>
    </cfRule>
  </conditionalFormatting>
  <conditionalFormatting sqref="C440:AD440">
    <cfRule type="expression" dxfId="160" priority="78">
      <formula>$AR$440&gt;0</formula>
    </cfRule>
  </conditionalFormatting>
  <conditionalFormatting sqref="C455:AD455">
    <cfRule type="expression" dxfId="159" priority="77">
      <formula>$AR$440&gt;0</formula>
    </cfRule>
  </conditionalFormatting>
  <conditionalFormatting sqref="C466:AD466">
    <cfRule type="expression" dxfId="158" priority="90">
      <formula>$AI$478&gt;0</formula>
    </cfRule>
  </conditionalFormatting>
  <conditionalFormatting sqref="C467:AD467">
    <cfRule type="expression" dxfId="157" priority="89">
      <formula>$AI$482&gt;0</formula>
    </cfRule>
  </conditionalFormatting>
  <conditionalFormatting sqref="C470:AD470">
    <cfRule type="expression" dxfId="156" priority="88">
      <formula>$AJ$478&gt;0</formula>
    </cfRule>
  </conditionalFormatting>
  <conditionalFormatting sqref="C471:AD471">
    <cfRule type="expression" dxfId="155" priority="87">
      <formula>AND($AL$484&gt;0,$C$496="")</formula>
    </cfRule>
  </conditionalFormatting>
  <conditionalFormatting sqref="C472:AD472">
    <cfRule type="expression" dxfId="154" priority="86">
      <formula>$AM$478&gt;0</formula>
    </cfRule>
  </conditionalFormatting>
  <conditionalFormatting sqref="C473:AD473">
    <cfRule type="expression" dxfId="153" priority="85">
      <formula>AND($AO$484&gt;0,$C$496="")</formula>
    </cfRule>
  </conditionalFormatting>
  <conditionalFormatting sqref="C474:AD474">
    <cfRule type="expression" dxfId="152" priority="83">
      <formula>AND(AP478&gt;0,I491="")</formula>
    </cfRule>
  </conditionalFormatting>
  <conditionalFormatting sqref="C475:AD475">
    <cfRule type="expression" dxfId="151" priority="80">
      <formula>AND(AQ478&gt;0,I493="")</formula>
    </cfRule>
  </conditionalFormatting>
  <conditionalFormatting sqref="C504:AD504">
    <cfRule type="expression" dxfId="150" priority="73">
      <formula>$AG$511&gt;0</formula>
    </cfRule>
  </conditionalFormatting>
  <conditionalFormatting sqref="C505:AD505">
    <cfRule type="expression" dxfId="149" priority="72">
      <formula>AND($AH$511&gt;0,$C$530="")</formula>
    </cfRule>
  </conditionalFormatting>
  <conditionalFormatting sqref="C506:AD506">
    <cfRule type="expression" dxfId="148" priority="71">
      <formula>AND($AJ$525&gt;0,$C$530="")</formula>
    </cfRule>
  </conditionalFormatting>
  <conditionalFormatting sqref="C507:AD507">
    <cfRule type="expression" dxfId="147" priority="69">
      <formula>AND(AK511&gt;0,F527="")</formula>
    </cfRule>
  </conditionalFormatting>
  <conditionalFormatting sqref="C539:AD539">
    <cfRule type="expression" dxfId="146" priority="5">
      <formula>OR($AG$629&gt;0,$AG$659&gt;0,$AG$682&gt;0,$AG$721&gt;0,$AG$746&gt;0,$AG$768&gt;0,$AT$860&gt;0,$AG$880&gt;0,$AG$920&gt;0,$AM$947&gt;0,$AT$977&gt;0)</formula>
    </cfRule>
  </conditionalFormatting>
  <conditionalFormatting sqref="C541:AD541">
    <cfRule type="expression" dxfId="145" priority="4">
      <formula>OR($AN$626&gt;0,$AN$656&gt;0,$AN$679&gt;0,$AN$744&gt;0)</formula>
    </cfRule>
  </conditionalFormatting>
  <conditionalFormatting sqref="C544:AD544">
    <cfRule type="expression" dxfId="144" priority="65">
      <formula>$AK$610&gt;0</formula>
    </cfRule>
  </conditionalFormatting>
  <conditionalFormatting sqref="C545:AD545">
    <cfRule type="expression" dxfId="143" priority="64">
      <formula>AND($AL$610&gt;0,$C$613="")</formula>
    </cfRule>
  </conditionalFormatting>
  <conditionalFormatting sqref="C712:AD712">
    <cfRule type="expression" dxfId="142" priority="54">
      <formula>$AN$718&gt;0</formula>
    </cfRule>
  </conditionalFormatting>
  <conditionalFormatting sqref="C713:AD713">
    <cfRule type="expression" dxfId="141" priority="53">
      <formula>AND($AT$729&gt;0,$C$732="")</formula>
    </cfRule>
  </conditionalFormatting>
  <conditionalFormatting sqref="C758:AD758">
    <cfRule type="expression" dxfId="140" priority="48">
      <formula>$AN$765&gt;0</formula>
    </cfRule>
  </conditionalFormatting>
  <conditionalFormatting sqref="C759:AD759">
    <cfRule type="expression" dxfId="139" priority="47">
      <formula>AND($AT$780&gt;0,$C$785="")</formula>
    </cfRule>
  </conditionalFormatting>
  <conditionalFormatting sqref="C760:AD760">
    <cfRule type="expression" dxfId="138" priority="45">
      <formula>AND(AO764&gt;0,F782="")</formula>
    </cfRule>
  </conditionalFormatting>
  <conditionalFormatting sqref="C793:AD793">
    <cfRule type="expression" dxfId="137" priority="38">
      <formula>$AT$860&gt;0</formula>
    </cfRule>
  </conditionalFormatting>
  <conditionalFormatting sqref="C794:AD794">
    <cfRule type="expression" dxfId="136" priority="37">
      <formula>$AX$860&gt;0</formula>
    </cfRule>
  </conditionalFormatting>
  <conditionalFormatting sqref="C871:AD871">
    <cfRule type="expression" dxfId="135" priority="36">
      <formula>$AG$884&gt;0</formula>
    </cfRule>
  </conditionalFormatting>
  <conditionalFormatting sqref="C872:AD872">
    <cfRule type="expression" dxfId="134" priority="35">
      <formula>$AN$877&gt;0</formula>
    </cfRule>
  </conditionalFormatting>
  <conditionalFormatting sqref="C912:AD912">
    <cfRule type="expression" dxfId="133" priority="29">
      <formula>$AN$918&gt;0</formula>
    </cfRule>
  </conditionalFormatting>
  <conditionalFormatting sqref="C913:AD913">
    <cfRule type="expression" dxfId="132" priority="28">
      <formula>AND($AT$929&gt;0,$C$932="")</formula>
    </cfRule>
  </conditionalFormatting>
  <conditionalFormatting sqref="C940:AD940">
    <cfRule type="expression" dxfId="131" priority="13">
      <formula>$AL$959&gt;0</formula>
    </cfRule>
  </conditionalFormatting>
  <conditionalFormatting sqref="C941:AD941">
    <cfRule type="expression" dxfId="130" priority="12">
      <formula>$AR$948&gt;0</formula>
    </cfRule>
  </conditionalFormatting>
  <conditionalFormatting sqref="C942:AD942">
    <cfRule type="expression" dxfId="129" priority="11">
      <formula>AND($AW$959&gt;0,$C$962="")</formula>
    </cfRule>
  </conditionalFormatting>
  <conditionalFormatting sqref="C943:AD943">
    <cfRule type="expression" dxfId="128" priority="10">
      <formula>AND($AY$959&gt;0,$C$962="")</formula>
    </cfRule>
  </conditionalFormatting>
  <conditionalFormatting sqref="C976:AD976">
    <cfRule type="expression" dxfId="127" priority="7">
      <formula>SUM($O$951,$O$952)=0</formula>
    </cfRule>
    <cfRule type="expression" dxfId="126" priority="8">
      <formula>$AT$981&gt;0</formula>
    </cfRule>
    <cfRule type="expression" dxfId="125" priority="9">
      <formula>SUM($O$610)=0</formula>
    </cfRule>
  </conditionalFormatting>
  <conditionalFormatting sqref="F146:AD146">
    <cfRule type="expression" dxfId="124" priority="183">
      <formula>AND(AI123=0,F146="")</formula>
    </cfRule>
    <cfRule type="expression" dxfId="123" priority="184">
      <formula>AND(AI123&gt;0,F146="")</formula>
    </cfRule>
  </conditionalFormatting>
  <conditionalFormatting sqref="F527:AD527">
    <cfRule type="expression" dxfId="122" priority="70">
      <formula>AND(AK511&gt;0,F527="")</formula>
    </cfRule>
    <cfRule type="expression" dxfId="121" priority="68">
      <formula>AND(AK511=0,F527="")</formula>
    </cfRule>
  </conditionalFormatting>
  <conditionalFormatting sqref="F782:AD782">
    <cfRule type="expression" dxfId="120" priority="46">
      <formula>AND(AO764&gt;0,F782="")</formula>
    </cfRule>
    <cfRule type="expression" dxfId="119" priority="44">
      <formula>AND(AO764=0,F782="")</formula>
    </cfRule>
  </conditionalFormatting>
  <conditionalFormatting sqref="I491:AD491">
    <cfRule type="expression" dxfId="118" priority="82">
      <formula>AND(AP478=0,I491="")</formula>
    </cfRule>
    <cfRule type="expression" dxfId="117" priority="84">
      <formula>AND(AP478&gt;0,I491="")</formula>
    </cfRule>
  </conditionalFormatting>
  <conditionalFormatting sqref="I493:AD493">
    <cfRule type="expression" dxfId="116" priority="79">
      <formula>AND(AQ478=0,I493="")</formula>
    </cfRule>
    <cfRule type="expression" dxfId="115" priority="81">
      <formula>AND(AQ478&gt;0,I493="")</formula>
    </cfRule>
  </conditionalFormatting>
  <conditionalFormatting sqref="J440:P440">
    <cfRule type="expression" dxfId="114" priority="94">
      <formula>SUM($Y$172)=0</formula>
    </cfRule>
  </conditionalFormatting>
  <conditionalFormatting sqref="K218:AD278">
    <cfRule type="expression" dxfId="113" priority="115">
      <formula>$AK$231&gt;0</formula>
    </cfRule>
  </conditionalFormatting>
  <conditionalFormatting sqref="L218:L278">
    <cfRule type="expression" dxfId="112" priority="155">
      <formula>SUM($S43)=0</formula>
    </cfRule>
  </conditionalFormatting>
  <conditionalFormatting sqref="M43:AD103">
    <cfRule type="expression" dxfId="111" priority="188">
      <formula>$AL$43=1</formula>
    </cfRule>
  </conditionalFormatting>
  <conditionalFormatting sqref="M168:AD168">
    <cfRule type="expression" dxfId="110" priority="177">
      <formula>$AM$172=0</formula>
    </cfRule>
  </conditionalFormatting>
  <conditionalFormatting sqref="M168:AD179">
    <cfRule type="expression" dxfId="109" priority="165">
      <formula>SUM($S$104)=0</formula>
    </cfRule>
    <cfRule type="expression" dxfId="108" priority="164">
      <formula>$AK$168&gt;0</formula>
    </cfRule>
  </conditionalFormatting>
  <conditionalFormatting sqref="M169:AD169">
    <cfRule type="expression" dxfId="107" priority="176">
      <formula>$AN$172=0</formula>
    </cfRule>
  </conditionalFormatting>
  <conditionalFormatting sqref="M170:AD170">
    <cfRule type="expression" dxfId="106" priority="175">
      <formula>$AO$172=0</formula>
    </cfRule>
  </conditionalFormatting>
  <conditionalFormatting sqref="M171:AD171">
    <cfRule type="expression" dxfId="105" priority="174">
      <formula>$AP$172=0</formula>
    </cfRule>
  </conditionalFormatting>
  <conditionalFormatting sqref="M172:AD172">
    <cfRule type="expression" dxfId="104" priority="173">
      <formula>$AQ$172=0</formula>
    </cfRule>
  </conditionalFormatting>
  <conditionalFormatting sqref="M173:AD173">
    <cfRule type="expression" dxfId="103" priority="172">
      <formula>$AR$172=0</formula>
    </cfRule>
  </conditionalFormatting>
  <conditionalFormatting sqref="M174:AD174">
    <cfRule type="expression" dxfId="102" priority="171">
      <formula>$AS$172=0</formula>
    </cfRule>
  </conditionalFormatting>
  <conditionalFormatting sqref="M175:AD175">
    <cfRule type="expression" dxfId="101" priority="170">
      <formula>$AT$172=0</formula>
    </cfRule>
  </conditionalFormatting>
  <conditionalFormatting sqref="M176:AD176">
    <cfRule type="expression" dxfId="100" priority="169">
      <formula>$AU$172=0</formula>
    </cfRule>
  </conditionalFormatting>
  <conditionalFormatting sqref="M177:AD177">
    <cfRule type="expression" dxfId="99" priority="168">
      <formula>$AV$172=0</formula>
    </cfRule>
  </conditionalFormatting>
  <conditionalFormatting sqref="M178:AD178">
    <cfRule type="expression" dxfId="98" priority="167">
      <formula>$AW$172=0</formula>
    </cfRule>
  </conditionalFormatting>
  <conditionalFormatting sqref="M179:AD179">
    <cfRule type="expression" dxfId="97" priority="166">
      <formula>$AX$172=0</formula>
    </cfRule>
  </conditionalFormatting>
  <conditionalFormatting sqref="O218:R278">
    <cfRule type="expression" dxfId="96" priority="127">
      <formula>$AK$221=0</formula>
    </cfRule>
  </conditionalFormatting>
  <conditionalFormatting sqref="O286:R346">
    <cfRule type="expression" dxfId="95" priority="123">
      <formula>$AO$221=0</formula>
    </cfRule>
  </conditionalFormatting>
  <conditionalFormatting sqref="O354:R414">
    <cfRule type="expression" dxfId="94" priority="119">
      <formula>$AS$221=0</formula>
    </cfRule>
  </conditionalFormatting>
  <conditionalFormatting sqref="O286:AD346">
    <cfRule type="expression" dxfId="93" priority="114">
      <formula>$AK$231&gt;0</formula>
    </cfRule>
  </conditionalFormatting>
  <conditionalFormatting sqref="O354:AD414">
    <cfRule type="expression" dxfId="92" priority="113">
      <formula>$AK$231&gt;0</formula>
    </cfRule>
  </conditionalFormatting>
  <conditionalFormatting sqref="O549:AD609">
    <cfRule type="expression" dxfId="91" priority="67">
      <formula>SUM($L218)=0</formula>
    </cfRule>
    <cfRule type="expression" dxfId="90" priority="66">
      <formula>$AN$549&gt;0</formula>
    </cfRule>
  </conditionalFormatting>
  <conditionalFormatting sqref="O625:AD639">
    <cfRule type="expression" dxfId="89" priority="63">
      <formula>SUM($O$610)=0</formula>
    </cfRule>
    <cfRule type="expression" dxfId="88" priority="62">
      <formula>$AG$633&gt;0</formula>
    </cfRule>
  </conditionalFormatting>
  <conditionalFormatting sqref="O655:AD663">
    <cfRule type="expression" dxfId="87" priority="61">
      <formula>SUM($O$610)=0</formula>
    </cfRule>
    <cfRule type="expression" dxfId="86" priority="60">
      <formula>$AG$662&gt;0</formula>
    </cfRule>
  </conditionalFormatting>
  <conditionalFormatting sqref="O678:AD697">
    <cfRule type="expression" dxfId="85" priority="59">
      <formula>SUM($O$610)=0</formula>
    </cfRule>
    <cfRule type="expression" dxfId="84" priority="58">
      <formula>$AG$686&gt;0</formula>
    </cfRule>
  </conditionalFormatting>
  <conditionalFormatting sqref="O717:AD728">
    <cfRule type="expression" dxfId="83" priority="55">
      <formula>$AG$725&gt;0</formula>
    </cfRule>
    <cfRule type="expression" dxfId="82" priority="56">
      <formula>SUM($O$610)=0</formula>
    </cfRule>
  </conditionalFormatting>
  <conditionalFormatting sqref="O743:AD745">
    <cfRule type="expression" dxfId="81" priority="52">
      <formula>SUM($O$610)=0</formula>
    </cfRule>
    <cfRule type="expression" dxfId="80" priority="51">
      <formula>$AO$744&gt;0</formula>
    </cfRule>
  </conditionalFormatting>
  <conditionalFormatting sqref="O764:AD779">
    <cfRule type="expression" dxfId="79" priority="42">
      <formula>$AG$772&gt;0</formula>
    </cfRule>
    <cfRule type="expression" dxfId="78" priority="43">
      <formula>SUM($O$610)=0</formula>
    </cfRule>
  </conditionalFormatting>
  <conditionalFormatting sqref="O799:AD859">
    <cfRule type="expression" dxfId="77" priority="39">
      <formula>$AZ$800&gt;0</formula>
    </cfRule>
    <cfRule type="expression" dxfId="76" priority="40">
      <formula>SUM($O549)=0</formula>
    </cfRule>
  </conditionalFormatting>
  <conditionalFormatting sqref="O876:AD900">
    <cfRule type="expression" dxfId="75" priority="34">
      <formula>SUM($O$610)=0</formula>
    </cfRule>
    <cfRule type="expression" dxfId="74" priority="33">
      <formula>$AG$888&gt;0</formula>
    </cfRule>
    <cfRule type="expression" dxfId="73" priority="32">
      <formula>SUM($S$860)=0</formula>
    </cfRule>
  </conditionalFormatting>
  <conditionalFormatting sqref="O917:AD928">
    <cfRule type="expression" dxfId="72" priority="30">
      <formula>$AG$923&gt;0</formula>
    </cfRule>
    <cfRule type="expression" dxfId="71" priority="31">
      <formula>SUM($O$610)=0</formula>
    </cfRule>
  </conditionalFormatting>
  <conditionalFormatting sqref="O947:AD947">
    <cfRule type="expression" dxfId="70" priority="27">
      <formula>SUM($P$279)=0</formula>
    </cfRule>
  </conditionalFormatting>
  <conditionalFormatting sqref="O947:AD958">
    <cfRule type="expression" dxfId="69" priority="14">
      <formula>$AM$950&gt;0</formula>
    </cfRule>
    <cfRule type="expression" dxfId="68" priority="15">
      <formula>SUM($O$610)=0</formula>
    </cfRule>
  </conditionalFormatting>
  <conditionalFormatting sqref="O948:AD948">
    <cfRule type="expression" dxfId="67" priority="26">
      <formula>SUM($T$279)=0</formula>
    </cfRule>
  </conditionalFormatting>
  <conditionalFormatting sqref="O949:AD949">
    <cfRule type="expression" dxfId="66" priority="25">
      <formula>SUM($X$279)=0</formula>
    </cfRule>
  </conditionalFormatting>
  <conditionalFormatting sqref="O950:AD950">
    <cfRule type="expression" dxfId="65" priority="24">
      <formula>SUM($AB$279)=0</formula>
    </cfRule>
  </conditionalFormatting>
  <conditionalFormatting sqref="O951:AD951">
    <cfRule type="expression" dxfId="64" priority="23">
      <formula>SUM($P$347)=0</formula>
    </cfRule>
  </conditionalFormatting>
  <conditionalFormatting sqref="O952:AD952">
    <cfRule type="expression" dxfId="63" priority="22">
      <formula>SUM($T$347)=0</formula>
    </cfRule>
  </conditionalFormatting>
  <conditionalFormatting sqref="O953:AD953">
    <cfRule type="expression" dxfId="62" priority="21">
      <formula>SUM($X$347)=0</formula>
    </cfRule>
  </conditionalFormatting>
  <conditionalFormatting sqref="O954:AD954">
    <cfRule type="expression" dxfId="61" priority="20">
      <formula>SUM($AB$347)=0</formula>
    </cfRule>
  </conditionalFormatting>
  <conditionalFormatting sqref="O955:AD955">
    <cfRule type="expression" dxfId="60" priority="19">
      <formula>SUM($P$415)=0</formula>
    </cfRule>
  </conditionalFormatting>
  <conditionalFormatting sqref="O956:AD956">
    <cfRule type="expression" dxfId="59" priority="18">
      <formula>SUM($T$415)=0</formula>
    </cfRule>
  </conditionalFormatting>
  <conditionalFormatting sqref="O957:AD957">
    <cfRule type="expression" dxfId="58" priority="17">
      <formula>SUM($X$415)=0</formula>
    </cfRule>
  </conditionalFormatting>
  <conditionalFormatting sqref="O958:AD958">
    <cfRule type="expression" dxfId="57" priority="16">
      <formula>SUM($AB$415)=0</formula>
    </cfRule>
  </conditionalFormatting>
  <conditionalFormatting sqref="P218:P278">
    <cfRule type="expression" dxfId="56" priority="154">
      <formula>SUM($S43)=0</formula>
    </cfRule>
    <cfRule type="expression" dxfId="55" priority="139">
      <formula>SUM($M$168)=0</formula>
    </cfRule>
  </conditionalFormatting>
  <conditionalFormatting sqref="P286:P346">
    <cfRule type="expression" dxfId="54" priority="135">
      <formula>SUM($M$172)=0</formula>
    </cfRule>
    <cfRule type="expression" dxfId="53" priority="150">
      <formula>SUM($S43)=0</formula>
    </cfRule>
  </conditionalFormatting>
  <conditionalFormatting sqref="P354:P414">
    <cfRule type="expression" dxfId="52" priority="131">
      <formula>SUM($M$176)=0</formula>
    </cfRule>
    <cfRule type="expression" dxfId="51" priority="146">
      <formula>SUM($S43)=0</formula>
    </cfRule>
  </conditionalFormatting>
  <conditionalFormatting sqref="Q440:W440">
    <cfRule type="expression" dxfId="50" priority="95">
      <formula>SUM($S$173)=0</formula>
    </cfRule>
  </conditionalFormatting>
  <conditionalFormatting sqref="Q440:AD440">
    <cfRule type="expression" dxfId="49" priority="99">
      <formula>SUM($T$347)=0</formula>
    </cfRule>
  </conditionalFormatting>
  <conditionalFormatting sqref="Q455:AD455">
    <cfRule type="expression" dxfId="48" priority="97">
      <formula>SUM($U$347)=0</formula>
    </cfRule>
  </conditionalFormatting>
  <conditionalFormatting sqref="S218:V278">
    <cfRule type="expression" dxfId="47" priority="126">
      <formula>$AL$221=0</formula>
    </cfRule>
  </conditionalFormatting>
  <conditionalFormatting sqref="S286:V346">
    <cfRule type="expression" dxfId="46" priority="122">
      <formula>$AP$221=0</formula>
    </cfRule>
  </conditionalFormatting>
  <conditionalFormatting sqref="S354:V414">
    <cfRule type="expression" dxfId="45" priority="118">
      <formula>$AT$221=0</formula>
    </cfRule>
  </conditionalFormatting>
  <conditionalFormatting sqref="S171:AD171">
    <cfRule type="expression" dxfId="44" priority="180">
      <formula>$AM$157=0</formula>
    </cfRule>
  </conditionalFormatting>
  <conditionalFormatting sqref="S174:AD175">
    <cfRule type="expression" dxfId="43" priority="179">
      <formula>$AM$161=0</formula>
    </cfRule>
  </conditionalFormatting>
  <conditionalFormatting sqref="S177:AD177">
    <cfRule type="expression" dxfId="42" priority="178">
      <formula>$AN$161=0</formula>
    </cfRule>
  </conditionalFormatting>
  <conditionalFormatting sqref="T218:T278">
    <cfRule type="expression" dxfId="41" priority="153">
      <formula>SUM($S43)=0</formula>
    </cfRule>
    <cfRule type="expression" dxfId="40" priority="138">
      <formula>SUM($M$169)=0</formula>
    </cfRule>
  </conditionalFormatting>
  <conditionalFormatting sqref="T286:T346">
    <cfRule type="expression" dxfId="39" priority="134">
      <formula>SUM($M$173)=0</formula>
    </cfRule>
    <cfRule type="expression" dxfId="38" priority="149">
      <formula>SUM($S43)=0</formula>
    </cfRule>
  </conditionalFormatting>
  <conditionalFormatting sqref="T354:T414">
    <cfRule type="expression" dxfId="37" priority="130">
      <formula>SUM($M$177)=0</formula>
    </cfRule>
    <cfRule type="expression" dxfId="36" priority="145">
      <formula>SUM($S43)=0</formula>
    </cfRule>
  </conditionalFormatting>
  <conditionalFormatting sqref="W218:Z278">
    <cfRule type="expression" dxfId="35" priority="125">
      <formula>$AM$221=0</formula>
    </cfRule>
  </conditionalFormatting>
  <conditionalFormatting sqref="W286:Z346">
    <cfRule type="expression" dxfId="34" priority="121">
      <formula>$AQ$221=0</formula>
    </cfRule>
  </conditionalFormatting>
  <conditionalFormatting sqref="W354:Z414">
    <cfRule type="expression" dxfId="33" priority="117">
      <formula>$AU$221=0</formula>
    </cfRule>
  </conditionalFormatting>
  <conditionalFormatting sqref="X218:X278">
    <cfRule type="expression" dxfId="32" priority="152">
      <formula>SUM($S43)=0</formula>
    </cfRule>
    <cfRule type="expression" dxfId="31" priority="137">
      <formula>SUM($M$170)=0</formula>
    </cfRule>
  </conditionalFormatting>
  <conditionalFormatting sqref="X286:X346">
    <cfRule type="expression" dxfId="30" priority="133">
      <formula>SUM($M$174)=0</formula>
    </cfRule>
    <cfRule type="expression" dxfId="29" priority="148">
      <formula>SUM($S43)=0</formula>
    </cfRule>
  </conditionalFormatting>
  <conditionalFormatting sqref="X354:X414">
    <cfRule type="expression" dxfId="28" priority="144">
      <formula>SUM($S43)=0</formula>
    </cfRule>
    <cfRule type="expression" dxfId="27" priority="129">
      <formula>SUM($M$178)=0</formula>
    </cfRule>
  </conditionalFormatting>
  <conditionalFormatting sqref="X440:AD440">
    <cfRule type="expression" dxfId="26" priority="93">
      <formula>SUM($Y$173)=0</formula>
    </cfRule>
  </conditionalFormatting>
  <conditionalFormatting sqref="Y120:AD143">
    <cfRule type="expression" dxfId="25" priority="181">
      <formula>$AI$126=1</formula>
    </cfRule>
    <cfRule type="expression" dxfId="24" priority="182">
      <formula>SUM($S$104)=0</formula>
    </cfRule>
  </conditionalFormatting>
  <conditionalFormatting sqref="Y478:AD483">
    <cfRule type="expression" dxfId="23" priority="92">
      <formula>SUM($P$347)=0</formula>
    </cfRule>
  </conditionalFormatting>
  <conditionalFormatting sqref="Y478:AD489">
    <cfRule type="expression" dxfId="22" priority="76">
      <formula>$AI$486&gt;0</formula>
    </cfRule>
  </conditionalFormatting>
  <conditionalFormatting sqref="Y484:AD489">
    <cfRule type="expression" dxfId="21" priority="91">
      <formula>SUM($T$347)=0</formula>
    </cfRule>
  </conditionalFormatting>
  <conditionalFormatting sqref="Y510:AD524">
    <cfRule type="expression" dxfId="20" priority="74">
      <formula>$AG$517&gt;0</formula>
    </cfRule>
    <cfRule type="expression" dxfId="19" priority="75">
      <formula>SUM($Y$479,$Y$485)=0</formula>
    </cfRule>
  </conditionalFormatting>
  <conditionalFormatting sqref="AA218:AD278">
    <cfRule type="expression" dxfId="18" priority="124">
      <formula>$AN$221=0</formula>
    </cfRule>
  </conditionalFormatting>
  <conditionalFormatting sqref="AA286:AD346">
    <cfRule type="expression" dxfId="17" priority="120">
      <formula>$AR$221=0</formula>
    </cfRule>
  </conditionalFormatting>
  <conditionalFormatting sqref="AA354:AD414">
    <cfRule type="expression" dxfId="16" priority="116">
      <formula>$AV$221=0</formula>
    </cfRule>
  </conditionalFormatting>
  <conditionalFormatting sqref="AB218:AB278">
    <cfRule type="expression" dxfId="15" priority="151">
      <formula>SUM($S43)=0</formula>
    </cfRule>
    <cfRule type="expression" dxfId="14" priority="136">
      <formula>SUM($M$171)=0</formula>
    </cfRule>
  </conditionalFormatting>
  <conditionalFormatting sqref="AB286:AB346">
    <cfRule type="expression" dxfId="13" priority="132">
      <formula>SUM($M$175)=0</formula>
    </cfRule>
    <cfRule type="expression" dxfId="12" priority="147">
      <formula>SUM($S43)=0</formula>
    </cfRule>
  </conditionalFormatting>
  <conditionalFormatting sqref="AB354:AB414">
    <cfRule type="expression" dxfId="11" priority="128">
      <formula>SUM($M$179)=0</formula>
    </cfRule>
    <cfRule type="expression" dxfId="10" priority="143">
      <formula>SUM($S43)=0</formula>
    </cfRule>
  </conditionalFormatting>
  <hyperlinks>
    <hyperlink ref="AA7:AD7" location="Índice!B25" display="Índice" xr:uid="{84A33CE2-F3B9-4902-9FAE-7C977F999CCD}"/>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4 Sección VI
Cuestionario</oddHeader>
    <oddFooter>&amp;LCenso Nacional de Gobiernos Estatales 2024&amp;R&amp;P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8" id="{A506D68E-4079-444F-B4DA-5E955A04F471}">
            <xm:f>AND(CNGE_2024_M4_Secc1!$O42&lt;&gt;"",CNGE_2024_M4_Secc1!$O42=1)</xm:f>
            <x14:dxf>
              <fill>
                <patternFill patternType="mediumGray"/>
              </fill>
            </x14:dxf>
          </x14:cfRule>
          <xm:sqref>K219:AD278</xm:sqref>
        </x14:conditionalFormatting>
        <x14:conditionalFormatting xmlns:xm="http://schemas.microsoft.com/office/excel/2006/main">
          <x14:cfRule type="expression" priority="189" id="{B3141EC9-4456-4EC2-AD11-1A0D09221CD8}">
            <xm:f>AND(CNGE_2024_M4_Secc1!$O42&lt;&gt;"",CNGE_2024_M4_Secc1!$O42=1)</xm:f>
            <x14:dxf>
              <fill>
                <patternFill patternType="mediumGray"/>
              </fill>
            </x14:dxf>
          </x14:cfRule>
          <xm:sqref>M44:AD103</xm:sqref>
        </x14:conditionalFormatting>
        <x14:conditionalFormatting xmlns:xm="http://schemas.microsoft.com/office/excel/2006/main">
          <x14:cfRule type="expression" priority="157" id="{989C3B76-182E-46AD-A018-7E02039AA0FB}">
            <xm:f>AND(CNGE_2024_M4_Secc1!$O42&lt;&gt;"",CNGE_2024_M4_Secc1!$O42=1)</xm:f>
            <x14:dxf>
              <fill>
                <patternFill patternType="mediumGray"/>
              </fill>
            </x14:dxf>
          </x14:cfRule>
          <xm:sqref>O287:AD346</xm:sqref>
        </x14:conditionalFormatting>
        <x14:conditionalFormatting xmlns:xm="http://schemas.microsoft.com/office/excel/2006/main">
          <x14:cfRule type="expression" priority="156" id="{2D630599-E066-4103-8DC2-56403EFF0DE6}">
            <xm:f>AND(CNGE_2024_M4_Secc1!$O42&lt;&gt;"",CNGE_2024_M4_Secc1!$O42=1)</xm:f>
            <x14:dxf>
              <fill>
                <patternFill patternType="mediumGray"/>
              </fill>
            </x14:dxf>
          </x14:cfRule>
          <xm:sqref>O355:AD414</xm:sqref>
        </x14:conditionalFormatting>
        <x14:conditionalFormatting xmlns:xm="http://schemas.microsoft.com/office/excel/2006/main">
          <x14:cfRule type="expression" priority="57" id="{405D4120-02D3-4365-B4D4-75822C8C8290}">
            <xm:f>AND(CNGE_2024_M4_Secc1!$O42&lt;&gt;"",CNGE_2024_M4_Secc1!$O42=1)</xm:f>
            <x14:dxf>
              <fill>
                <patternFill patternType="mediumGray"/>
              </fill>
            </x14:dxf>
          </x14:cfRule>
          <xm:sqref>O550:AD609</xm:sqref>
        </x14:conditionalFormatting>
        <x14:conditionalFormatting xmlns:xm="http://schemas.microsoft.com/office/excel/2006/main">
          <x14:cfRule type="expression" priority="41" id="{D873B843-5B09-402E-AB98-B9D50AC25554}">
            <xm:f>AND(CNGE_2024_M4_Secc1!$O42&lt;&gt;"",CNGE_2024_M4_Secc1!$O42=1)</xm:f>
            <x14:dxf>
              <fill>
                <patternFill patternType="mediumGray"/>
              </fill>
            </x14:dxf>
          </x14:cfRule>
          <xm:sqref>O800:AD859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4F14-4D50-4B38-8ED8-02491C60EE9E}">
  <dimension ref="A1:AV92"/>
  <sheetViews>
    <sheetView showGridLines="0" workbookViewId="0"/>
  </sheetViews>
  <sheetFormatPr baseColWidth="10" defaultColWidth="0" defaultRowHeight="15" customHeight="1" zeroHeight="1"/>
  <cols>
    <col min="1" max="1" width="5.7109375" style="1" customWidth="1"/>
    <col min="2" max="38" width="3.7109375" style="1" customWidth="1"/>
    <col min="39" max="39" width="5.7109375" style="1" customWidth="1"/>
    <col min="40" max="47" width="11.42578125" style="1" hidden="1" customWidth="1"/>
    <col min="48" max="48" width="14.42578125" style="1" hidden="1" customWidth="1"/>
    <col min="49" max="16384" width="11.42578125" style="1" hidden="1"/>
  </cols>
  <sheetData>
    <row r="1" spans="2:38" ht="173.25" customHeight="1">
      <c r="B1" s="495" t="s">
        <v>0</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row>
    <row r="2" spans="2:38" ht="15" customHeight="1"/>
    <row r="3" spans="2:38"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row>
    <row r="4" spans="2:38" ht="15" customHeight="1"/>
    <row r="5" spans="2:38" ht="60" customHeight="1">
      <c r="B5" s="497" t="s">
        <v>20</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row>
    <row r="6" spans="2:38" ht="15" customHeight="1"/>
    <row r="7" spans="2:38" ht="15" customHeight="1" thickBot="1">
      <c r="B7" s="2" t="s">
        <v>3</v>
      </c>
      <c r="C7"/>
      <c r="D7"/>
      <c r="E7"/>
      <c r="F7"/>
      <c r="G7"/>
      <c r="H7"/>
      <c r="I7"/>
      <c r="J7"/>
      <c r="K7"/>
      <c r="L7"/>
      <c r="M7"/>
      <c r="N7" s="2" t="s">
        <v>4</v>
      </c>
      <c r="O7"/>
      <c r="AI7" s="502" t="s">
        <v>2</v>
      </c>
      <c r="AJ7" s="502"/>
      <c r="AK7" s="502"/>
      <c r="AL7" s="502"/>
    </row>
    <row r="8" spans="2:38" ht="15" customHeight="1" thickBot="1">
      <c r="B8" s="499" t="str">
        <f>IF(Presentación!B8="","",Presentación!B8)</f>
        <v/>
      </c>
      <c r="C8" s="500"/>
      <c r="D8" s="500"/>
      <c r="E8" s="500"/>
      <c r="F8" s="500"/>
      <c r="G8" s="500"/>
      <c r="H8" s="500"/>
      <c r="I8" s="500"/>
      <c r="J8" s="500"/>
      <c r="K8" s="500"/>
      <c r="L8" s="501"/>
      <c r="M8" s="21"/>
      <c r="N8" s="499" t="str">
        <f>IF(Presentación!N8="","",Presentación!N8)</f>
        <v/>
      </c>
      <c r="O8" s="501"/>
    </row>
    <row r="9" spans="2:38" ht="15" customHeight="1"/>
    <row r="10" spans="2:38" ht="15" customHeight="1">
      <c r="AI10" s="832" t="s">
        <v>6386</v>
      </c>
      <c r="AJ10" s="832"/>
      <c r="AK10" s="832"/>
      <c r="AL10" s="832"/>
    </row>
    <row r="11" spans="2:38" ht="15" customHeight="1"/>
    <row r="12" spans="2:38" ht="15" customHeight="1">
      <c r="B12" s="590" t="s">
        <v>6387</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2"/>
    </row>
    <row r="13" spans="2:38" ht="15" customHeight="1">
      <c r="B13" s="150"/>
      <c r="C13" s="531" t="s">
        <v>6388</v>
      </c>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2"/>
    </row>
    <row r="14" spans="2:38" s="89" customFormat="1" ht="24" customHeight="1">
      <c r="B14" s="151"/>
      <c r="C14" s="531" t="s">
        <v>6389</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2"/>
    </row>
    <row r="15" spans="2:38" s="89" customFormat="1" ht="15" customHeight="1">
      <c r="B15" s="152"/>
      <c r="C15" s="531" t="s">
        <v>6390</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2"/>
    </row>
    <row r="16" spans="2:38" s="89" customFormat="1" ht="24" customHeight="1">
      <c r="B16" s="153"/>
      <c r="C16" s="531" t="s">
        <v>6391</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2"/>
    </row>
    <row r="17" spans="2:48" s="89" customFormat="1" ht="24" customHeight="1">
      <c r="B17" s="153"/>
      <c r="C17" s="531" t="s">
        <v>6392</v>
      </c>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2"/>
    </row>
    <row r="18" spans="2:48" s="89" customFormat="1" ht="36" customHeight="1">
      <c r="B18" s="153"/>
      <c r="C18" s="531" t="s">
        <v>6393</v>
      </c>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2"/>
    </row>
    <row r="19" spans="2:48" s="89" customFormat="1" ht="24" customHeight="1">
      <c r="B19" s="153"/>
      <c r="C19" s="531" t="s">
        <v>6394</v>
      </c>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2"/>
    </row>
    <row r="20" spans="2:48" s="89" customFormat="1" ht="36" customHeight="1">
      <c r="B20" s="154"/>
      <c r="C20" s="535" t="s">
        <v>6395</v>
      </c>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6"/>
    </row>
    <row r="21" spans="2:48" ht="15" customHeight="1"/>
    <row r="22" spans="2:48" s="42" customFormat="1" ht="156" customHeight="1">
      <c r="B22" s="118"/>
      <c r="C22" s="617" t="s">
        <v>5086</v>
      </c>
      <c r="D22" s="618"/>
      <c r="E22" s="618"/>
      <c r="F22" s="618"/>
      <c r="G22" s="618"/>
      <c r="H22" s="833" t="s">
        <v>6396</v>
      </c>
      <c r="I22" s="835"/>
      <c r="J22" s="833" t="s">
        <v>6397</v>
      </c>
      <c r="K22" s="834"/>
      <c r="L22" s="835"/>
      <c r="M22" s="514" t="s">
        <v>6398</v>
      </c>
      <c r="N22" s="514"/>
      <c r="O22" s="514"/>
      <c r="P22" s="514"/>
      <c r="Q22" s="514"/>
      <c r="R22" s="514" t="s">
        <v>6399</v>
      </c>
      <c r="S22" s="514"/>
      <c r="T22" s="514"/>
      <c r="U22" s="514" t="s">
        <v>6400</v>
      </c>
      <c r="V22" s="514"/>
      <c r="W22" s="514"/>
      <c r="X22" s="839" t="s">
        <v>6401</v>
      </c>
      <c r="Y22" s="514" t="s">
        <v>6402</v>
      </c>
      <c r="Z22" s="514"/>
      <c r="AA22" s="514"/>
      <c r="AB22" s="514" t="s">
        <v>6403</v>
      </c>
      <c r="AC22" s="514"/>
      <c r="AD22" s="514"/>
      <c r="AE22" s="514" t="s">
        <v>6404</v>
      </c>
      <c r="AF22" s="514"/>
      <c r="AG22" s="514"/>
      <c r="AH22" s="514" t="s">
        <v>6405</v>
      </c>
      <c r="AI22" s="514"/>
      <c r="AJ22" s="514"/>
      <c r="AK22" s="793" t="s">
        <v>6406</v>
      </c>
      <c r="AL22" s="793"/>
    </row>
    <row r="23" spans="2:48" s="42" customFormat="1" ht="15" customHeight="1">
      <c r="B23" s="118"/>
      <c r="C23" s="620"/>
      <c r="D23" s="621"/>
      <c r="E23" s="621"/>
      <c r="F23" s="621"/>
      <c r="G23" s="621"/>
      <c r="H23" s="836"/>
      <c r="I23" s="838"/>
      <c r="J23" s="836"/>
      <c r="K23" s="837"/>
      <c r="L23" s="838"/>
      <c r="M23" s="518" t="s">
        <v>6407</v>
      </c>
      <c r="N23" s="518"/>
      <c r="O23" s="518" t="s">
        <v>6408</v>
      </c>
      <c r="P23" s="518"/>
      <c r="Q23" s="518"/>
      <c r="R23" s="514"/>
      <c r="S23" s="514"/>
      <c r="T23" s="514"/>
      <c r="U23" s="514"/>
      <c r="V23" s="514"/>
      <c r="W23" s="514"/>
      <c r="X23" s="839"/>
      <c r="Y23" s="514"/>
      <c r="Z23" s="514"/>
      <c r="AA23" s="514"/>
      <c r="AB23" s="514"/>
      <c r="AC23" s="514"/>
      <c r="AD23" s="514"/>
      <c r="AE23" s="514"/>
      <c r="AF23" s="514"/>
      <c r="AG23" s="514"/>
      <c r="AH23" s="514"/>
      <c r="AI23" s="514"/>
      <c r="AJ23" s="514"/>
      <c r="AK23" s="793"/>
      <c r="AL23" s="793"/>
      <c r="AO23" s="221" t="s">
        <v>5102</v>
      </c>
      <c r="AP23" s="222" t="s">
        <v>5107</v>
      </c>
      <c r="AQ23" s="271" t="s">
        <v>6409</v>
      </c>
      <c r="AR23" s="448" t="s">
        <v>6410</v>
      </c>
      <c r="AS23" s="412" t="s">
        <v>6411</v>
      </c>
      <c r="AT23" s="448" t="s">
        <v>6412</v>
      </c>
      <c r="AU23" s="412" t="s">
        <v>6413</v>
      </c>
      <c r="AV23" s="481" t="s">
        <v>6414</v>
      </c>
    </row>
    <row r="24" spans="2:48" s="42" customFormat="1" ht="15" customHeight="1">
      <c r="B24" s="101"/>
      <c r="C24" s="92" t="s">
        <v>5014</v>
      </c>
      <c r="D24" s="572" t="str">
        <f>IF(CNGE_2024_M4_Secc1!D42="","",CNGE_2024_M4_Secc1!D42)</f>
        <v/>
      </c>
      <c r="E24" s="573"/>
      <c r="F24" s="573"/>
      <c r="G24" s="574"/>
      <c r="H24" s="518" t="str">
        <f>IF(CNGE_2024_M4_Secc1!M42="","",CNGE_2024_M4_Secc1!M42)</f>
        <v/>
      </c>
      <c r="I24" s="518"/>
      <c r="J24" s="575"/>
      <c r="K24" s="520"/>
      <c r="L24" s="576"/>
      <c r="M24" s="515" t="str">
        <f>IF(O24="","",VLOOKUP(O24,Presentación!$AL$3:$AN$574,2,FALSE))</f>
        <v/>
      </c>
      <c r="N24" s="517"/>
      <c r="O24" s="623"/>
      <c r="P24" s="624"/>
      <c r="Q24" s="625"/>
      <c r="R24" s="581"/>
      <c r="S24" s="581"/>
      <c r="T24" s="581"/>
      <c r="U24" s="527"/>
      <c r="V24" s="527"/>
      <c r="W24" s="527"/>
      <c r="X24" s="129" t="s">
        <v>6401</v>
      </c>
      <c r="Y24" s="527"/>
      <c r="Z24" s="527"/>
      <c r="AA24" s="527"/>
      <c r="AB24" s="527"/>
      <c r="AC24" s="527"/>
      <c r="AD24" s="527"/>
      <c r="AE24" s="527"/>
      <c r="AF24" s="527"/>
      <c r="AG24" s="527"/>
      <c r="AH24" s="527"/>
      <c r="AI24" s="527"/>
      <c r="AJ24" s="527"/>
      <c r="AK24" s="575"/>
      <c r="AL24" s="576"/>
      <c r="AO24" s="23">
        <f>IF(AND(COUNTBLANK(D24)=1,COUNTA(H24:W24,Y24:AJ24)=2,AK24=""),0,IF(AND(COUNTBLANK(D24)=0,COUNTA(H24:W24,Y24:AJ24)=6,AK24&lt;&gt;""),0,IF(AND(COUNTBLANK(D24)=0,COUNTA(H24:W24,Y24:AJ24)=10,AK24=""),0,1)))</f>
        <v>0</v>
      </c>
      <c r="AP24" s="89">
        <f>COUNTIF(H24:AJ24,"NS")</f>
        <v>0</v>
      </c>
      <c r="AQ24">
        <f>IF(LEN(AH24)&gt;10,1,0)</f>
        <v>0</v>
      </c>
      <c r="AR24" s="449" t="str" cm="1">
        <f t="array" aca="1" ref="AR24" ca="1">_xlfn.TEXTJOIN("",TRUE,IFERROR((MID(U24,ROW(INDIRECT("1:"&amp;LEN(U24))),1)*1),""))</f>
        <v/>
      </c>
      <c r="AS24" s="449" t="str" cm="1">
        <f t="array" aca="1" ref="AS24" ca="1">_xlfn.TEXTJOIN("",TRUE,IFERROR((MID(Y24,ROW(INDIRECT("1:"&amp;LEN(Y24))),1)*1),""))</f>
        <v/>
      </c>
      <c r="AT24">
        <f ca="1">IF(AND(U24&lt;&gt;"NS",U24&lt;&gt;"NA",LEN(AR24)&gt;8),1,0)</f>
        <v>0</v>
      </c>
      <c r="AU24">
        <f ca="1">IF(AND(Y24&lt;&gt;"NS",Y24&lt;&gt;"NA",LEN(AS24)&gt;9),1,0)</f>
        <v>0</v>
      </c>
      <c r="AV24" s="42">
        <f>IF(AND(AK24&lt;&gt;"",COUNTA(M24:W24,Y24)&gt;1),1,0)</f>
        <v>0</v>
      </c>
    </row>
    <row r="25" spans="2:48" s="42" customFormat="1" ht="15" customHeight="1">
      <c r="B25" s="101"/>
      <c r="C25" s="94" t="s">
        <v>5016</v>
      </c>
      <c r="D25" s="572" t="str">
        <f>IF(CNGE_2024_M4_Secc1!D43="","",CNGE_2024_M4_Secc1!D43)</f>
        <v/>
      </c>
      <c r="E25" s="573"/>
      <c r="F25" s="573"/>
      <c r="G25" s="574"/>
      <c r="H25" s="518" t="str">
        <f>IF(CNGE_2024_M4_Secc1!M43="","",CNGE_2024_M4_Secc1!M43)</f>
        <v/>
      </c>
      <c r="I25" s="518"/>
      <c r="J25" s="575"/>
      <c r="K25" s="520"/>
      <c r="L25" s="576"/>
      <c r="M25" s="515" t="str">
        <f>IF(O25="","",VLOOKUP(O25,Presentación!$AL$3:$AN$574,2,FALSE))</f>
        <v/>
      </c>
      <c r="N25" s="517"/>
      <c r="O25" s="623"/>
      <c r="P25" s="624"/>
      <c r="Q25" s="625"/>
      <c r="R25" s="581"/>
      <c r="S25" s="581"/>
      <c r="T25" s="581"/>
      <c r="U25" s="527"/>
      <c r="V25" s="527"/>
      <c r="W25" s="527"/>
      <c r="X25" s="129" t="s">
        <v>6401</v>
      </c>
      <c r="Y25" s="527"/>
      <c r="Z25" s="527"/>
      <c r="AA25" s="527"/>
      <c r="AB25" s="527"/>
      <c r="AC25" s="527"/>
      <c r="AD25" s="527"/>
      <c r="AE25" s="527"/>
      <c r="AF25" s="527"/>
      <c r="AG25" s="527"/>
      <c r="AH25" s="527"/>
      <c r="AI25" s="527"/>
      <c r="AJ25" s="527"/>
      <c r="AK25" s="575"/>
      <c r="AL25" s="576"/>
      <c r="AO25" s="23">
        <f t="shared" ref="AO25:AO83" si="0">IF(AND(COUNTBLANK(D25)=1,COUNTA(H25:W25,Y25:AJ25)=2,AK25=""),0,IF(AND(COUNTBLANK(D25)=0,COUNTA(H25:W25,Y25:AJ25)=6,AK25&lt;&gt;""),0,IF(AND(COUNTBLANK(D25)=0,COUNTA(H25:W25,Y25:AJ25)=10,AK25=""),0,1)))</f>
        <v>0</v>
      </c>
      <c r="AP25" s="89">
        <f t="shared" ref="AP25:AP83" si="1">COUNTIF(H25:AJ25,"NS")</f>
        <v>0</v>
      </c>
      <c r="AQ25">
        <f t="shared" ref="AQ25:AQ83" si="2">IF(LEN(AH25)&gt;10,1,0)</f>
        <v>0</v>
      </c>
      <c r="AR25" s="449" t="str" cm="1">
        <f t="array" aca="1" ref="AR25" ca="1">_xlfn.TEXTJOIN("",TRUE,IFERROR((MID(U25,ROW(INDIRECT("1:"&amp;LEN(U25))),1)*1),""))</f>
        <v/>
      </c>
      <c r="AS25" s="449" t="str" cm="1">
        <f t="array" aca="1" ref="AS25" ca="1">_xlfn.TEXTJOIN("",TRUE,IFERROR((MID(Y25,ROW(INDIRECT("1:"&amp;LEN(Y25))),1)*1),""))</f>
        <v/>
      </c>
      <c r="AT25">
        <f t="shared" ref="AT25:AT83" ca="1" si="3">IF(AND(U25&lt;&gt;"NS",U25&lt;&gt;"NA",LEN(AR25)&gt;8),1,0)</f>
        <v>0</v>
      </c>
      <c r="AU25">
        <f t="shared" ref="AU25:AU83" ca="1" si="4">IF(AND(Y25&lt;&gt;"NS",Y25&lt;&gt;"NA",LEN(AS25)&gt;9),1,0)</f>
        <v>0</v>
      </c>
      <c r="AV25" s="42">
        <f t="shared" ref="AV25:AV83" si="5">IF(AND(AK25&lt;&gt;"",COUNTA(M25:W25,Y25)&gt;1),1,0)</f>
        <v>0</v>
      </c>
    </row>
    <row r="26" spans="2:48" s="42" customFormat="1" ht="15" customHeight="1">
      <c r="B26" s="101"/>
      <c r="C26" s="94" t="s">
        <v>5018</v>
      </c>
      <c r="D26" s="572" t="str">
        <f>IF(CNGE_2024_M4_Secc1!D44="","",CNGE_2024_M4_Secc1!D44)</f>
        <v/>
      </c>
      <c r="E26" s="573"/>
      <c r="F26" s="573"/>
      <c r="G26" s="574"/>
      <c r="H26" s="518" t="str">
        <f>IF(CNGE_2024_M4_Secc1!M44="","",CNGE_2024_M4_Secc1!M44)</f>
        <v/>
      </c>
      <c r="I26" s="518"/>
      <c r="J26" s="575"/>
      <c r="K26" s="520"/>
      <c r="L26" s="576"/>
      <c r="M26" s="515" t="str">
        <f>IF(O26="","",VLOOKUP(O26,Presentación!$AL$3:$AN$574,2,FALSE))</f>
        <v/>
      </c>
      <c r="N26" s="517"/>
      <c r="O26" s="623"/>
      <c r="P26" s="624"/>
      <c r="Q26" s="625"/>
      <c r="R26" s="581"/>
      <c r="S26" s="581"/>
      <c r="T26" s="581"/>
      <c r="U26" s="527"/>
      <c r="V26" s="527"/>
      <c r="W26" s="527"/>
      <c r="X26" s="129" t="s">
        <v>6401</v>
      </c>
      <c r="Y26" s="527"/>
      <c r="Z26" s="527"/>
      <c r="AA26" s="527"/>
      <c r="AB26" s="527"/>
      <c r="AC26" s="527"/>
      <c r="AD26" s="527"/>
      <c r="AE26" s="527"/>
      <c r="AF26" s="527"/>
      <c r="AG26" s="527"/>
      <c r="AH26" s="527"/>
      <c r="AI26" s="527"/>
      <c r="AJ26" s="527"/>
      <c r="AK26" s="575"/>
      <c r="AL26" s="576"/>
      <c r="AO26" s="23">
        <f t="shared" si="0"/>
        <v>0</v>
      </c>
      <c r="AP26" s="89">
        <f t="shared" si="1"/>
        <v>0</v>
      </c>
      <c r="AQ26">
        <f t="shared" si="2"/>
        <v>0</v>
      </c>
      <c r="AR26" s="449" t="str" cm="1">
        <f t="array" aca="1" ref="AR26" ca="1">_xlfn.TEXTJOIN("",TRUE,IFERROR((MID(U26,ROW(INDIRECT("1:"&amp;LEN(U26))),1)*1),""))</f>
        <v/>
      </c>
      <c r="AS26" s="449" t="str" cm="1">
        <f t="array" aca="1" ref="AS26" ca="1">_xlfn.TEXTJOIN("",TRUE,IFERROR((MID(Y26,ROW(INDIRECT("1:"&amp;LEN(Y26))),1)*1),""))</f>
        <v/>
      </c>
      <c r="AT26">
        <f t="shared" ca="1" si="3"/>
        <v>0</v>
      </c>
      <c r="AU26">
        <f t="shared" ca="1" si="4"/>
        <v>0</v>
      </c>
      <c r="AV26" s="42">
        <f t="shared" si="5"/>
        <v>0</v>
      </c>
    </row>
    <row r="27" spans="2:48" s="42" customFormat="1" ht="15" customHeight="1">
      <c r="B27" s="101"/>
      <c r="C27" s="94" t="s">
        <v>5020</v>
      </c>
      <c r="D27" s="572" t="str">
        <f>IF(CNGE_2024_M4_Secc1!D45="","",CNGE_2024_M4_Secc1!D45)</f>
        <v/>
      </c>
      <c r="E27" s="573"/>
      <c r="F27" s="573"/>
      <c r="G27" s="574"/>
      <c r="H27" s="518" t="str">
        <f>IF(CNGE_2024_M4_Secc1!M45="","",CNGE_2024_M4_Secc1!M45)</f>
        <v/>
      </c>
      <c r="I27" s="518"/>
      <c r="J27" s="575"/>
      <c r="K27" s="520"/>
      <c r="L27" s="576"/>
      <c r="M27" s="515" t="str">
        <f>IF(O27="","",VLOOKUP(O27,Presentación!$AL$3:$AN$574,2,FALSE))</f>
        <v/>
      </c>
      <c r="N27" s="517"/>
      <c r="O27" s="623"/>
      <c r="P27" s="624"/>
      <c r="Q27" s="625"/>
      <c r="R27" s="581"/>
      <c r="S27" s="581"/>
      <c r="T27" s="581"/>
      <c r="U27" s="527"/>
      <c r="V27" s="527"/>
      <c r="W27" s="527"/>
      <c r="X27" s="129" t="s">
        <v>6401</v>
      </c>
      <c r="Y27" s="527"/>
      <c r="Z27" s="527"/>
      <c r="AA27" s="527"/>
      <c r="AB27" s="527"/>
      <c r="AC27" s="527"/>
      <c r="AD27" s="527"/>
      <c r="AE27" s="527"/>
      <c r="AF27" s="527"/>
      <c r="AG27" s="527"/>
      <c r="AH27" s="527"/>
      <c r="AI27" s="527"/>
      <c r="AJ27" s="527"/>
      <c r="AK27" s="575"/>
      <c r="AL27" s="576"/>
      <c r="AO27" s="23">
        <f t="shared" si="0"/>
        <v>0</v>
      </c>
      <c r="AP27" s="89">
        <f t="shared" si="1"/>
        <v>0</v>
      </c>
      <c r="AQ27">
        <f t="shared" si="2"/>
        <v>0</v>
      </c>
      <c r="AR27" s="449" t="str" cm="1">
        <f t="array" aca="1" ref="AR27" ca="1">_xlfn.TEXTJOIN("",TRUE,IFERROR((MID(U27,ROW(INDIRECT("1:"&amp;LEN(U27))),1)*1),""))</f>
        <v/>
      </c>
      <c r="AS27" s="449" t="str" cm="1">
        <f t="array" aca="1" ref="AS27" ca="1">_xlfn.TEXTJOIN("",TRUE,IFERROR((MID(Y27,ROW(INDIRECT("1:"&amp;LEN(Y27))),1)*1),""))</f>
        <v/>
      </c>
      <c r="AT27">
        <f t="shared" ca="1" si="3"/>
        <v>0</v>
      </c>
      <c r="AU27">
        <f t="shared" ca="1" si="4"/>
        <v>0</v>
      </c>
      <c r="AV27" s="42">
        <f t="shared" si="5"/>
        <v>0</v>
      </c>
    </row>
    <row r="28" spans="2:48" s="42" customFormat="1" ht="15" customHeight="1">
      <c r="B28" s="101"/>
      <c r="C28" s="94" t="s">
        <v>5022</v>
      </c>
      <c r="D28" s="572" t="str">
        <f>IF(CNGE_2024_M4_Secc1!D46="","",CNGE_2024_M4_Secc1!D46)</f>
        <v/>
      </c>
      <c r="E28" s="573"/>
      <c r="F28" s="573"/>
      <c r="G28" s="574"/>
      <c r="H28" s="518" t="str">
        <f>IF(CNGE_2024_M4_Secc1!M46="","",CNGE_2024_M4_Secc1!M46)</f>
        <v/>
      </c>
      <c r="I28" s="518"/>
      <c r="J28" s="575"/>
      <c r="K28" s="520"/>
      <c r="L28" s="576"/>
      <c r="M28" s="515" t="str">
        <f>IF(O28="","",VLOOKUP(O28,Presentación!$AL$3:$AN$574,2,FALSE))</f>
        <v/>
      </c>
      <c r="N28" s="517"/>
      <c r="O28" s="623"/>
      <c r="P28" s="624"/>
      <c r="Q28" s="625"/>
      <c r="R28" s="581"/>
      <c r="S28" s="581"/>
      <c r="T28" s="581"/>
      <c r="U28" s="527"/>
      <c r="V28" s="527"/>
      <c r="W28" s="527"/>
      <c r="X28" s="129" t="s">
        <v>6401</v>
      </c>
      <c r="Y28" s="527"/>
      <c r="Z28" s="527"/>
      <c r="AA28" s="527"/>
      <c r="AB28" s="527"/>
      <c r="AC28" s="527"/>
      <c r="AD28" s="527"/>
      <c r="AE28" s="527"/>
      <c r="AF28" s="527"/>
      <c r="AG28" s="527"/>
      <c r="AH28" s="527"/>
      <c r="AI28" s="527"/>
      <c r="AJ28" s="527"/>
      <c r="AK28" s="575"/>
      <c r="AL28" s="576"/>
      <c r="AO28" s="23">
        <f t="shared" si="0"/>
        <v>0</v>
      </c>
      <c r="AP28" s="89">
        <f t="shared" si="1"/>
        <v>0</v>
      </c>
      <c r="AQ28">
        <f t="shared" si="2"/>
        <v>0</v>
      </c>
      <c r="AR28" s="449" t="str" cm="1">
        <f t="array" aca="1" ref="AR28" ca="1">_xlfn.TEXTJOIN("",TRUE,IFERROR((MID(U28,ROW(INDIRECT("1:"&amp;LEN(U28))),1)*1),""))</f>
        <v/>
      </c>
      <c r="AS28" s="449" t="str" cm="1">
        <f t="array" aca="1" ref="AS28" ca="1">_xlfn.TEXTJOIN("",TRUE,IFERROR((MID(Y28,ROW(INDIRECT("1:"&amp;LEN(Y28))),1)*1),""))</f>
        <v/>
      </c>
      <c r="AT28">
        <f t="shared" ca="1" si="3"/>
        <v>0</v>
      </c>
      <c r="AU28">
        <f t="shared" ca="1" si="4"/>
        <v>0</v>
      </c>
      <c r="AV28" s="42">
        <f t="shared" si="5"/>
        <v>0</v>
      </c>
    </row>
    <row r="29" spans="2:48" s="42" customFormat="1" ht="15" customHeight="1">
      <c r="B29" s="101"/>
      <c r="C29" s="94" t="s">
        <v>5024</v>
      </c>
      <c r="D29" s="572" t="str">
        <f>IF(CNGE_2024_M4_Secc1!D47="","",CNGE_2024_M4_Secc1!D47)</f>
        <v/>
      </c>
      <c r="E29" s="573"/>
      <c r="F29" s="573"/>
      <c r="G29" s="574"/>
      <c r="H29" s="518" t="str">
        <f>IF(CNGE_2024_M4_Secc1!M47="","",CNGE_2024_M4_Secc1!M47)</f>
        <v/>
      </c>
      <c r="I29" s="518"/>
      <c r="J29" s="575"/>
      <c r="K29" s="520"/>
      <c r="L29" s="576"/>
      <c r="M29" s="515" t="str">
        <f>IF(O29="","",VLOOKUP(O29,Presentación!$AL$3:$AN$574,2,FALSE))</f>
        <v/>
      </c>
      <c r="N29" s="517"/>
      <c r="O29" s="623"/>
      <c r="P29" s="624"/>
      <c r="Q29" s="625"/>
      <c r="R29" s="581"/>
      <c r="S29" s="581"/>
      <c r="T29" s="581"/>
      <c r="U29" s="527"/>
      <c r="V29" s="527"/>
      <c r="W29" s="527"/>
      <c r="X29" s="129" t="s">
        <v>6401</v>
      </c>
      <c r="Y29" s="527"/>
      <c r="Z29" s="527"/>
      <c r="AA29" s="527"/>
      <c r="AB29" s="527"/>
      <c r="AC29" s="527"/>
      <c r="AD29" s="527"/>
      <c r="AE29" s="527"/>
      <c r="AF29" s="527"/>
      <c r="AG29" s="527"/>
      <c r="AH29" s="527"/>
      <c r="AI29" s="527"/>
      <c r="AJ29" s="527"/>
      <c r="AK29" s="575"/>
      <c r="AL29" s="576"/>
      <c r="AO29" s="23">
        <f t="shared" si="0"/>
        <v>0</v>
      </c>
      <c r="AP29" s="89">
        <f t="shared" si="1"/>
        <v>0</v>
      </c>
      <c r="AQ29">
        <f t="shared" si="2"/>
        <v>0</v>
      </c>
      <c r="AR29" s="449" t="str" cm="1">
        <f t="array" aca="1" ref="AR29" ca="1">_xlfn.TEXTJOIN("",TRUE,IFERROR((MID(U29,ROW(INDIRECT("1:"&amp;LEN(U29))),1)*1),""))</f>
        <v/>
      </c>
      <c r="AS29" s="449" t="str" cm="1">
        <f t="array" aca="1" ref="AS29" ca="1">_xlfn.TEXTJOIN("",TRUE,IFERROR((MID(Y29,ROW(INDIRECT("1:"&amp;LEN(Y29))),1)*1),""))</f>
        <v/>
      </c>
      <c r="AT29">
        <f t="shared" ca="1" si="3"/>
        <v>0</v>
      </c>
      <c r="AU29">
        <f t="shared" ca="1" si="4"/>
        <v>0</v>
      </c>
      <c r="AV29" s="42">
        <f t="shared" si="5"/>
        <v>0</v>
      </c>
    </row>
    <row r="30" spans="2:48" s="42" customFormat="1" ht="15" customHeight="1">
      <c r="B30" s="101"/>
      <c r="C30" s="94" t="s">
        <v>5026</v>
      </c>
      <c r="D30" s="572" t="str">
        <f>IF(CNGE_2024_M4_Secc1!D48="","",CNGE_2024_M4_Secc1!D48)</f>
        <v/>
      </c>
      <c r="E30" s="573"/>
      <c r="F30" s="573"/>
      <c r="G30" s="574"/>
      <c r="H30" s="518" t="str">
        <f>IF(CNGE_2024_M4_Secc1!M48="","",CNGE_2024_M4_Secc1!M48)</f>
        <v/>
      </c>
      <c r="I30" s="518"/>
      <c r="J30" s="575"/>
      <c r="K30" s="520"/>
      <c r="L30" s="576"/>
      <c r="M30" s="515" t="str">
        <f>IF(O30="","",VLOOKUP(O30,Presentación!$AL$3:$AN$574,2,FALSE))</f>
        <v/>
      </c>
      <c r="N30" s="517"/>
      <c r="O30" s="623"/>
      <c r="P30" s="624"/>
      <c r="Q30" s="625"/>
      <c r="R30" s="581"/>
      <c r="S30" s="581"/>
      <c r="T30" s="581"/>
      <c r="U30" s="527"/>
      <c r="V30" s="527"/>
      <c r="W30" s="527"/>
      <c r="X30" s="129" t="s">
        <v>6401</v>
      </c>
      <c r="Y30" s="527"/>
      <c r="Z30" s="527"/>
      <c r="AA30" s="527"/>
      <c r="AB30" s="527"/>
      <c r="AC30" s="527"/>
      <c r="AD30" s="527"/>
      <c r="AE30" s="527"/>
      <c r="AF30" s="527"/>
      <c r="AG30" s="527"/>
      <c r="AH30" s="527"/>
      <c r="AI30" s="527"/>
      <c r="AJ30" s="527"/>
      <c r="AK30" s="575"/>
      <c r="AL30" s="576"/>
      <c r="AO30" s="23">
        <f t="shared" si="0"/>
        <v>0</v>
      </c>
      <c r="AP30" s="89">
        <f t="shared" si="1"/>
        <v>0</v>
      </c>
      <c r="AQ30">
        <f t="shared" si="2"/>
        <v>0</v>
      </c>
      <c r="AR30" s="449" t="str" cm="1">
        <f t="array" aca="1" ref="AR30" ca="1">_xlfn.TEXTJOIN("",TRUE,IFERROR((MID(U30,ROW(INDIRECT("1:"&amp;LEN(U30))),1)*1),""))</f>
        <v/>
      </c>
      <c r="AS30" s="449" t="str" cm="1">
        <f t="array" aca="1" ref="AS30" ca="1">_xlfn.TEXTJOIN("",TRUE,IFERROR((MID(Y30,ROW(INDIRECT("1:"&amp;LEN(Y30))),1)*1),""))</f>
        <v/>
      </c>
      <c r="AT30">
        <f t="shared" ca="1" si="3"/>
        <v>0</v>
      </c>
      <c r="AU30">
        <f t="shared" ca="1" si="4"/>
        <v>0</v>
      </c>
      <c r="AV30" s="42">
        <f t="shared" si="5"/>
        <v>0</v>
      </c>
    </row>
    <row r="31" spans="2:48" s="42" customFormat="1" ht="15" customHeight="1">
      <c r="B31" s="101"/>
      <c r="C31" s="94" t="s">
        <v>5028</v>
      </c>
      <c r="D31" s="572" t="str">
        <f>IF(CNGE_2024_M4_Secc1!D49="","",CNGE_2024_M4_Secc1!D49)</f>
        <v/>
      </c>
      <c r="E31" s="573"/>
      <c r="F31" s="573"/>
      <c r="G31" s="574"/>
      <c r="H31" s="518" t="str">
        <f>IF(CNGE_2024_M4_Secc1!M49="","",CNGE_2024_M4_Secc1!M49)</f>
        <v/>
      </c>
      <c r="I31" s="518"/>
      <c r="J31" s="575"/>
      <c r="K31" s="520"/>
      <c r="L31" s="576"/>
      <c r="M31" s="515" t="str">
        <f>IF(O31="","",VLOOKUP(O31,Presentación!$AL$3:$AN$574,2,FALSE))</f>
        <v/>
      </c>
      <c r="N31" s="517"/>
      <c r="O31" s="623"/>
      <c r="P31" s="624"/>
      <c r="Q31" s="625"/>
      <c r="R31" s="581"/>
      <c r="S31" s="581"/>
      <c r="T31" s="581"/>
      <c r="U31" s="527"/>
      <c r="V31" s="527"/>
      <c r="W31" s="527"/>
      <c r="X31" s="129" t="s">
        <v>6401</v>
      </c>
      <c r="Y31" s="527"/>
      <c r="Z31" s="527"/>
      <c r="AA31" s="527"/>
      <c r="AB31" s="527"/>
      <c r="AC31" s="527"/>
      <c r="AD31" s="527"/>
      <c r="AE31" s="527"/>
      <c r="AF31" s="527"/>
      <c r="AG31" s="527"/>
      <c r="AH31" s="527"/>
      <c r="AI31" s="527"/>
      <c r="AJ31" s="527"/>
      <c r="AK31" s="575"/>
      <c r="AL31" s="576"/>
      <c r="AO31" s="23">
        <f t="shared" si="0"/>
        <v>0</v>
      </c>
      <c r="AP31" s="89">
        <f t="shared" si="1"/>
        <v>0</v>
      </c>
      <c r="AQ31">
        <f t="shared" si="2"/>
        <v>0</v>
      </c>
      <c r="AR31" s="449" t="str" cm="1">
        <f t="array" aca="1" ref="AR31" ca="1">_xlfn.TEXTJOIN("",TRUE,IFERROR((MID(U31,ROW(INDIRECT("1:"&amp;LEN(U31))),1)*1),""))</f>
        <v/>
      </c>
      <c r="AS31" s="449" t="str" cm="1">
        <f t="array" aca="1" ref="AS31" ca="1">_xlfn.TEXTJOIN("",TRUE,IFERROR((MID(Y31,ROW(INDIRECT("1:"&amp;LEN(Y31))),1)*1),""))</f>
        <v/>
      </c>
      <c r="AT31">
        <f t="shared" ca="1" si="3"/>
        <v>0</v>
      </c>
      <c r="AU31">
        <f t="shared" ca="1" si="4"/>
        <v>0</v>
      </c>
      <c r="AV31" s="42">
        <f t="shared" si="5"/>
        <v>0</v>
      </c>
    </row>
    <row r="32" spans="2:48" s="42" customFormat="1" ht="15" customHeight="1">
      <c r="B32" s="101"/>
      <c r="C32" s="94" t="s">
        <v>5030</v>
      </c>
      <c r="D32" s="572" t="str">
        <f>IF(CNGE_2024_M4_Secc1!D50="","",CNGE_2024_M4_Secc1!D50)</f>
        <v/>
      </c>
      <c r="E32" s="573"/>
      <c r="F32" s="573"/>
      <c r="G32" s="574"/>
      <c r="H32" s="518" t="str">
        <f>IF(CNGE_2024_M4_Secc1!M50="","",CNGE_2024_M4_Secc1!M50)</f>
        <v/>
      </c>
      <c r="I32" s="518"/>
      <c r="J32" s="575"/>
      <c r="K32" s="520"/>
      <c r="L32" s="576"/>
      <c r="M32" s="515" t="str">
        <f>IF(O32="","",VLOOKUP(O32,Presentación!$AL$3:$AN$574,2,FALSE))</f>
        <v/>
      </c>
      <c r="N32" s="517"/>
      <c r="O32" s="623"/>
      <c r="P32" s="624"/>
      <c r="Q32" s="625"/>
      <c r="R32" s="581"/>
      <c r="S32" s="581"/>
      <c r="T32" s="581"/>
      <c r="U32" s="527"/>
      <c r="V32" s="527"/>
      <c r="W32" s="527"/>
      <c r="X32" s="129" t="s">
        <v>6401</v>
      </c>
      <c r="Y32" s="527"/>
      <c r="Z32" s="527"/>
      <c r="AA32" s="527"/>
      <c r="AB32" s="527"/>
      <c r="AC32" s="527"/>
      <c r="AD32" s="527"/>
      <c r="AE32" s="527"/>
      <c r="AF32" s="527"/>
      <c r="AG32" s="527"/>
      <c r="AH32" s="527"/>
      <c r="AI32" s="527"/>
      <c r="AJ32" s="527"/>
      <c r="AK32" s="575"/>
      <c r="AL32" s="576"/>
      <c r="AO32" s="23">
        <f t="shared" si="0"/>
        <v>0</v>
      </c>
      <c r="AP32" s="89">
        <f t="shared" si="1"/>
        <v>0</v>
      </c>
      <c r="AQ32">
        <f t="shared" si="2"/>
        <v>0</v>
      </c>
      <c r="AR32" s="449" t="str" cm="1">
        <f t="array" aca="1" ref="AR32" ca="1">_xlfn.TEXTJOIN("",TRUE,IFERROR((MID(U32,ROW(INDIRECT("1:"&amp;LEN(U32))),1)*1),""))</f>
        <v/>
      </c>
      <c r="AS32" s="449" t="str" cm="1">
        <f t="array" aca="1" ref="AS32" ca="1">_xlfn.TEXTJOIN("",TRUE,IFERROR((MID(Y32,ROW(INDIRECT("1:"&amp;LEN(Y32))),1)*1),""))</f>
        <v/>
      </c>
      <c r="AT32">
        <f t="shared" ca="1" si="3"/>
        <v>0</v>
      </c>
      <c r="AU32">
        <f t="shared" ca="1" si="4"/>
        <v>0</v>
      </c>
      <c r="AV32" s="42">
        <f t="shared" si="5"/>
        <v>0</v>
      </c>
    </row>
    <row r="33" spans="2:48" s="42" customFormat="1" ht="15" customHeight="1">
      <c r="B33" s="101"/>
      <c r="C33" s="94" t="s">
        <v>5031</v>
      </c>
      <c r="D33" s="572" t="str">
        <f>IF(CNGE_2024_M4_Secc1!D51="","",CNGE_2024_M4_Secc1!D51)</f>
        <v/>
      </c>
      <c r="E33" s="573"/>
      <c r="F33" s="573"/>
      <c r="G33" s="574"/>
      <c r="H33" s="518" t="str">
        <f>IF(CNGE_2024_M4_Secc1!M51="","",CNGE_2024_M4_Secc1!M51)</f>
        <v/>
      </c>
      <c r="I33" s="518"/>
      <c r="J33" s="575"/>
      <c r="K33" s="520"/>
      <c r="L33" s="576"/>
      <c r="M33" s="515" t="str">
        <f>IF(O33="","",VLOOKUP(O33,Presentación!$AL$3:$AN$574,2,FALSE))</f>
        <v/>
      </c>
      <c r="N33" s="517"/>
      <c r="O33" s="623"/>
      <c r="P33" s="624"/>
      <c r="Q33" s="625"/>
      <c r="R33" s="581"/>
      <c r="S33" s="581"/>
      <c r="T33" s="581"/>
      <c r="U33" s="527"/>
      <c r="V33" s="527"/>
      <c r="W33" s="527"/>
      <c r="X33" s="129" t="s">
        <v>6401</v>
      </c>
      <c r="Y33" s="527"/>
      <c r="Z33" s="527"/>
      <c r="AA33" s="527"/>
      <c r="AB33" s="527"/>
      <c r="AC33" s="527"/>
      <c r="AD33" s="527"/>
      <c r="AE33" s="527"/>
      <c r="AF33" s="527"/>
      <c r="AG33" s="527"/>
      <c r="AH33" s="527"/>
      <c r="AI33" s="527"/>
      <c r="AJ33" s="527"/>
      <c r="AK33" s="575"/>
      <c r="AL33" s="576"/>
      <c r="AO33" s="23">
        <f t="shared" si="0"/>
        <v>0</v>
      </c>
      <c r="AP33" s="89">
        <f t="shared" si="1"/>
        <v>0</v>
      </c>
      <c r="AQ33">
        <f t="shared" si="2"/>
        <v>0</v>
      </c>
      <c r="AR33" s="449" t="str" cm="1">
        <f t="array" aca="1" ref="AR33" ca="1">_xlfn.TEXTJOIN("",TRUE,IFERROR((MID(U33,ROW(INDIRECT("1:"&amp;LEN(U33))),1)*1),""))</f>
        <v/>
      </c>
      <c r="AS33" s="449" t="str" cm="1">
        <f t="array" aca="1" ref="AS33" ca="1">_xlfn.TEXTJOIN("",TRUE,IFERROR((MID(Y33,ROW(INDIRECT("1:"&amp;LEN(Y33))),1)*1),""))</f>
        <v/>
      </c>
      <c r="AT33">
        <f t="shared" ca="1" si="3"/>
        <v>0</v>
      </c>
      <c r="AU33">
        <f t="shared" ca="1" si="4"/>
        <v>0</v>
      </c>
      <c r="AV33" s="42">
        <f t="shared" si="5"/>
        <v>0</v>
      </c>
    </row>
    <row r="34" spans="2:48" s="42" customFormat="1" ht="15" customHeight="1">
      <c r="B34" s="101"/>
      <c r="C34" s="94" t="s">
        <v>5033</v>
      </c>
      <c r="D34" s="572" t="str">
        <f>IF(CNGE_2024_M4_Secc1!D52="","",CNGE_2024_M4_Secc1!D52)</f>
        <v/>
      </c>
      <c r="E34" s="573"/>
      <c r="F34" s="573"/>
      <c r="G34" s="574"/>
      <c r="H34" s="518" t="str">
        <f>IF(CNGE_2024_M4_Secc1!M52="","",CNGE_2024_M4_Secc1!M52)</f>
        <v/>
      </c>
      <c r="I34" s="518"/>
      <c r="J34" s="575"/>
      <c r="K34" s="520"/>
      <c r="L34" s="576"/>
      <c r="M34" s="515" t="str">
        <f>IF(O34="","",VLOOKUP(O34,Presentación!$AL$3:$AN$574,2,FALSE))</f>
        <v/>
      </c>
      <c r="N34" s="517"/>
      <c r="O34" s="623"/>
      <c r="P34" s="624"/>
      <c r="Q34" s="625"/>
      <c r="R34" s="581"/>
      <c r="S34" s="581"/>
      <c r="T34" s="581"/>
      <c r="U34" s="527"/>
      <c r="V34" s="527"/>
      <c r="W34" s="527"/>
      <c r="X34" s="129" t="s">
        <v>6401</v>
      </c>
      <c r="Y34" s="527"/>
      <c r="Z34" s="527"/>
      <c r="AA34" s="527"/>
      <c r="AB34" s="527"/>
      <c r="AC34" s="527"/>
      <c r="AD34" s="527"/>
      <c r="AE34" s="527"/>
      <c r="AF34" s="527"/>
      <c r="AG34" s="527"/>
      <c r="AH34" s="527"/>
      <c r="AI34" s="527"/>
      <c r="AJ34" s="527"/>
      <c r="AK34" s="575"/>
      <c r="AL34" s="576"/>
      <c r="AO34" s="23">
        <f t="shared" si="0"/>
        <v>0</v>
      </c>
      <c r="AP34" s="89">
        <f t="shared" si="1"/>
        <v>0</v>
      </c>
      <c r="AQ34">
        <f t="shared" si="2"/>
        <v>0</v>
      </c>
      <c r="AR34" s="449" t="str" cm="1">
        <f t="array" aca="1" ref="AR34" ca="1">_xlfn.TEXTJOIN("",TRUE,IFERROR((MID(U34,ROW(INDIRECT("1:"&amp;LEN(U34))),1)*1),""))</f>
        <v/>
      </c>
      <c r="AS34" s="449" t="str" cm="1">
        <f t="array" aca="1" ref="AS34" ca="1">_xlfn.TEXTJOIN("",TRUE,IFERROR((MID(Y34,ROW(INDIRECT("1:"&amp;LEN(Y34))),1)*1),""))</f>
        <v/>
      </c>
      <c r="AT34">
        <f t="shared" ca="1" si="3"/>
        <v>0</v>
      </c>
      <c r="AU34">
        <f t="shared" ca="1" si="4"/>
        <v>0</v>
      </c>
      <c r="AV34" s="42">
        <f t="shared" si="5"/>
        <v>0</v>
      </c>
    </row>
    <row r="35" spans="2:48" s="42" customFormat="1" ht="15" customHeight="1">
      <c r="B35" s="101"/>
      <c r="C35" s="94" t="s">
        <v>5034</v>
      </c>
      <c r="D35" s="572" t="str">
        <f>IF(CNGE_2024_M4_Secc1!D53="","",CNGE_2024_M4_Secc1!D53)</f>
        <v/>
      </c>
      <c r="E35" s="573"/>
      <c r="F35" s="573"/>
      <c r="G35" s="574"/>
      <c r="H35" s="518" t="str">
        <f>IF(CNGE_2024_M4_Secc1!M53="","",CNGE_2024_M4_Secc1!M53)</f>
        <v/>
      </c>
      <c r="I35" s="518"/>
      <c r="J35" s="575"/>
      <c r="K35" s="520"/>
      <c r="L35" s="576"/>
      <c r="M35" s="515" t="str">
        <f>IF(O35="","",VLOOKUP(O35,Presentación!$AL$3:$AN$574,2,FALSE))</f>
        <v/>
      </c>
      <c r="N35" s="517"/>
      <c r="O35" s="623"/>
      <c r="P35" s="624"/>
      <c r="Q35" s="625"/>
      <c r="R35" s="581"/>
      <c r="S35" s="581"/>
      <c r="T35" s="581"/>
      <c r="U35" s="527"/>
      <c r="V35" s="527"/>
      <c r="W35" s="527"/>
      <c r="X35" s="129" t="s">
        <v>6401</v>
      </c>
      <c r="Y35" s="527"/>
      <c r="Z35" s="527"/>
      <c r="AA35" s="527"/>
      <c r="AB35" s="527"/>
      <c r="AC35" s="527"/>
      <c r="AD35" s="527"/>
      <c r="AE35" s="527"/>
      <c r="AF35" s="527"/>
      <c r="AG35" s="527"/>
      <c r="AH35" s="527"/>
      <c r="AI35" s="527"/>
      <c r="AJ35" s="527"/>
      <c r="AK35" s="575"/>
      <c r="AL35" s="576"/>
      <c r="AO35" s="23">
        <f t="shared" si="0"/>
        <v>0</v>
      </c>
      <c r="AP35" s="89">
        <f t="shared" si="1"/>
        <v>0</v>
      </c>
      <c r="AQ35">
        <f t="shared" si="2"/>
        <v>0</v>
      </c>
      <c r="AR35" s="449" t="str" cm="1">
        <f t="array" aca="1" ref="AR35" ca="1">_xlfn.TEXTJOIN("",TRUE,IFERROR((MID(U35,ROW(INDIRECT("1:"&amp;LEN(U35))),1)*1),""))</f>
        <v/>
      </c>
      <c r="AS35" s="449" t="str" cm="1">
        <f t="array" aca="1" ref="AS35" ca="1">_xlfn.TEXTJOIN("",TRUE,IFERROR((MID(Y35,ROW(INDIRECT("1:"&amp;LEN(Y35))),1)*1),""))</f>
        <v/>
      </c>
      <c r="AT35">
        <f t="shared" ca="1" si="3"/>
        <v>0</v>
      </c>
      <c r="AU35">
        <f t="shared" ca="1" si="4"/>
        <v>0</v>
      </c>
      <c r="AV35" s="42">
        <f t="shared" si="5"/>
        <v>0</v>
      </c>
    </row>
    <row r="36" spans="2:48" s="42" customFormat="1" ht="15" customHeight="1">
      <c r="B36" s="101"/>
      <c r="C36" s="94" t="s">
        <v>5035</v>
      </c>
      <c r="D36" s="572" t="str">
        <f>IF(CNGE_2024_M4_Secc1!D54="","",CNGE_2024_M4_Secc1!D54)</f>
        <v/>
      </c>
      <c r="E36" s="573"/>
      <c r="F36" s="573"/>
      <c r="G36" s="574"/>
      <c r="H36" s="518" t="str">
        <f>IF(CNGE_2024_M4_Secc1!M54="","",CNGE_2024_M4_Secc1!M54)</f>
        <v/>
      </c>
      <c r="I36" s="518"/>
      <c r="J36" s="575"/>
      <c r="K36" s="520"/>
      <c r="L36" s="576"/>
      <c r="M36" s="515" t="str">
        <f>IF(O36="","",VLOOKUP(O36,Presentación!$AL$3:$AN$574,2,FALSE))</f>
        <v/>
      </c>
      <c r="N36" s="517"/>
      <c r="O36" s="623"/>
      <c r="P36" s="624"/>
      <c r="Q36" s="625"/>
      <c r="R36" s="581"/>
      <c r="S36" s="581"/>
      <c r="T36" s="581"/>
      <c r="U36" s="527"/>
      <c r="V36" s="527"/>
      <c r="W36" s="527"/>
      <c r="X36" s="129" t="s">
        <v>6401</v>
      </c>
      <c r="Y36" s="527"/>
      <c r="Z36" s="527"/>
      <c r="AA36" s="527"/>
      <c r="AB36" s="527"/>
      <c r="AC36" s="527"/>
      <c r="AD36" s="527"/>
      <c r="AE36" s="527"/>
      <c r="AF36" s="527"/>
      <c r="AG36" s="527"/>
      <c r="AH36" s="527"/>
      <c r="AI36" s="527"/>
      <c r="AJ36" s="527"/>
      <c r="AK36" s="575"/>
      <c r="AL36" s="576"/>
      <c r="AO36" s="23">
        <f t="shared" si="0"/>
        <v>0</v>
      </c>
      <c r="AP36" s="89">
        <f t="shared" si="1"/>
        <v>0</v>
      </c>
      <c r="AQ36">
        <f t="shared" si="2"/>
        <v>0</v>
      </c>
      <c r="AR36" s="449" t="str" cm="1">
        <f t="array" aca="1" ref="AR36" ca="1">_xlfn.TEXTJOIN("",TRUE,IFERROR((MID(U36,ROW(INDIRECT("1:"&amp;LEN(U36))),1)*1),""))</f>
        <v/>
      </c>
      <c r="AS36" s="449" t="str" cm="1">
        <f t="array" aca="1" ref="AS36" ca="1">_xlfn.TEXTJOIN("",TRUE,IFERROR((MID(Y36,ROW(INDIRECT("1:"&amp;LEN(Y36))),1)*1),""))</f>
        <v/>
      </c>
      <c r="AT36">
        <f t="shared" ca="1" si="3"/>
        <v>0</v>
      </c>
      <c r="AU36">
        <f t="shared" ca="1" si="4"/>
        <v>0</v>
      </c>
      <c r="AV36" s="42">
        <f t="shared" si="5"/>
        <v>0</v>
      </c>
    </row>
    <row r="37" spans="2:48" s="42" customFormat="1" ht="15" customHeight="1">
      <c r="B37" s="101"/>
      <c r="C37" s="94" t="s">
        <v>5036</v>
      </c>
      <c r="D37" s="572" t="str">
        <f>IF(CNGE_2024_M4_Secc1!D55="","",CNGE_2024_M4_Secc1!D55)</f>
        <v/>
      </c>
      <c r="E37" s="573"/>
      <c r="F37" s="573"/>
      <c r="G37" s="574"/>
      <c r="H37" s="518" t="str">
        <f>IF(CNGE_2024_M4_Secc1!M55="","",CNGE_2024_M4_Secc1!M55)</f>
        <v/>
      </c>
      <c r="I37" s="518"/>
      <c r="J37" s="575"/>
      <c r="K37" s="520"/>
      <c r="L37" s="576"/>
      <c r="M37" s="515" t="str">
        <f>IF(O37="","",VLOOKUP(O37,Presentación!$AL$3:$AN$574,2,FALSE))</f>
        <v/>
      </c>
      <c r="N37" s="517"/>
      <c r="O37" s="623"/>
      <c r="P37" s="624"/>
      <c r="Q37" s="625"/>
      <c r="R37" s="581"/>
      <c r="S37" s="581"/>
      <c r="T37" s="581"/>
      <c r="U37" s="527"/>
      <c r="V37" s="527"/>
      <c r="W37" s="527"/>
      <c r="X37" s="129" t="s">
        <v>6401</v>
      </c>
      <c r="Y37" s="527"/>
      <c r="Z37" s="527"/>
      <c r="AA37" s="527"/>
      <c r="AB37" s="527"/>
      <c r="AC37" s="527"/>
      <c r="AD37" s="527"/>
      <c r="AE37" s="527"/>
      <c r="AF37" s="527"/>
      <c r="AG37" s="527"/>
      <c r="AH37" s="527"/>
      <c r="AI37" s="527"/>
      <c r="AJ37" s="527"/>
      <c r="AK37" s="575"/>
      <c r="AL37" s="576"/>
      <c r="AO37" s="23">
        <f t="shared" si="0"/>
        <v>0</v>
      </c>
      <c r="AP37" s="89">
        <f t="shared" si="1"/>
        <v>0</v>
      </c>
      <c r="AQ37">
        <f t="shared" si="2"/>
        <v>0</v>
      </c>
      <c r="AR37" s="449" t="str" cm="1">
        <f t="array" aca="1" ref="AR37" ca="1">_xlfn.TEXTJOIN("",TRUE,IFERROR((MID(U37,ROW(INDIRECT("1:"&amp;LEN(U37))),1)*1),""))</f>
        <v/>
      </c>
      <c r="AS37" s="449" t="str" cm="1">
        <f t="array" aca="1" ref="AS37" ca="1">_xlfn.TEXTJOIN("",TRUE,IFERROR((MID(Y37,ROW(INDIRECT("1:"&amp;LEN(Y37))),1)*1),""))</f>
        <v/>
      </c>
      <c r="AT37">
        <f t="shared" ca="1" si="3"/>
        <v>0</v>
      </c>
      <c r="AU37">
        <f t="shared" ca="1" si="4"/>
        <v>0</v>
      </c>
      <c r="AV37" s="42">
        <f t="shared" si="5"/>
        <v>0</v>
      </c>
    </row>
    <row r="38" spans="2:48" s="42" customFormat="1" ht="15" customHeight="1">
      <c r="B38" s="101"/>
      <c r="C38" s="94" t="s">
        <v>5037</v>
      </c>
      <c r="D38" s="572" t="str">
        <f>IF(CNGE_2024_M4_Secc1!D56="","",CNGE_2024_M4_Secc1!D56)</f>
        <v/>
      </c>
      <c r="E38" s="573"/>
      <c r="F38" s="573"/>
      <c r="G38" s="574"/>
      <c r="H38" s="518" t="str">
        <f>IF(CNGE_2024_M4_Secc1!M56="","",CNGE_2024_M4_Secc1!M56)</f>
        <v/>
      </c>
      <c r="I38" s="518"/>
      <c r="J38" s="575"/>
      <c r="K38" s="520"/>
      <c r="L38" s="576"/>
      <c r="M38" s="515" t="str">
        <f>IF(O38="","",VLOOKUP(O38,Presentación!$AL$3:$AN$574,2,FALSE))</f>
        <v/>
      </c>
      <c r="N38" s="517"/>
      <c r="O38" s="623"/>
      <c r="P38" s="624"/>
      <c r="Q38" s="625"/>
      <c r="R38" s="581"/>
      <c r="S38" s="581"/>
      <c r="T38" s="581"/>
      <c r="U38" s="527"/>
      <c r="V38" s="527"/>
      <c r="W38" s="527"/>
      <c r="X38" s="129" t="s">
        <v>6401</v>
      </c>
      <c r="Y38" s="527"/>
      <c r="Z38" s="527"/>
      <c r="AA38" s="527"/>
      <c r="AB38" s="527"/>
      <c r="AC38" s="527"/>
      <c r="AD38" s="527"/>
      <c r="AE38" s="527"/>
      <c r="AF38" s="527"/>
      <c r="AG38" s="527"/>
      <c r="AH38" s="527"/>
      <c r="AI38" s="527"/>
      <c r="AJ38" s="527"/>
      <c r="AK38" s="575"/>
      <c r="AL38" s="576"/>
      <c r="AO38" s="23">
        <f t="shared" si="0"/>
        <v>0</v>
      </c>
      <c r="AP38" s="89">
        <f t="shared" si="1"/>
        <v>0</v>
      </c>
      <c r="AQ38">
        <f t="shared" si="2"/>
        <v>0</v>
      </c>
      <c r="AR38" s="449" t="str" cm="1">
        <f t="array" aca="1" ref="AR38" ca="1">_xlfn.TEXTJOIN("",TRUE,IFERROR((MID(U38,ROW(INDIRECT("1:"&amp;LEN(U38))),1)*1),""))</f>
        <v/>
      </c>
      <c r="AS38" s="449" t="str" cm="1">
        <f t="array" aca="1" ref="AS38" ca="1">_xlfn.TEXTJOIN("",TRUE,IFERROR((MID(Y38,ROW(INDIRECT("1:"&amp;LEN(Y38))),1)*1),""))</f>
        <v/>
      </c>
      <c r="AT38">
        <f t="shared" ca="1" si="3"/>
        <v>0</v>
      </c>
      <c r="AU38">
        <f t="shared" ca="1" si="4"/>
        <v>0</v>
      </c>
      <c r="AV38" s="42">
        <f t="shared" si="5"/>
        <v>0</v>
      </c>
    </row>
    <row r="39" spans="2:48" s="42" customFormat="1" ht="15" customHeight="1">
      <c r="B39" s="101"/>
      <c r="C39" s="94" t="s">
        <v>5038</v>
      </c>
      <c r="D39" s="572" t="str">
        <f>IF(CNGE_2024_M4_Secc1!D57="","",CNGE_2024_M4_Secc1!D57)</f>
        <v/>
      </c>
      <c r="E39" s="573"/>
      <c r="F39" s="573"/>
      <c r="G39" s="574"/>
      <c r="H39" s="518" t="str">
        <f>IF(CNGE_2024_M4_Secc1!M57="","",CNGE_2024_M4_Secc1!M57)</f>
        <v/>
      </c>
      <c r="I39" s="518"/>
      <c r="J39" s="575"/>
      <c r="K39" s="520"/>
      <c r="L39" s="576"/>
      <c r="M39" s="515" t="str">
        <f>IF(O39="","",VLOOKUP(O39,Presentación!$AL$3:$AN$574,2,FALSE))</f>
        <v/>
      </c>
      <c r="N39" s="517"/>
      <c r="O39" s="623"/>
      <c r="P39" s="624"/>
      <c r="Q39" s="625"/>
      <c r="R39" s="581"/>
      <c r="S39" s="581"/>
      <c r="T39" s="581"/>
      <c r="U39" s="527"/>
      <c r="V39" s="527"/>
      <c r="W39" s="527"/>
      <c r="X39" s="129" t="s">
        <v>6401</v>
      </c>
      <c r="Y39" s="527"/>
      <c r="Z39" s="527"/>
      <c r="AA39" s="527"/>
      <c r="AB39" s="527"/>
      <c r="AC39" s="527"/>
      <c r="AD39" s="527"/>
      <c r="AE39" s="527"/>
      <c r="AF39" s="527"/>
      <c r="AG39" s="527"/>
      <c r="AH39" s="527"/>
      <c r="AI39" s="527"/>
      <c r="AJ39" s="527"/>
      <c r="AK39" s="575"/>
      <c r="AL39" s="576"/>
      <c r="AO39" s="23">
        <f t="shared" si="0"/>
        <v>0</v>
      </c>
      <c r="AP39" s="89">
        <f t="shared" si="1"/>
        <v>0</v>
      </c>
      <c r="AQ39">
        <f t="shared" si="2"/>
        <v>0</v>
      </c>
      <c r="AR39" s="449" t="str" cm="1">
        <f t="array" aca="1" ref="AR39" ca="1">_xlfn.TEXTJOIN("",TRUE,IFERROR((MID(U39,ROW(INDIRECT("1:"&amp;LEN(U39))),1)*1),""))</f>
        <v/>
      </c>
      <c r="AS39" s="449" t="str" cm="1">
        <f t="array" aca="1" ref="AS39" ca="1">_xlfn.TEXTJOIN("",TRUE,IFERROR((MID(Y39,ROW(INDIRECT("1:"&amp;LEN(Y39))),1)*1),""))</f>
        <v/>
      </c>
      <c r="AT39">
        <f t="shared" ca="1" si="3"/>
        <v>0</v>
      </c>
      <c r="AU39">
        <f t="shared" ca="1" si="4"/>
        <v>0</v>
      </c>
      <c r="AV39" s="42">
        <f t="shared" si="5"/>
        <v>0</v>
      </c>
    </row>
    <row r="40" spans="2:48" s="42" customFormat="1" ht="15" customHeight="1">
      <c r="B40" s="101"/>
      <c r="C40" s="94" t="s">
        <v>5039</v>
      </c>
      <c r="D40" s="572" t="str">
        <f>IF(CNGE_2024_M4_Secc1!D58="","",CNGE_2024_M4_Secc1!D58)</f>
        <v/>
      </c>
      <c r="E40" s="573"/>
      <c r="F40" s="573"/>
      <c r="G40" s="574"/>
      <c r="H40" s="518" t="str">
        <f>IF(CNGE_2024_M4_Secc1!M58="","",CNGE_2024_M4_Secc1!M58)</f>
        <v/>
      </c>
      <c r="I40" s="518"/>
      <c r="J40" s="575"/>
      <c r="K40" s="520"/>
      <c r="L40" s="576"/>
      <c r="M40" s="515" t="str">
        <f>IF(O40="","",VLOOKUP(O40,Presentación!$AL$3:$AN$574,2,FALSE))</f>
        <v/>
      </c>
      <c r="N40" s="517"/>
      <c r="O40" s="623"/>
      <c r="P40" s="624"/>
      <c r="Q40" s="625"/>
      <c r="R40" s="581"/>
      <c r="S40" s="581"/>
      <c r="T40" s="581"/>
      <c r="U40" s="527"/>
      <c r="V40" s="527"/>
      <c r="W40" s="527"/>
      <c r="X40" s="129" t="s">
        <v>6401</v>
      </c>
      <c r="Y40" s="527"/>
      <c r="Z40" s="527"/>
      <c r="AA40" s="527"/>
      <c r="AB40" s="527"/>
      <c r="AC40" s="527"/>
      <c r="AD40" s="527"/>
      <c r="AE40" s="527"/>
      <c r="AF40" s="527"/>
      <c r="AG40" s="527"/>
      <c r="AH40" s="527"/>
      <c r="AI40" s="527"/>
      <c r="AJ40" s="527"/>
      <c r="AK40" s="575"/>
      <c r="AL40" s="576"/>
      <c r="AO40" s="23">
        <f t="shared" si="0"/>
        <v>0</v>
      </c>
      <c r="AP40" s="89">
        <f t="shared" si="1"/>
        <v>0</v>
      </c>
      <c r="AQ40">
        <f t="shared" si="2"/>
        <v>0</v>
      </c>
      <c r="AR40" s="449" t="str" cm="1">
        <f t="array" aca="1" ref="AR40" ca="1">_xlfn.TEXTJOIN("",TRUE,IFERROR((MID(U40,ROW(INDIRECT("1:"&amp;LEN(U40))),1)*1),""))</f>
        <v/>
      </c>
      <c r="AS40" s="449" t="str" cm="1">
        <f t="array" aca="1" ref="AS40" ca="1">_xlfn.TEXTJOIN("",TRUE,IFERROR((MID(Y40,ROW(INDIRECT("1:"&amp;LEN(Y40))),1)*1),""))</f>
        <v/>
      </c>
      <c r="AT40">
        <f t="shared" ca="1" si="3"/>
        <v>0</v>
      </c>
      <c r="AU40">
        <f t="shared" ca="1" si="4"/>
        <v>0</v>
      </c>
      <c r="AV40" s="42">
        <f t="shared" si="5"/>
        <v>0</v>
      </c>
    </row>
    <row r="41" spans="2:48" s="42" customFormat="1" ht="15" customHeight="1">
      <c r="B41" s="101"/>
      <c r="C41" s="94" t="s">
        <v>5040</v>
      </c>
      <c r="D41" s="572" t="str">
        <f>IF(CNGE_2024_M4_Secc1!D59="","",CNGE_2024_M4_Secc1!D59)</f>
        <v/>
      </c>
      <c r="E41" s="573"/>
      <c r="F41" s="573"/>
      <c r="G41" s="574"/>
      <c r="H41" s="518" t="str">
        <f>IF(CNGE_2024_M4_Secc1!M59="","",CNGE_2024_M4_Secc1!M59)</f>
        <v/>
      </c>
      <c r="I41" s="518"/>
      <c r="J41" s="575"/>
      <c r="K41" s="520"/>
      <c r="L41" s="576"/>
      <c r="M41" s="515" t="str">
        <f>IF(O41="","",VLOOKUP(O41,Presentación!$AL$3:$AN$574,2,FALSE))</f>
        <v/>
      </c>
      <c r="N41" s="517"/>
      <c r="O41" s="623"/>
      <c r="P41" s="624"/>
      <c r="Q41" s="625"/>
      <c r="R41" s="581"/>
      <c r="S41" s="581"/>
      <c r="T41" s="581"/>
      <c r="U41" s="527"/>
      <c r="V41" s="527"/>
      <c r="W41" s="527"/>
      <c r="X41" s="129" t="s">
        <v>6401</v>
      </c>
      <c r="Y41" s="527"/>
      <c r="Z41" s="527"/>
      <c r="AA41" s="527"/>
      <c r="AB41" s="527"/>
      <c r="AC41" s="527"/>
      <c r="AD41" s="527"/>
      <c r="AE41" s="527"/>
      <c r="AF41" s="527"/>
      <c r="AG41" s="527"/>
      <c r="AH41" s="527"/>
      <c r="AI41" s="527"/>
      <c r="AJ41" s="527"/>
      <c r="AK41" s="575"/>
      <c r="AL41" s="576"/>
      <c r="AO41" s="23">
        <f t="shared" si="0"/>
        <v>0</v>
      </c>
      <c r="AP41" s="89">
        <f t="shared" si="1"/>
        <v>0</v>
      </c>
      <c r="AQ41">
        <f t="shared" si="2"/>
        <v>0</v>
      </c>
      <c r="AR41" s="449" t="str" cm="1">
        <f t="array" aca="1" ref="AR41" ca="1">_xlfn.TEXTJOIN("",TRUE,IFERROR((MID(U41,ROW(INDIRECT("1:"&amp;LEN(U41))),1)*1),""))</f>
        <v/>
      </c>
      <c r="AS41" s="449" t="str" cm="1">
        <f t="array" aca="1" ref="AS41" ca="1">_xlfn.TEXTJOIN("",TRUE,IFERROR((MID(Y41,ROW(INDIRECT("1:"&amp;LEN(Y41))),1)*1),""))</f>
        <v/>
      </c>
      <c r="AT41">
        <f t="shared" ca="1" si="3"/>
        <v>0</v>
      </c>
      <c r="AU41">
        <f t="shared" ca="1" si="4"/>
        <v>0</v>
      </c>
      <c r="AV41" s="42">
        <f t="shared" si="5"/>
        <v>0</v>
      </c>
    </row>
    <row r="42" spans="2:48" s="42" customFormat="1" ht="15" customHeight="1">
      <c r="B42" s="101"/>
      <c r="C42" s="94" t="s">
        <v>5041</v>
      </c>
      <c r="D42" s="572" t="str">
        <f>IF(CNGE_2024_M4_Secc1!D60="","",CNGE_2024_M4_Secc1!D60)</f>
        <v/>
      </c>
      <c r="E42" s="573"/>
      <c r="F42" s="573"/>
      <c r="G42" s="574"/>
      <c r="H42" s="518" t="str">
        <f>IF(CNGE_2024_M4_Secc1!M60="","",CNGE_2024_M4_Secc1!M60)</f>
        <v/>
      </c>
      <c r="I42" s="518"/>
      <c r="J42" s="575"/>
      <c r="K42" s="520"/>
      <c r="L42" s="576"/>
      <c r="M42" s="515" t="str">
        <f>IF(O42="","",VLOOKUP(O42,Presentación!$AL$3:$AN$574,2,FALSE))</f>
        <v/>
      </c>
      <c r="N42" s="517"/>
      <c r="O42" s="623"/>
      <c r="P42" s="624"/>
      <c r="Q42" s="625"/>
      <c r="R42" s="581"/>
      <c r="S42" s="581"/>
      <c r="T42" s="581"/>
      <c r="U42" s="527"/>
      <c r="V42" s="527"/>
      <c r="W42" s="527"/>
      <c r="X42" s="129" t="s">
        <v>6401</v>
      </c>
      <c r="Y42" s="527"/>
      <c r="Z42" s="527"/>
      <c r="AA42" s="527"/>
      <c r="AB42" s="527"/>
      <c r="AC42" s="527"/>
      <c r="AD42" s="527"/>
      <c r="AE42" s="527"/>
      <c r="AF42" s="527"/>
      <c r="AG42" s="527"/>
      <c r="AH42" s="527"/>
      <c r="AI42" s="527"/>
      <c r="AJ42" s="527"/>
      <c r="AK42" s="575"/>
      <c r="AL42" s="576"/>
      <c r="AO42" s="23">
        <f t="shared" si="0"/>
        <v>0</v>
      </c>
      <c r="AP42" s="89">
        <f t="shared" si="1"/>
        <v>0</v>
      </c>
      <c r="AQ42">
        <f t="shared" si="2"/>
        <v>0</v>
      </c>
      <c r="AR42" s="449" t="str" cm="1">
        <f t="array" aca="1" ref="AR42" ca="1">_xlfn.TEXTJOIN("",TRUE,IFERROR((MID(U42,ROW(INDIRECT("1:"&amp;LEN(U42))),1)*1),""))</f>
        <v/>
      </c>
      <c r="AS42" s="449" t="str" cm="1">
        <f t="array" aca="1" ref="AS42" ca="1">_xlfn.TEXTJOIN("",TRUE,IFERROR((MID(Y42,ROW(INDIRECT("1:"&amp;LEN(Y42))),1)*1),""))</f>
        <v/>
      </c>
      <c r="AT42">
        <f t="shared" ca="1" si="3"/>
        <v>0</v>
      </c>
      <c r="AU42">
        <f t="shared" ca="1" si="4"/>
        <v>0</v>
      </c>
      <c r="AV42" s="42">
        <f t="shared" si="5"/>
        <v>0</v>
      </c>
    </row>
    <row r="43" spans="2:48" s="42" customFormat="1" ht="15" customHeight="1">
      <c r="B43" s="101"/>
      <c r="C43" s="94" t="s">
        <v>5042</v>
      </c>
      <c r="D43" s="572" t="str">
        <f>IF(CNGE_2024_M4_Secc1!D61="","",CNGE_2024_M4_Secc1!D61)</f>
        <v/>
      </c>
      <c r="E43" s="573"/>
      <c r="F43" s="573"/>
      <c r="G43" s="574"/>
      <c r="H43" s="518" t="str">
        <f>IF(CNGE_2024_M4_Secc1!M61="","",CNGE_2024_M4_Secc1!M61)</f>
        <v/>
      </c>
      <c r="I43" s="518"/>
      <c r="J43" s="575"/>
      <c r="K43" s="520"/>
      <c r="L43" s="576"/>
      <c r="M43" s="515" t="str">
        <f>IF(O43="","",VLOOKUP(O43,Presentación!$AL$3:$AN$574,2,FALSE))</f>
        <v/>
      </c>
      <c r="N43" s="517"/>
      <c r="O43" s="623"/>
      <c r="P43" s="624"/>
      <c r="Q43" s="625"/>
      <c r="R43" s="581"/>
      <c r="S43" s="581"/>
      <c r="T43" s="581"/>
      <c r="U43" s="527"/>
      <c r="V43" s="527"/>
      <c r="W43" s="527"/>
      <c r="X43" s="129" t="s">
        <v>6401</v>
      </c>
      <c r="Y43" s="527"/>
      <c r="Z43" s="527"/>
      <c r="AA43" s="527"/>
      <c r="AB43" s="527"/>
      <c r="AC43" s="527"/>
      <c r="AD43" s="527"/>
      <c r="AE43" s="527"/>
      <c r="AF43" s="527"/>
      <c r="AG43" s="527"/>
      <c r="AH43" s="527"/>
      <c r="AI43" s="527"/>
      <c r="AJ43" s="527"/>
      <c r="AK43" s="575"/>
      <c r="AL43" s="576"/>
      <c r="AO43" s="23">
        <f t="shared" si="0"/>
        <v>0</v>
      </c>
      <c r="AP43" s="89">
        <f t="shared" si="1"/>
        <v>0</v>
      </c>
      <c r="AQ43">
        <f t="shared" si="2"/>
        <v>0</v>
      </c>
      <c r="AR43" s="449" t="str" cm="1">
        <f t="array" aca="1" ref="AR43" ca="1">_xlfn.TEXTJOIN("",TRUE,IFERROR((MID(U43,ROW(INDIRECT("1:"&amp;LEN(U43))),1)*1),""))</f>
        <v/>
      </c>
      <c r="AS43" s="449" t="str" cm="1">
        <f t="array" aca="1" ref="AS43" ca="1">_xlfn.TEXTJOIN("",TRUE,IFERROR((MID(Y43,ROW(INDIRECT("1:"&amp;LEN(Y43))),1)*1),""))</f>
        <v/>
      </c>
      <c r="AT43">
        <f t="shared" ca="1" si="3"/>
        <v>0</v>
      </c>
      <c r="AU43">
        <f t="shared" ca="1" si="4"/>
        <v>0</v>
      </c>
      <c r="AV43" s="42">
        <f t="shared" si="5"/>
        <v>0</v>
      </c>
    </row>
    <row r="44" spans="2:48" s="42" customFormat="1" ht="15" customHeight="1">
      <c r="B44" s="101"/>
      <c r="C44" s="94" t="s">
        <v>5043</v>
      </c>
      <c r="D44" s="572" t="str">
        <f>IF(CNGE_2024_M4_Secc1!D62="","",CNGE_2024_M4_Secc1!D62)</f>
        <v/>
      </c>
      <c r="E44" s="573"/>
      <c r="F44" s="573"/>
      <c r="G44" s="574"/>
      <c r="H44" s="518" t="str">
        <f>IF(CNGE_2024_M4_Secc1!M62="","",CNGE_2024_M4_Secc1!M62)</f>
        <v/>
      </c>
      <c r="I44" s="518"/>
      <c r="J44" s="575"/>
      <c r="K44" s="520"/>
      <c r="L44" s="576"/>
      <c r="M44" s="515" t="str">
        <f>IF(O44="","",VLOOKUP(O44,Presentación!$AL$3:$AN$574,2,FALSE))</f>
        <v/>
      </c>
      <c r="N44" s="517"/>
      <c r="O44" s="623"/>
      <c r="P44" s="624"/>
      <c r="Q44" s="625"/>
      <c r="R44" s="581"/>
      <c r="S44" s="581"/>
      <c r="T44" s="581"/>
      <c r="U44" s="527"/>
      <c r="V44" s="527"/>
      <c r="W44" s="527"/>
      <c r="X44" s="129" t="s">
        <v>6401</v>
      </c>
      <c r="Y44" s="527"/>
      <c r="Z44" s="527"/>
      <c r="AA44" s="527"/>
      <c r="AB44" s="527"/>
      <c r="AC44" s="527"/>
      <c r="AD44" s="527"/>
      <c r="AE44" s="527"/>
      <c r="AF44" s="527"/>
      <c r="AG44" s="527"/>
      <c r="AH44" s="527"/>
      <c r="AI44" s="527"/>
      <c r="AJ44" s="527"/>
      <c r="AK44" s="575"/>
      <c r="AL44" s="576"/>
      <c r="AO44" s="23">
        <f t="shared" si="0"/>
        <v>0</v>
      </c>
      <c r="AP44" s="89">
        <f t="shared" si="1"/>
        <v>0</v>
      </c>
      <c r="AQ44">
        <f t="shared" si="2"/>
        <v>0</v>
      </c>
      <c r="AR44" s="449" t="str" cm="1">
        <f t="array" aca="1" ref="AR44" ca="1">_xlfn.TEXTJOIN("",TRUE,IFERROR((MID(U44,ROW(INDIRECT("1:"&amp;LEN(U44))),1)*1),""))</f>
        <v/>
      </c>
      <c r="AS44" s="449" t="str" cm="1">
        <f t="array" aca="1" ref="AS44" ca="1">_xlfn.TEXTJOIN("",TRUE,IFERROR((MID(Y44,ROW(INDIRECT("1:"&amp;LEN(Y44))),1)*1),""))</f>
        <v/>
      </c>
      <c r="AT44">
        <f t="shared" ca="1" si="3"/>
        <v>0</v>
      </c>
      <c r="AU44">
        <f t="shared" ca="1" si="4"/>
        <v>0</v>
      </c>
      <c r="AV44" s="42">
        <f t="shared" si="5"/>
        <v>0</v>
      </c>
    </row>
    <row r="45" spans="2:48" s="42" customFormat="1" ht="15" customHeight="1">
      <c r="B45" s="101"/>
      <c r="C45" s="94" t="s">
        <v>5044</v>
      </c>
      <c r="D45" s="572" t="str">
        <f>IF(CNGE_2024_M4_Secc1!D63="","",CNGE_2024_M4_Secc1!D63)</f>
        <v/>
      </c>
      <c r="E45" s="573"/>
      <c r="F45" s="573"/>
      <c r="G45" s="574"/>
      <c r="H45" s="518" t="str">
        <f>IF(CNGE_2024_M4_Secc1!M63="","",CNGE_2024_M4_Secc1!M63)</f>
        <v/>
      </c>
      <c r="I45" s="518"/>
      <c r="J45" s="575"/>
      <c r="K45" s="520"/>
      <c r="L45" s="576"/>
      <c r="M45" s="515" t="str">
        <f>IF(O45="","",VLOOKUP(O45,Presentación!$AL$3:$AN$574,2,FALSE))</f>
        <v/>
      </c>
      <c r="N45" s="517"/>
      <c r="O45" s="623"/>
      <c r="P45" s="624"/>
      <c r="Q45" s="625"/>
      <c r="R45" s="581"/>
      <c r="S45" s="581"/>
      <c r="T45" s="581"/>
      <c r="U45" s="527"/>
      <c r="V45" s="527"/>
      <c r="W45" s="527"/>
      <c r="X45" s="129" t="s">
        <v>6401</v>
      </c>
      <c r="Y45" s="527"/>
      <c r="Z45" s="527"/>
      <c r="AA45" s="527"/>
      <c r="AB45" s="527"/>
      <c r="AC45" s="527"/>
      <c r="AD45" s="527"/>
      <c r="AE45" s="527"/>
      <c r="AF45" s="527"/>
      <c r="AG45" s="527"/>
      <c r="AH45" s="527"/>
      <c r="AI45" s="527"/>
      <c r="AJ45" s="527"/>
      <c r="AK45" s="575"/>
      <c r="AL45" s="576"/>
      <c r="AO45" s="23">
        <f t="shared" si="0"/>
        <v>0</v>
      </c>
      <c r="AP45" s="89">
        <f t="shared" si="1"/>
        <v>0</v>
      </c>
      <c r="AQ45">
        <f t="shared" si="2"/>
        <v>0</v>
      </c>
      <c r="AR45" s="449" t="str" cm="1">
        <f t="array" aca="1" ref="AR45" ca="1">_xlfn.TEXTJOIN("",TRUE,IFERROR((MID(U45,ROW(INDIRECT("1:"&amp;LEN(U45))),1)*1),""))</f>
        <v/>
      </c>
      <c r="AS45" s="449" t="str" cm="1">
        <f t="array" aca="1" ref="AS45" ca="1">_xlfn.TEXTJOIN("",TRUE,IFERROR((MID(Y45,ROW(INDIRECT("1:"&amp;LEN(Y45))),1)*1),""))</f>
        <v/>
      </c>
      <c r="AT45">
        <f t="shared" ca="1" si="3"/>
        <v>0</v>
      </c>
      <c r="AU45">
        <f t="shared" ca="1" si="4"/>
        <v>0</v>
      </c>
      <c r="AV45" s="42">
        <f t="shared" si="5"/>
        <v>0</v>
      </c>
    </row>
    <row r="46" spans="2:48" s="42" customFormat="1" ht="15" customHeight="1">
      <c r="B46" s="101"/>
      <c r="C46" s="94" t="s">
        <v>5045</v>
      </c>
      <c r="D46" s="572" t="str">
        <f>IF(CNGE_2024_M4_Secc1!D64="","",CNGE_2024_M4_Secc1!D64)</f>
        <v/>
      </c>
      <c r="E46" s="573"/>
      <c r="F46" s="573"/>
      <c r="G46" s="574"/>
      <c r="H46" s="518" t="str">
        <f>IF(CNGE_2024_M4_Secc1!M64="","",CNGE_2024_M4_Secc1!M64)</f>
        <v/>
      </c>
      <c r="I46" s="518"/>
      <c r="J46" s="575"/>
      <c r="K46" s="520"/>
      <c r="L46" s="576"/>
      <c r="M46" s="515" t="str">
        <f>IF(O46="","",VLOOKUP(O46,Presentación!$AL$3:$AN$574,2,FALSE))</f>
        <v/>
      </c>
      <c r="N46" s="517"/>
      <c r="O46" s="623"/>
      <c r="P46" s="624"/>
      <c r="Q46" s="625"/>
      <c r="R46" s="581"/>
      <c r="S46" s="581"/>
      <c r="T46" s="581"/>
      <c r="U46" s="527"/>
      <c r="V46" s="527"/>
      <c r="W46" s="527"/>
      <c r="X46" s="129" t="s">
        <v>6401</v>
      </c>
      <c r="Y46" s="527"/>
      <c r="Z46" s="527"/>
      <c r="AA46" s="527"/>
      <c r="AB46" s="527"/>
      <c r="AC46" s="527"/>
      <c r="AD46" s="527"/>
      <c r="AE46" s="527"/>
      <c r="AF46" s="527"/>
      <c r="AG46" s="527"/>
      <c r="AH46" s="527"/>
      <c r="AI46" s="527"/>
      <c r="AJ46" s="527"/>
      <c r="AK46" s="575"/>
      <c r="AL46" s="576"/>
      <c r="AO46" s="23">
        <f t="shared" si="0"/>
        <v>0</v>
      </c>
      <c r="AP46" s="89">
        <f t="shared" si="1"/>
        <v>0</v>
      </c>
      <c r="AQ46">
        <f t="shared" si="2"/>
        <v>0</v>
      </c>
      <c r="AR46" s="449" t="str" cm="1">
        <f t="array" aca="1" ref="AR46" ca="1">_xlfn.TEXTJOIN("",TRUE,IFERROR((MID(U46,ROW(INDIRECT("1:"&amp;LEN(U46))),1)*1),""))</f>
        <v/>
      </c>
      <c r="AS46" s="449" t="str" cm="1">
        <f t="array" aca="1" ref="AS46" ca="1">_xlfn.TEXTJOIN("",TRUE,IFERROR((MID(Y46,ROW(INDIRECT("1:"&amp;LEN(Y46))),1)*1),""))</f>
        <v/>
      </c>
      <c r="AT46">
        <f t="shared" ca="1" si="3"/>
        <v>0</v>
      </c>
      <c r="AU46">
        <f t="shared" ca="1" si="4"/>
        <v>0</v>
      </c>
      <c r="AV46" s="42">
        <f t="shared" si="5"/>
        <v>0</v>
      </c>
    </row>
    <row r="47" spans="2:48" s="42" customFormat="1" ht="15" customHeight="1">
      <c r="B47" s="101"/>
      <c r="C47" s="94" t="s">
        <v>5046</v>
      </c>
      <c r="D47" s="572" t="str">
        <f>IF(CNGE_2024_M4_Secc1!D65="","",CNGE_2024_M4_Secc1!D65)</f>
        <v/>
      </c>
      <c r="E47" s="573"/>
      <c r="F47" s="573"/>
      <c r="G47" s="574"/>
      <c r="H47" s="518" t="str">
        <f>IF(CNGE_2024_M4_Secc1!M65="","",CNGE_2024_M4_Secc1!M65)</f>
        <v/>
      </c>
      <c r="I47" s="518"/>
      <c r="J47" s="575"/>
      <c r="K47" s="520"/>
      <c r="L47" s="576"/>
      <c r="M47" s="515" t="str">
        <f>IF(O47="","",VLOOKUP(O47,Presentación!$AL$3:$AN$574,2,FALSE))</f>
        <v/>
      </c>
      <c r="N47" s="517"/>
      <c r="O47" s="623"/>
      <c r="P47" s="624"/>
      <c r="Q47" s="625"/>
      <c r="R47" s="581"/>
      <c r="S47" s="581"/>
      <c r="T47" s="581"/>
      <c r="U47" s="527"/>
      <c r="V47" s="527"/>
      <c r="W47" s="527"/>
      <c r="X47" s="129" t="s">
        <v>6401</v>
      </c>
      <c r="Y47" s="527"/>
      <c r="Z47" s="527"/>
      <c r="AA47" s="527"/>
      <c r="AB47" s="527"/>
      <c r="AC47" s="527"/>
      <c r="AD47" s="527"/>
      <c r="AE47" s="527"/>
      <c r="AF47" s="527"/>
      <c r="AG47" s="527"/>
      <c r="AH47" s="527"/>
      <c r="AI47" s="527"/>
      <c r="AJ47" s="527"/>
      <c r="AK47" s="575"/>
      <c r="AL47" s="576"/>
      <c r="AO47" s="23">
        <f t="shared" si="0"/>
        <v>0</v>
      </c>
      <c r="AP47" s="89">
        <f t="shared" si="1"/>
        <v>0</v>
      </c>
      <c r="AQ47">
        <f t="shared" si="2"/>
        <v>0</v>
      </c>
      <c r="AR47" s="449" t="str" cm="1">
        <f t="array" aca="1" ref="AR47" ca="1">_xlfn.TEXTJOIN("",TRUE,IFERROR((MID(U47,ROW(INDIRECT("1:"&amp;LEN(U47))),1)*1),""))</f>
        <v/>
      </c>
      <c r="AS47" s="449" t="str" cm="1">
        <f t="array" aca="1" ref="AS47" ca="1">_xlfn.TEXTJOIN("",TRUE,IFERROR((MID(Y47,ROW(INDIRECT("1:"&amp;LEN(Y47))),1)*1),""))</f>
        <v/>
      </c>
      <c r="AT47">
        <f t="shared" ca="1" si="3"/>
        <v>0</v>
      </c>
      <c r="AU47">
        <f t="shared" ca="1" si="4"/>
        <v>0</v>
      </c>
      <c r="AV47" s="42">
        <f t="shared" si="5"/>
        <v>0</v>
      </c>
    </row>
    <row r="48" spans="2:48" s="42" customFormat="1" ht="15" customHeight="1">
      <c r="B48" s="101"/>
      <c r="C48" s="94" t="s">
        <v>5047</v>
      </c>
      <c r="D48" s="572" t="str">
        <f>IF(CNGE_2024_M4_Secc1!D66="","",CNGE_2024_M4_Secc1!D66)</f>
        <v/>
      </c>
      <c r="E48" s="573"/>
      <c r="F48" s="573"/>
      <c r="G48" s="574"/>
      <c r="H48" s="518" t="str">
        <f>IF(CNGE_2024_M4_Secc1!M66="","",CNGE_2024_M4_Secc1!M66)</f>
        <v/>
      </c>
      <c r="I48" s="518"/>
      <c r="J48" s="575"/>
      <c r="K48" s="520"/>
      <c r="L48" s="576"/>
      <c r="M48" s="515" t="str">
        <f>IF(O48="","",VLOOKUP(O48,Presentación!$AL$3:$AN$574,2,FALSE))</f>
        <v/>
      </c>
      <c r="N48" s="517"/>
      <c r="O48" s="623"/>
      <c r="P48" s="624"/>
      <c r="Q48" s="625"/>
      <c r="R48" s="581"/>
      <c r="S48" s="581"/>
      <c r="T48" s="581"/>
      <c r="U48" s="527"/>
      <c r="V48" s="527"/>
      <c r="W48" s="527"/>
      <c r="X48" s="129" t="s">
        <v>6401</v>
      </c>
      <c r="Y48" s="527"/>
      <c r="Z48" s="527"/>
      <c r="AA48" s="527"/>
      <c r="AB48" s="527"/>
      <c r="AC48" s="527"/>
      <c r="AD48" s="527"/>
      <c r="AE48" s="527"/>
      <c r="AF48" s="527"/>
      <c r="AG48" s="527"/>
      <c r="AH48" s="527"/>
      <c r="AI48" s="527"/>
      <c r="AJ48" s="527"/>
      <c r="AK48" s="575"/>
      <c r="AL48" s="576"/>
      <c r="AO48" s="23">
        <f t="shared" si="0"/>
        <v>0</v>
      </c>
      <c r="AP48" s="89">
        <f t="shared" si="1"/>
        <v>0</v>
      </c>
      <c r="AQ48">
        <f t="shared" si="2"/>
        <v>0</v>
      </c>
      <c r="AR48" s="449" t="str" cm="1">
        <f t="array" aca="1" ref="AR48" ca="1">_xlfn.TEXTJOIN("",TRUE,IFERROR((MID(U48,ROW(INDIRECT("1:"&amp;LEN(U48))),1)*1),""))</f>
        <v/>
      </c>
      <c r="AS48" s="449" t="str" cm="1">
        <f t="array" aca="1" ref="AS48" ca="1">_xlfn.TEXTJOIN("",TRUE,IFERROR((MID(Y48,ROW(INDIRECT("1:"&amp;LEN(Y48))),1)*1),""))</f>
        <v/>
      </c>
      <c r="AT48">
        <f t="shared" ca="1" si="3"/>
        <v>0</v>
      </c>
      <c r="AU48">
        <f t="shared" ca="1" si="4"/>
        <v>0</v>
      </c>
      <c r="AV48" s="42">
        <f t="shared" si="5"/>
        <v>0</v>
      </c>
    </row>
    <row r="49" spans="2:48" s="42" customFormat="1" ht="15" customHeight="1">
      <c r="B49" s="101"/>
      <c r="C49" s="94" t="s">
        <v>5048</v>
      </c>
      <c r="D49" s="572" t="str">
        <f>IF(CNGE_2024_M4_Secc1!D67="","",CNGE_2024_M4_Secc1!D67)</f>
        <v/>
      </c>
      <c r="E49" s="573"/>
      <c r="F49" s="573"/>
      <c r="G49" s="574"/>
      <c r="H49" s="518" t="str">
        <f>IF(CNGE_2024_M4_Secc1!M67="","",CNGE_2024_M4_Secc1!M67)</f>
        <v/>
      </c>
      <c r="I49" s="518"/>
      <c r="J49" s="575"/>
      <c r="K49" s="520"/>
      <c r="L49" s="576"/>
      <c r="M49" s="515" t="str">
        <f>IF(O49="","",VLOOKUP(O49,Presentación!$AL$3:$AN$574,2,FALSE))</f>
        <v/>
      </c>
      <c r="N49" s="517"/>
      <c r="O49" s="623"/>
      <c r="P49" s="624"/>
      <c r="Q49" s="625"/>
      <c r="R49" s="581"/>
      <c r="S49" s="581"/>
      <c r="T49" s="581"/>
      <c r="U49" s="527"/>
      <c r="V49" s="527"/>
      <c r="W49" s="527"/>
      <c r="X49" s="129" t="s">
        <v>6401</v>
      </c>
      <c r="Y49" s="527"/>
      <c r="Z49" s="527"/>
      <c r="AA49" s="527"/>
      <c r="AB49" s="527"/>
      <c r="AC49" s="527"/>
      <c r="AD49" s="527"/>
      <c r="AE49" s="527"/>
      <c r="AF49" s="527"/>
      <c r="AG49" s="527"/>
      <c r="AH49" s="527"/>
      <c r="AI49" s="527"/>
      <c r="AJ49" s="527"/>
      <c r="AK49" s="575"/>
      <c r="AL49" s="576"/>
      <c r="AO49" s="23">
        <f t="shared" si="0"/>
        <v>0</v>
      </c>
      <c r="AP49" s="89">
        <f t="shared" si="1"/>
        <v>0</v>
      </c>
      <c r="AQ49">
        <f t="shared" si="2"/>
        <v>0</v>
      </c>
      <c r="AR49" s="449" t="str" cm="1">
        <f t="array" aca="1" ref="AR49" ca="1">_xlfn.TEXTJOIN("",TRUE,IFERROR((MID(U49,ROW(INDIRECT("1:"&amp;LEN(U49))),1)*1),""))</f>
        <v/>
      </c>
      <c r="AS49" s="449" t="str" cm="1">
        <f t="array" aca="1" ref="AS49" ca="1">_xlfn.TEXTJOIN("",TRUE,IFERROR((MID(Y49,ROW(INDIRECT("1:"&amp;LEN(Y49))),1)*1),""))</f>
        <v/>
      </c>
      <c r="AT49">
        <f t="shared" ca="1" si="3"/>
        <v>0</v>
      </c>
      <c r="AU49">
        <f t="shared" ca="1" si="4"/>
        <v>0</v>
      </c>
      <c r="AV49" s="42">
        <f t="shared" si="5"/>
        <v>0</v>
      </c>
    </row>
    <row r="50" spans="2:48" s="42" customFormat="1" ht="15" customHeight="1">
      <c r="B50" s="101"/>
      <c r="C50" s="94" t="s">
        <v>5049</v>
      </c>
      <c r="D50" s="572" t="str">
        <f>IF(CNGE_2024_M4_Secc1!D68="","",CNGE_2024_M4_Secc1!D68)</f>
        <v/>
      </c>
      <c r="E50" s="573"/>
      <c r="F50" s="573"/>
      <c r="G50" s="574"/>
      <c r="H50" s="518" t="str">
        <f>IF(CNGE_2024_M4_Secc1!M68="","",CNGE_2024_M4_Secc1!M68)</f>
        <v/>
      </c>
      <c r="I50" s="518"/>
      <c r="J50" s="575"/>
      <c r="K50" s="520"/>
      <c r="L50" s="576"/>
      <c r="M50" s="515" t="str">
        <f>IF(O50="","",VLOOKUP(O50,Presentación!$AL$3:$AN$574,2,FALSE))</f>
        <v/>
      </c>
      <c r="N50" s="517"/>
      <c r="O50" s="623"/>
      <c r="P50" s="624"/>
      <c r="Q50" s="625"/>
      <c r="R50" s="581"/>
      <c r="S50" s="581"/>
      <c r="T50" s="581"/>
      <c r="U50" s="527"/>
      <c r="V50" s="527"/>
      <c r="W50" s="527"/>
      <c r="X50" s="129" t="s">
        <v>6401</v>
      </c>
      <c r="Y50" s="527"/>
      <c r="Z50" s="527"/>
      <c r="AA50" s="527"/>
      <c r="AB50" s="527"/>
      <c r="AC50" s="527"/>
      <c r="AD50" s="527"/>
      <c r="AE50" s="527"/>
      <c r="AF50" s="527"/>
      <c r="AG50" s="527"/>
      <c r="AH50" s="527"/>
      <c r="AI50" s="527"/>
      <c r="AJ50" s="527"/>
      <c r="AK50" s="575"/>
      <c r="AL50" s="576"/>
      <c r="AO50" s="23">
        <f t="shared" si="0"/>
        <v>0</v>
      </c>
      <c r="AP50" s="89">
        <f t="shared" si="1"/>
        <v>0</v>
      </c>
      <c r="AQ50">
        <f t="shared" si="2"/>
        <v>0</v>
      </c>
      <c r="AR50" s="449" t="str" cm="1">
        <f t="array" aca="1" ref="AR50" ca="1">_xlfn.TEXTJOIN("",TRUE,IFERROR((MID(U50,ROW(INDIRECT("1:"&amp;LEN(U50))),1)*1),""))</f>
        <v/>
      </c>
      <c r="AS50" s="449" t="str" cm="1">
        <f t="array" aca="1" ref="AS50" ca="1">_xlfn.TEXTJOIN("",TRUE,IFERROR((MID(Y50,ROW(INDIRECT("1:"&amp;LEN(Y50))),1)*1),""))</f>
        <v/>
      </c>
      <c r="AT50">
        <f t="shared" ca="1" si="3"/>
        <v>0</v>
      </c>
      <c r="AU50">
        <f t="shared" ca="1" si="4"/>
        <v>0</v>
      </c>
      <c r="AV50" s="42">
        <f t="shared" si="5"/>
        <v>0</v>
      </c>
    </row>
    <row r="51" spans="2:48" s="42" customFormat="1" ht="15" customHeight="1">
      <c r="B51" s="101"/>
      <c r="C51" s="94" t="s">
        <v>5050</v>
      </c>
      <c r="D51" s="572" t="str">
        <f>IF(CNGE_2024_M4_Secc1!D69="","",CNGE_2024_M4_Secc1!D69)</f>
        <v/>
      </c>
      <c r="E51" s="573"/>
      <c r="F51" s="573"/>
      <c r="G51" s="574"/>
      <c r="H51" s="518" t="str">
        <f>IF(CNGE_2024_M4_Secc1!M69="","",CNGE_2024_M4_Secc1!M69)</f>
        <v/>
      </c>
      <c r="I51" s="518"/>
      <c r="J51" s="575"/>
      <c r="K51" s="520"/>
      <c r="L51" s="576"/>
      <c r="M51" s="515" t="str">
        <f>IF(O51="","",VLOOKUP(O51,Presentación!$AL$3:$AN$574,2,FALSE))</f>
        <v/>
      </c>
      <c r="N51" s="517"/>
      <c r="O51" s="623"/>
      <c r="P51" s="624"/>
      <c r="Q51" s="625"/>
      <c r="R51" s="581"/>
      <c r="S51" s="581"/>
      <c r="T51" s="581"/>
      <c r="U51" s="527"/>
      <c r="V51" s="527"/>
      <c r="W51" s="527"/>
      <c r="X51" s="129" t="s">
        <v>6401</v>
      </c>
      <c r="Y51" s="527"/>
      <c r="Z51" s="527"/>
      <c r="AA51" s="527"/>
      <c r="AB51" s="527"/>
      <c r="AC51" s="527"/>
      <c r="AD51" s="527"/>
      <c r="AE51" s="527"/>
      <c r="AF51" s="527"/>
      <c r="AG51" s="527"/>
      <c r="AH51" s="527"/>
      <c r="AI51" s="527"/>
      <c r="AJ51" s="527"/>
      <c r="AK51" s="575"/>
      <c r="AL51" s="576"/>
      <c r="AO51" s="23">
        <f t="shared" si="0"/>
        <v>0</v>
      </c>
      <c r="AP51" s="89">
        <f t="shared" si="1"/>
        <v>0</v>
      </c>
      <c r="AQ51">
        <f t="shared" si="2"/>
        <v>0</v>
      </c>
      <c r="AR51" s="449" t="str" cm="1">
        <f t="array" aca="1" ref="AR51" ca="1">_xlfn.TEXTJOIN("",TRUE,IFERROR((MID(U51,ROW(INDIRECT("1:"&amp;LEN(U51))),1)*1),""))</f>
        <v/>
      </c>
      <c r="AS51" s="449" t="str" cm="1">
        <f t="array" aca="1" ref="AS51" ca="1">_xlfn.TEXTJOIN("",TRUE,IFERROR((MID(Y51,ROW(INDIRECT("1:"&amp;LEN(Y51))),1)*1),""))</f>
        <v/>
      </c>
      <c r="AT51">
        <f t="shared" ca="1" si="3"/>
        <v>0</v>
      </c>
      <c r="AU51">
        <f t="shared" ca="1" si="4"/>
        <v>0</v>
      </c>
      <c r="AV51" s="42">
        <f t="shared" si="5"/>
        <v>0</v>
      </c>
    </row>
    <row r="52" spans="2:48" s="42" customFormat="1" ht="15" customHeight="1">
      <c r="B52" s="101"/>
      <c r="C52" s="94" t="s">
        <v>5051</v>
      </c>
      <c r="D52" s="572" t="str">
        <f>IF(CNGE_2024_M4_Secc1!D70="","",CNGE_2024_M4_Secc1!D70)</f>
        <v/>
      </c>
      <c r="E52" s="573"/>
      <c r="F52" s="573"/>
      <c r="G52" s="574"/>
      <c r="H52" s="518" t="str">
        <f>IF(CNGE_2024_M4_Secc1!M70="","",CNGE_2024_M4_Secc1!M70)</f>
        <v/>
      </c>
      <c r="I52" s="518"/>
      <c r="J52" s="575"/>
      <c r="K52" s="520"/>
      <c r="L52" s="576"/>
      <c r="M52" s="515" t="str">
        <f>IF(O52="","",VLOOKUP(O52,Presentación!$AL$3:$AN$574,2,FALSE))</f>
        <v/>
      </c>
      <c r="N52" s="517"/>
      <c r="O52" s="623"/>
      <c r="P52" s="624"/>
      <c r="Q52" s="625"/>
      <c r="R52" s="581"/>
      <c r="S52" s="581"/>
      <c r="T52" s="581"/>
      <c r="U52" s="527"/>
      <c r="V52" s="527"/>
      <c r="W52" s="527"/>
      <c r="X52" s="129" t="s">
        <v>6401</v>
      </c>
      <c r="Y52" s="527"/>
      <c r="Z52" s="527"/>
      <c r="AA52" s="527"/>
      <c r="AB52" s="527"/>
      <c r="AC52" s="527"/>
      <c r="AD52" s="527"/>
      <c r="AE52" s="527"/>
      <c r="AF52" s="527"/>
      <c r="AG52" s="527"/>
      <c r="AH52" s="527"/>
      <c r="AI52" s="527"/>
      <c r="AJ52" s="527"/>
      <c r="AK52" s="575"/>
      <c r="AL52" s="576"/>
      <c r="AO52" s="23">
        <f t="shared" si="0"/>
        <v>0</v>
      </c>
      <c r="AP52" s="89">
        <f t="shared" si="1"/>
        <v>0</v>
      </c>
      <c r="AQ52">
        <f t="shared" si="2"/>
        <v>0</v>
      </c>
      <c r="AR52" s="449" t="str" cm="1">
        <f t="array" aca="1" ref="AR52" ca="1">_xlfn.TEXTJOIN("",TRUE,IFERROR((MID(U52,ROW(INDIRECT("1:"&amp;LEN(U52))),1)*1),""))</f>
        <v/>
      </c>
      <c r="AS52" s="449" t="str" cm="1">
        <f t="array" aca="1" ref="AS52" ca="1">_xlfn.TEXTJOIN("",TRUE,IFERROR((MID(Y52,ROW(INDIRECT("1:"&amp;LEN(Y52))),1)*1),""))</f>
        <v/>
      </c>
      <c r="AT52">
        <f t="shared" ca="1" si="3"/>
        <v>0</v>
      </c>
      <c r="AU52">
        <f t="shared" ca="1" si="4"/>
        <v>0</v>
      </c>
      <c r="AV52" s="42">
        <f t="shared" si="5"/>
        <v>0</v>
      </c>
    </row>
    <row r="53" spans="2:48" s="42" customFormat="1" ht="15" customHeight="1">
      <c r="B53" s="101"/>
      <c r="C53" s="94" t="s">
        <v>5052</v>
      </c>
      <c r="D53" s="572" t="str">
        <f>IF(CNGE_2024_M4_Secc1!D71="","",CNGE_2024_M4_Secc1!D71)</f>
        <v/>
      </c>
      <c r="E53" s="573"/>
      <c r="F53" s="573"/>
      <c r="G53" s="574"/>
      <c r="H53" s="518" t="str">
        <f>IF(CNGE_2024_M4_Secc1!M71="","",CNGE_2024_M4_Secc1!M71)</f>
        <v/>
      </c>
      <c r="I53" s="518"/>
      <c r="J53" s="575"/>
      <c r="K53" s="520"/>
      <c r="L53" s="576"/>
      <c r="M53" s="515" t="str">
        <f>IF(O53="","",VLOOKUP(O53,Presentación!$AL$3:$AN$574,2,FALSE))</f>
        <v/>
      </c>
      <c r="N53" s="517"/>
      <c r="O53" s="623"/>
      <c r="P53" s="624"/>
      <c r="Q53" s="625"/>
      <c r="R53" s="581"/>
      <c r="S53" s="581"/>
      <c r="T53" s="581"/>
      <c r="U53" s="527"/>
      <c r="V53" s="527"/>
      <c r="W53" s="527"/>
      <c r="X53" s="129" t="s">
        <v>6401</v>
      </c>
      <c r="Y53" s="527"/>
      <c r="Z53" s="527"/>
      <c r="AA53" s="527"/>
      <c r="AB53" s="527"/>
      <c r="AC53" s="527"/>
      <c r="AD53" s="527"/>
      <c r="AE53" s="527"/>
      <c r="AF53" s="527"/>
      <c r="AG53" s="527"/>
      <c r="AH53" s="527"/>
      <c r="AI53" s="527"/>
      <c r="AJ53" s="527"/>
      <c r="AK53" s="575"/>
      <c r="AL53" s="576"/>
      <c r="AO53" s="23">
        <f t="shared" si="0"/>
        <v>0</v>
      </c>
      <c r="AP53" s="89">
        <f t="shared" si="1"/>
        <v>0</v>
      </c>
      <c r="AQ53">
        <f t="shared" si="2"/>
        <v>0</v>
      </c>
      <c r="AR53" s="449" t="str" cm="1">
        <f t="array" aca="1" ref="AR53" ca="1">_xlfn.TEXTJOIN("",TRUE,IFERROR((MID(U53,ROW(INDIRECT("1:"&amp;LEN(U53))),1)*1),""))</f>
        <v/>
      </c>
      <c r="AS53" s="449" t="str" cm="1">
        <f t="array" aca="1" ref="AS53" ca="1">_xlfn.TEXTJOIN("",TRUE,IFERROR((MID(Y53,ROW(INDIRECT("1:"&amp;LEN(Y53))),1)*1),""))</f>
        <v/>
      </c>
      <c r="AT53">
        <f t="shared" ca="1" si="3"/>
        <v>0</v>
      </c>
      <c r="AU53">
        <f t="shared" ca="1" si="4"/>
        <v>0</v>
      </c>
      <c r="AV53" s="42">
        <f t="shared" si="5"/>
        <v>0</v>
      </c>
    </row>
    <row r="54" spans="2:48" s="42" customFormat="1" ht="15" customHeight="1">
      <c r="B54" s="101"/>
      <c r="C54" s="94" t="s">
        <v>5053</v>
      </c>
      <c r="D54" s="572" t="str">
        <f>IF(CNGE_2024_M4_Secc1!D72="","",CNGE_2024_M4_Secc1!D72)</f>
        <v/>
      </c>
      <c r="E54" s="573"/>
      <c r="F54" s="573"/>
      <c r="G54" s="574"/>
      <c r="H54" s="518" t="str">
        <f>IF(CNGE_2024_M4_Secc1!M72="","",CNGE_2024_M4_Secc1!M72)</f>
        <v/>
      </c>
      <c r="I54" s="518"/>
      <c r="J54" s="575"/>
      <c r="K54" s="520"/>
      <c r="L54" s="576"/>
      <c r="M54" s="515" t="str">
        <f>IF(O54="","",VLOOKUP(O54,Presentación!$AL$3:$AN$574,2,FALSE))</f>
        <v/>
      </c>
      <c r="N54" s="517"/>
      <c r="O54" s="623"/>
      <c r="P54" s="624"/>
      <c r="Q54" s="625"/>
      <c r="R54" s="581"/>
      <c r="S54" s="581"/>
      <c r="T54" s="581"/>
      <c r="U54" s="527"/>
      <c r="V54" s="527"/>
      <c r="W54" s="527"/>
      <c r="X54" s="129" t="s">
        <v>6401</v>
      </c>
      <c r="Y54" s="527"/>
      <c r="Z54" s="527"/>
      <c r="AA54" s="527"/>
      <c r="AB54" s="527"/>
      <c r="AC54" s="527"/>
      <c r="AD54" s="527"/>
      <c r="AE54" s="527"/>
      <c r="AF54" s="527"/>
      <c r="AG54" s="527"/>
      <c r="AH54" s="527"/>
      <c r="AI54" s="527"/>
      <c r="AJ54" s="527"/>
      <c r="AK54" s="575"/>
      <c r="AL54" s="576"/>
      <c r="AO54" s="23">
        <f t="shared" si="0"/>
        <v>0</v>
      </c>
      <c r="AP54" s="89">
        <f t="shared" si="1"/>
        <v>0</v>
      </c>
      <c r="AQ54">
        <f t="shared" si="2"/>
        <v>0</v>
      </c>
      <c r="AR54" s="449" t="str" cm="1">
        <f t="array" aca="1" ref="AR54" ca="1">_xlfn.TEXTJOIN("",TRUE,IFERROR((MID(U54,ROW(INDIRECT("1:"&amp;LEN(U54))),1)*1),""))</f>
        <v/>
      </c>
      <c r="AS54" s="449" t="str" cm="1">
        <f t="array" aca="1" ref="AS54" ca="1">_xlfn.TEXTJOIN("",TRUE,IFERROR((MID(Y54,ROW(INDIRECT("1:"&amp;LEN(Y54))),1)*1),""))</f>
        <v/>
      </c>
      <c r="AT54">
        <f t="shared" ca="1" si="3"/>
        <v>0</v>
      </c>
      <c r="AU54">
        <f t="shared" ca="1" si="4"/>
        <v>0</v>
      </c>
      <c r="AV54" s="42">
        <f t="shared" si="5"/>
        <v>0</v>
      </c>
    </row>
    <row r="55" spans="2:48" s="42" customFormat="1" ht="15" customHeight="1">
      <c r="B55" s="101"/>
      <c r="C55" s="94" t="s">
        <v>5054</v>
      </c>
      <c r="D55" s="572" t="str">
        <f>IF(CNGE_2024_M4_Secc1!D73="","",CNGE_2024_M4_Secc1!D73)</f>
        <v/>
      </c>
      <c r="E55" s="573"/>
      <c r="F55" s="573"/>
      <c r="G55" s="574"/>
      <c r="H55" s="518" t="str">
        <f>IF(CNGE_2024_M4_Secc1!M73="","",CNGE_2024_M4_Secc1!M73)</f>
        <v/>
      </c>
      <c r="I55" s="518"/>
      <c r="J55" s="575"/>
      <c r="K55" s="520"/>
      <c r="L55" s="576"/>
      <c r="M55" s="515" t="str">
        <f>IF(O55="","",VLOOKUP(O55,Presentación!$AL$3:$AN$574,2,FALSE))</f>
        <v/>
      </c>
      <c r="N55" s="517"/>
      <c r="O55" s="623"/>
      <c r="P55" s="624"/>
      <c r="Q55" s="625"/>
      <c r="R55" s="581"/>
      <c r="S55" s="581"/>
      <c r="T55" s="581"/>
      <c r="U55" s="527"/>
      <c r="V55" s="527"/>
      <c r="W55" s="527"/>
      <c r="X55" s="129" t="s">
        <v>6401</v>
      </c>
      <c r="Y55" s="527"/>
      <c r="Z55" s="527"/>
      <c r="AA55" s="527"/>
      <c r="AB55" s="527"/>
      <c r="AC55" s="527"/>
      <c r="AD55" s="527"/>
      <c r="AE55" s="527"/>
      <c r="AF55" s="527"/>
      <c r="AG55" s="527"/>
      <c r="AH55" s="527"/>
      <c r="AI55" s="527"/>
      <c r="AJ55" s="527"/>
      <c r="AK55" s="575"/>
      <c r="AL55" s="576"/>
      <c r="AO55" s="23">
        <f t="shared" si="0"/>
        <v>0</v>
      </c>
      <c r="AP55" s="89">
        <f t="shared" si="1"/>
        <v>0</v>
      </c>
      <c r="AQ55">
        <f t="shared" si="2"/>
        <v>0</v>
      </c>
      <c r="AR55" s="449" t="str" cm="1">
        <f t="array" aca="1" ref="AR55" ca="1">_xlfn.TEXTJOIN("",TRUE,IFERROR((MID(U55,ROW(INDIRECT("1:"&amp;LEN(U55))),1)*1),""))</f>
        <v/>
      </c>
      <c r="AS55" s="449" t="str" cm="1">
        <f t="array" aca="1" ref="AS55" ca="1">_xlfn.TEXTJOIN("",TRUE,IFERROR((MID(Y55,ROW(INDIRECT("1:"&amp;LEN(Y55))),1)*1),""))</f>
        <v/>
      </c>
      <c r="AT55">
        <f t="shared" ca="1" si="3"/>
        <v>0</v>
      </c>
      <c r="AU55">
        <f t="shared" ca="1" si="4"/>
        <v>0</v>
      </c>
      <c r="AV55" s="42">
        <f t="shared" si="5"/>
        <v>0</v>
      </c>
    </row>
    <row r="56" spans="2:48" s="42" customFormat="1" ht="15" customHeight="1">
      <c r="B56" s="101"/>
      <c r="C56" s="94" t="s">
        <v>5055</v>
      </c>
      <c r="D56" s="572" t="str">
        <f>IF(CNGE_2024_M4_Secc1!D74="","",CNGE_2024_M4_Secc1!D74)</f>
        <v/>
      </c>
      <c r="E56" s="573"/>
      <c r="F56" s="573"/>
      <c r="G56" s="574"/>
      <c r="H56" s="518" t="str">
        <f>IF(CNGE_2024_M4_Secc1!M74="","",CNGE_2024_M4_Secc1!M74)</f>
        <v/>
      </c>
      <c r="I56" s="518"/>
      <c r="J56" s="575"/>
      <c r="K56" s="520"/>
      <c r="L56" s="576"/>
      <c r="M56" s="515" t="str">
        <f>IF(O56="","",VLOOKUP(O56,Presentación!$AL$3:$AN$574,2,FALSE))</f>
        <v/>
      </c>
      <c r="N56" s="517"/>
      <c r="O56" s="623"/>
      <c r="P56" s="624"/>
      <c r="Q56" s="625"/>
      <c r="R56" s="581"/>
      <c r="S56" s="581"/>
      <c r="T56" s="581"/>
      <c r="U56" s="527"/>
      <c r="V56" s="527"/>
      <c r="W56" s="527"/>
      <c r="X56" s="129" t="s">
        <v>6401</v>
      </c>
      <c r="Y56" s="527"/>
      <c r="Z56" s="527"/>
      <c r="AA56" s="527"/>
      <c r="AB56" s="527"/>
      <c r="AC56" s="527"/>
      <c r="AD56" s="527"/>
      <c r="AE56" s="527"/>
      <c r="AF56" s="527"/>
      <c r="AG56" s="527"/>
      <c r="AH56" s="527"/>
      <c r="AI56" s="527"/>
      <c r="AJ56" s="527"/>
      <c r="AK56" s="575"/>
      <c r="AL56" s="576"/>
      <c r="AO56" s="23">
        <f t="shared" si="0"/>
        <v>0</v>
      </c>
      <c r="AP56" s="89">
        <f t="shared" si="1"/>
        <v>0</v>
      </c>
      <c r="AQ56">
        <f t="shared" si="2"/>
        <v>0</v>
      </c>
      <c r="AR56" s="449" t="str" cm="1">
        <f t="array" aca="1" ref="AR56" ca="1">_xlfn.TEXTJOIN("",TRUE,IFERROR((MID(U56,ROW(INDIRECT("1:"&amp;LEN(U56))),1)*1),""))</f>
        <v/>
      </c>
      <c r="AS56" s="449" t="str" cm="1">
        <f t="array" aca="1" ref="AS56" ca="1">_xlfn.TEXTJOIN("",TRUE,IFERROR((MID(Y56,ROW(INDIRECT("1:"&amp;LEN(Y56))),1)*1),""))</f>
        <v/>
      </c>
      <c r="AT56">
        <f t="shared" ca="1" si="3"/>
        <v>0</v>
      </c>
      <c r="AU56">
        <f t="shared" ca="1" si="4"/>
        <v>0</v>
      </c>
      <c r="AV56" s="42">
        <f t="shared" si="5"/>
        <v>0</v>
      </c>
    </row>
    <row r="57" spans="2:48" s="42" customFormat="1" ht="15" customHeight="1">
      <c r="B57" s="101"/>
      <c r="C57" s="94" t="s">
        <v>5056</v>
      </c>
      <c r="D57" s="572" t="str">
        <f>IF(CNGE_2024_M4_Secc1!D75="","",CNGE_2024_M4_Secc1!D75)</f>
        <v/>
      </c>
      <c r="E57" s="573"/>
      <c r="F57" s="573"/>
      <c r="G57" s="574"/>
      <c r="H57" s="518" t="str">
        <f>IF(CNGE_2024_M4_Secc1!M75="","",CNGE_2024_M4_Secc1!M75)</f>
        <v/>
      </c>
      <c r="I57" s="518"/>
      <c r="J57" s="575"/>
      <c r="K57" s="520"/>
      <c r="L57" s="576"/>
      <c r="M57" s="515" t="str">
        <f>IF(O57="","",VLOOKUP(O57,Presentación!$AL$3:$AN$574,2,FALSE))</f>
        <v/>
      </c>
      <c r="N57" s="517"/>
      <c r="O57" s="623"/>
      <c r="P57" s="624"/>
      <c r="Q57" s="625"/>
      <c r="R57" s="581"/>
      <c r="S57" s="581"/>
      <c r="T57" s="581"/>
      <c r="U57" s="527"/>
      <c r="V57" s="527"/>
      <c r="W57" s="527"/>
      <c r="X57" s="129" t="s">
        <v>6401</v>
      </c>
      <c r="Y57" s="527"/>
      <c r="Z57" s="527"/>
      <c r="AA57" s="527"/>
      <c r="AB57" s="527"/>
      <c r="AC57" s="527"/>
      <c r="AD57" s="527"/>
      <c r="AE57" s="527"/>
      <c r="AF57" s="527"/>
      <c r="AG57" s="527"/>
      <c r="AH57" s="527"/>
      <c r="AI57" s="527"/>
      <c r="AJ57" s="527"/>
      <c r="AK57" s="575"/>
      <c r="AL57" s="576"/>
      <c r="AO57" s="23">
        <f t="shared" si="0"/>
        <v>0</v>
      </c>
      <c r="AP57" s="89">
        <f t="shared" si="1"/>
        <v>0</v>
      </c>
      <c r="AQ57">
        <f t="shared" si="2"/>
        <v>0</v>
      </c>
      <c r="AR57" s="449" t="str" cm="1">
        <f t="array" aca="1" ref="AR57" ca="1">_xlfn.TEXTJOIN("",TRUE,IFERROR((MID(U57,ROW(INDIRECT("1:"&amp;LEN(U57))),1)*1),""))</f>
        <v/>
      </c>
      <c r="AS57" s="449" t="str" cm="1">
        <f t="array" aca="1" ref="AS57" ca="1">_xlfn.TEXTJOIN("",TRUE,IFERROR((MID(Y57,ROW(INDIRECT("1:"&amp;LEN(Y57))),1)*1),""))</f>
        <v/>
      </c>
      <c r="AT57">
        <f t="shared" ca="1" si="3"/>
        <v>0</v>
      </c>
      <c r="AU57">
        <f t="shared" ca="1" si="4"/>
        <v>0</v>
      </c>
      <c r="AV57" s="42">
        <f t="shared" si="5"/>
        <v>0</v>
      </c>
    </row>
    <row r="58" spans="2:48" s="42" customFormat="1" ht="15" customHeight="1">
      <c r="B58" s="101"/>
      <c r="C58" s="94" t="s">
        <v>5057</v>
      </c>
      <c r="D58" s="572" t="str">
        <f>IF(CNGE_2024_M4_Secc1!D76="","",CNGE_2024_M4_Secc1!D76)</f>
        <v/>
      </c>
      <c r="E58" s="573"/>
      <c r="F58" s="573"/>
      <c r="G58" s="574"/>
      <c r="H58" s="518" t="str">
        <f>IF(CNGE_2024_M4_Secc1!M76="","",CNGE_2024_M4_Secc1!M76)</f>
        <v/>
      </c>
      <c r="I58" s="518"/>
      <c r="J58" s="575"/>
      <c r="K58" s="520"/>
      <c r="L58" s="576"/>
      <c r="M58" s="515" t="str">
        <f>IF(O58="","",VLOOKUP(O58,Presentación!$AL$3:$AN$574,2,FALSE))</f>
        <v/>
      </c>
      <c r="N58" s="517"/>
      <c r="O58" s="623"/>
      <c r="P58" s="624"/>
      <c r="Q58" s="625"/>
      <c r="R58" s="581"/>
      <c r="S58" s="581"/>
      <c r="T58" s="581"/>
      <c r="U58" s="527"/>
      <c r="V58" s="527"/>
      <c r="W58" s="527"/>
      <c r="X58" s="129" t="s">
        <v>6401</v>
      </c>
      <c r="Y58" s="527"/>
      <c r="Z58" s="527"/>
      <c r="AA58" s="527"/>
      <c r="AB58" s="527"/>
      <c r="AC58" s="527"/>
      <c r="AD58" s="527"/>
      <c r="AE58" s="527"/>
      <c r="AF58" s="527"/>
      <c r="AG58" s="527"/>
      <c r="AH58" s="527"/>
      <c r="AI58" s="527"/>
      <c r="AJ58" s="527"/>
      <c r="AK58" s="575"/>
      <c r="AL58" s="576"/>
      <c r="AO58" s="23">
        <f t="shared" si="0"/>
        <v>0</v>
      </c>
      <c r="AP58" s="89">
        <f t="shared" si="1"/>
        <v>0</v>
      </c>
      <c r="AQ58">
        <f t="shared" si="2"/>
        <v>0</v>
      </c>
      <c r="AR58" s="449" t="str" cm="1">
        <f t="array" aca="1" ref="AR58" ca="1">_xlfn.TEXTJOIN("",TRUE,IFERROR((MID(U58,ROW(INDIRECT("1:"&amp;LEN(U58))),1)*1),""))</f>
        <v/>
      </c>
      <c r="AS58" s="449" t="str" cm="1">
        <f t="array" aca="1" ref="AS58" ca="1">_xlfn.TEXTJOIN("",TRUE,IFERROR((MID(Y58,ROW(INDIRECT("1:"&amp;LEN(Y58))),1)*1),""))</f>
        <v/>
      </c>
      <c r="AT58">
        <f t="shared" ca="1" si="3"/>
        <v>0</v>
      </c>
      <c r="AU58">
        <f t="shared" ca="1" si="4"/>
        <v>0</v>
      </c>
      <c r="AV58" s="42">
        <f t="shared" si="5"/>
        <v>0</v>
      </c>
    </row>
    <row r="59" spans="2:48" s="42" customFormat="1" ht="15" customHeight="1">
      <c r="B59" s="101"/>
      <c r="C59" s="94" t="s">
        <v>5120</v>
      </c>
      <c r="D59" s="572" t="str">
        <f>IF(CNGE_2024_M4_Secc1!D77="","",CNGE_2024_M4_Secc1!D77)</f>
        <v/>
      </c>
      <c r="E59" s="573"/>
      <c r="F59" s="573"/>
      <c r="G59" s="574"/>
      <c r="H59" s="518" t="str">
        <f>IF(CNGE_2024_M4_Secc1!M77="","",CNGE_2024_M4_Secc1!M77)</f>
        <v/>
      </c>
      <c r="I59" s="518"/>
      <c r="J59" s="575"/>
      <c r="K59" s="520"/>
      <c r="L59" s="576"/>
      <c r="M59" s="515" t="str">
        <f>IF(O59="","",VLOOKUP(O59,Presentación!$AL$3:$AN$574,2,FALSE))</f>
        <v/>
      </c>
      <c r="N59" s="517"/>
      <c r="O59" s="623"/>
      <c r="P59" s="624"/>
      <c r="Q59" s="625"/>
      <c r="R59" s="581"/>
      <c r="S59" s="581"/>
      <c r="T59" s="581"/>
      <c r="U59" s="527"/>
      <c r="V59" s="527"/>
      <c r="W59" s="527"/>
      <c r="X59" s="129" t="s">
        <v>6401</v>
      </c>
      <c r="Y59" s="527"/>
      <c r="Z59" s="527"/>
      <c r="AA59" s="527"/>
      <c r="AB59" s="527"/>
      <c r="AC59" s="527"/>
      <c r="AD59" s="527"/>
      <c r="AE59" s="527"/>
      <c r="AF59" s="527"/>
      <c r="AG59" s="527"/>
      <c r="AH59" s="527"/>
      <c r="AI59" s="527"/>
      <c r="AJ59" s="527"/>
      <c r="AK59" s="575"/>
      <c r="AL59" s="576"/>
      <c r="AO59" s="23">
        <f t="shared" si="0"/>
        <v>0</v>
      </c>
      <c r="AP59" s="89">
        <f t="shared" si="1"/>
        <v>0</v>
      </c>
      <c r="AQ59">
        <f t="shared" si="2"/>
        <v>0</v>
      </c>
      <c r="AR59" s="449" t="str" cm="1">
        <f t="array" aca="1" ref="AR59" ca="1">_xlfn.TEXTJOIN("",TRUE,IFERROR((MID(U59,ROW(INDIRECT("1:"&amp;LEN(U59))),1)*1),""))</f>
        <v/>
      </c>
      <c r="AS59" s="449" t="str" cm="1">
        <f t="array" aca="1" ref="AS59" ca="1">_xlfn.TEXTJOIN("",TRUE,IFERROR((MID(Y59,ROW(INDIRECT("1:"&amp;LEN(Y59))),1)*1),""))</f>
        <v/>
      </c>
      <c r="AT59">
        <f t="shared" ca="1" si="3"/>
        <v>0</v>
      </c>
      <c r="AU59">
        <f t="shared" ca="1" si="4"/>
        <v>0</v>
      </c>
      <c r="AV59" s="42">
        <f t="shared" si="5"/>
        <v>0</v>
      </c>
    </row>
    <row r="60" spans="2:48" s="42" customFormat="1" ht="15" customHeight="1">
      <c r="B60" s="101"/>
      <c r="C60" s="94" t="s">
        <v>5121</v>
      </c>
      <c r="D60" s="572" t="str">
        <f>IF(CNGE_2024_M4_Secc1!D78="","",CNGE_2024_M4_Secc1!D78)</f>
        <v/>
      </c>
      <c r="E60" s="573"/>
      <c r="F60" s="573"/>
      <c r="G60" s="574"/>
      <c r="H60" s="518" t="str">
        <f>IF(CNGE_2024_M4_Secc1!M78="","",CNGE_2024_M4_Secc1!M78)</f>
        <v/>
      </c>
      <c r="I60" s="518"/>
      <c r="J60" s="575"/>
      <c r="K60" s="520"/>
      <c r="L60" s="576"/>
      <c r="M60" s="515" t="str">
        <f>IF(O60="","",VLOOKUP(O60,Presentación!$AL$3:$AN$574,2,FALSE))</f>
        <v/>
      </c>
      <c r="N60" s="517"/>
      <c r="O60" s="623"/>
      <c r="P60" s="624"/>
      <c r="Q60" s="625"/>
      <c r="R60" s="581"/>
      <c r="S60" s="581"/>
      <c r="T60" s="581"/>
      <c r="U60" s="527"/>
      <c r="V60" s="527"/>
      <c r="W60" s="527"/>
      <c r="X60" s="129" t="s">
        <v>6401</v>
      </c>
      <c r="Y60" s="527"/>
      <c r="Z60" s="527"/>
      <c r="AA60" s="527"/>
      <c r="AB60" s="527"/>
      <c r="AC60" s="527"/>
      <c r="AD60" s="527"/>
      <c r="AE60" s="527"/>
      <c r="AF60" s="527"/>
      <c r="AG60" s="527"/>
      <c r="AH60" s="527"/>
      <c r="AI60" s="527"/>
      <c r="AJ60" s="527"/>
      <c r="AK60" s="575"/>
      <c r="AL60" s="576"/>
      <c r="AO60" s="23">
        <f t="shared" si="0"/>
        <v>0</v>
      </c>
      <c r="AP60" s="89">
        <f t="shared" si="1"/>
        <v>0</v>
      </c>
      <c r="AQ60">
        <f t="shared" si="2"/>
        <v>0</v>
      </c>
      <c r="AR60" s="449" t="str" cm="1">
        <f t="array" aca="1" ref="AR60" ca="1">_xlfn.TEXTJOIN("",TRUE,IFERROR((MID(U60,ROW(INDIRECT("1:"&amp;LEN(U60))),1)*1),""))</f>
        <v/>
      </c>
      <c r="AS60" s="449" t="str" cm="1">
        <f t="array" aca="1" ref="AS60" ca="1">_xlfn.TEXTJOIN("",TRUE,IFERROR((MID(Y60,ROW(INDIRECT("1:"&amp;LEN(Y60))),1)*1),""))</f>
        <v/>
      </c>
      <c r="AT60">
        <f t="shared" ca="1" si="3"/>
        <v>0</v>
      </c>
      <c r="AU60">
        <f t="shared" ca="1" si="4"/>
        <v>0</v>
      </c>
      <c r="AV60" s="42">
        <f t="shared" si="5"/>
        <v>0</v>
      </c>
    </row>
    <row r="61" spans="2:48" s="42" customFormat="1" ht="15" customHeight="1">
      <c r="B61" s="101"/>
      <c r="C61" s="94" t="s">
        <v>5122</v>
      </c>
      <c r="D61" s="572" t="str">
        <f>IF(CNGE_2024_M4_Secc1!D79="","",CNGE_2024_M4_Secc1!D79)</f>
        <v/>
      </c>
      <c r="E61" s="573"/>
      <c r="F61" s="573"/>
      <c r="G61" s="574"/>
      <c r="H61" s="518" t="str">
        <f>IF(CNGE_2024_M4_Secc1!M79="","",CNGE_2024_M4_Secc1!M79)</f>
        <v/>
      </c>
      <c r="I61" s="518"/>
      <c r="J61" s="575"/>
      <c r="K61" s="520"/>
      <c r="L61" s="576"/>
      <c r="M61" s="515" t="str">
        <f>IF(O61="","",VLOOKUP(O61,Presentación!$AL$3:$AN$574,2,FALSE))</f>
        <v/>
      </c>
      <c r="N61" s="517"/>
      <c r="O61" s="623"/>
      <c r="P61" s="624"/>
      <c r="Q61" s="625"/>
      <c r="R61" s="581"/>
      <c r="S61" s="581"/>
      <c r="T61" s="581"/>
      <c r="U61" s="527"/>
      <c r="V61" s="527"/>
      <c r="W61" s="527"/>
      <c r="X61" s="129" t="s">
        <v>6401</v>
      </c>
      <c r="Y61" s="527"/>
      <c r="Z61" s="527"/>
      <c r="AA61" s="527"/>
      <c r="AB61" s="527"/>
      <c r="AC61" s="527"/>
      <c r="AD61" s="527"/>
      <c r="AE61" s="527"/>
      <c r="AF61" s="527"/>
      <c r="AG61" s="527"/>
      <c r="AH61" s="527"/>
      <c r="AI61" s="527"/>
      <c r="AJ61" s="527"/>
      <c r="AK61" s="575"/>
      <c r="AL61" s="576"/>
      <c r="AO61" s="23">
        <f t="shared" si="0"/>
        <v>0</v>
      </c>
      <c r="AP61" s="89">
        <f t="shared" si="1"/>
        <v>0</v>
      </c>
      <c r="AQ61">
        <f t="shared" si="2"/>
        <v>0</v>
      </c>
      <c r="AR61" s="449" t="str" cm="1">
        <f t="array" aca="1" ref="AR61" ca="1">_xlfn.TEXTJOIN("",TRUE,IFERROR((MID(U61,ROW(INDIRECT("1:"&amp;LEN(U61))),1)*1),""))</f>
        <v/>
      </c>
      <c r="AS61" s="449" t="str" cm="1">
        <f t="array" aca="1" ref="AS61" ca="1">_xlfn.TEXTJOIN("",TRUE,IFERROR((MID(Y61,ROW(INDIRECT("1:"&amp;LEN(Y61))),1)*1),""))</f>
        <v/>
      </c>
      <c r="AT61">
        <f t="shared" ca="1" si="3"/>
        <v>0</v>
      </c>
      <c r="AU61">
        <f t="shared" ca="1" si="4"/>
        <v>0</v>
      </c>
      <c r="AV61" s="42">
        <f t="shared" si="5"/>
        <v>0</v>
      </c>
    </row>
    <row r="62" spans="2:48" s="42" customFormat="1" ht="15" customHeight="1">
      <c r="B62" s="101"/>
      <c r="C62" s="94" t="s">
        <v>5123</v>
      </c>
      <c r="D62" s="572" t="str">
        <f>IF(CNGE_2024_M4_Secc1!D80="","",CNGE_2024_M4_Secc1!D80)</f>
        <v/>
      </c>
      <c r="E62" s="573"/>
      <c r="F62" s="573"/>
      <c r="G62" s="574"/>
      <c r="H62" s="518" t="str">
        <f>IF(CNGE_2024_M4_Secc1!M80="","",CNGE_2024_M4_Secc1!M80)</f>
        <v/>
      </c>
      <c r="I62" s="518"/>
      <c r="J62" s="575"/>
      <c r="K62" s="520"/>
      <c r="L62" s="576"/>
      <c r="M62" s="515" t="str">
        <f>IF(O62="","",VLOOKUP(O62,Presentación!$AL$3:$AN$574,2,FALSE))</f>
        <v/>
      </c>
      <c r="N62" s="517"/>
      <c r="O62" s="623"/>
      <c r="P62" s="624"/>
      <c r="Q62" s="625"/>
      <c r="R62" s="581"/>
      <c r="S62" s="581"/>
      <c r="T62" s="581"/>
      <c r="U62" s="527"/>
      <c r="V62" s="527"/>
      <c r="W62" s="527"/>
      <c r="X62" s="129" t="s">
        <v>6401</v>
      </c>
      <c r="Y62" s="527"/>
      <c r="Z62" s="527"/>
      <c r="AA62" s="527"/>
      <c r="AB62" s="527"/>
      <c r="AC62" s="527"/>
      <c r="AD62" s="527"/>
      <c r="AE62" s="527"/>
      <c r="AF62" s="527"/>
      <c r="AG62" s="527"/>
      <c r="AH62" s="527"/>
      <c r="AI62" s="527"/>
      <c r="AJ62" s="527"/>
      <c r="AK62" s="575"/>
      <c r="AL62" s="576"/>
      <c r="AO62" s="23">
        <f t="shared" si="0"/>
        <v>0</v>
      </c>
      <c r="AP62" s="89">
        <f t="shared" si="1"/>
        <v>0</v>
      </c>
      <c r="AQ62">
        <f t="shared" si="2"/>
        <v>0</v>
      </c>
      <c r="AR62" s="449" t="str" cm="1">
        <f t="array" aca="1" ref="AR62" ca="1">_xlfn.TEXTJOIN("",TRUE,IFERROR((MID(U62,ROW(INDIRECT("1:"&amp;LEN(U62))),1)*1),""))</f>
        <v/>
      </c>
      <c r="AS62" s="449" t="str" cm="1">
        <f t="array" aca="1" ref="AS62" ca="1">_xlfn.TEXTJOIN("",TRUE,IFERROR((MID(Y62,ROW(INDIRECT("1:"&amp;LEN(Y62))),1)*1),""))</f>
        <v/>
      </c>
      <c r="AT62">
        <f t="shared" ca="1" si="3"/>
        <v>0</v>
      </c>
      <c r="AU62">
        <f t="shared" ca="1" si="4"/>
        <v>0</v>
      </c>
      <c r="AV62" s="42">
        <f t="shared" si="5"/>
        <v>0</v>
      </c>
    </row>
    <row r="63" spans="2:48" s="42" customFormat="1" ht="15" customHeight="1">
      <c r="B63" s="101"/>
      <c r="C63" s="94" t="s">
        <v>5124</v>
      </c>
      <c r="D63" s="572" t="str">
        <f>IF(CNGE_2024_M4_Secc1!D81="","",CNGE_2024_M4_Secc1!D81)</f>
        <v/>
      </c>
      <c r="E63" s="573"/>
      <c r="F63" s="573"/>
      <c r="G63" s="574"/>
      <c r="H63" s="518" t="str">
        <f>IF(CNGE_2024_M4_Secc1!M81="","",CNGE_2024_M4_Secc1!M81)</f>
        <v/>
      </c>
      <c r="I63" s="518"/>
      <c r="J63" s="575"/>
      <c r="K63" s="520"/>
      <c r="L63" s="576"/>
      <c r="M63" s="515" t="str">
        <f>IF(O63="","",VLOOKUP(O63,Presentación!$AL$3:$AN$574,2,FALSE))</f>
        <v/>
      </c>
      <c r="N63" s="517"/>
      <c r="O63" s="623"/>
      <c r="P63" s="624"/>
      <c r="Q63" s="625"/>
      <c r="R63" s="581"/>
      <c r="S63" s="581"/>
      <c r="T63" s="581"/>
      <c r="U63" s="527"/>
      <c r="V63" s="527"/>
      <c r="W63" s="527"/>
      <c r="X63" s="129" t="s">
        <v>6401</v>
      </c>
      <c r="Y63" s="527"/>
      <c r="Z63" s="527"/>
      <c r="AA63" s="527"/>
      <c r="AB63" s="527"/>
      <c r="AC63" s="527"/>
      <c r="AD63" s="527"/>
      <c r="AE63" s="527"/>
      <c r="AF63" s="527"/>
      <c r="AG63" s="527"/>
      <c r="AH63" s="527"/>
      <c r="AI63" s="527"/>
      <c r="AJ63" s="527"/>
      <c r="AK63" s="575"/>
      <c r="AL63" s="576"/>
      <c r="AO63" s="23">
        <f t="shared" si="0"/>
        <v>0</v>
      </c>
      <c r="AP63" s="89">
        <f t="shared" si="1"/>
        <v>0</v>
      </c>
      <c r="AQ63">
        <f t="shared" si="2"/>
        <v>0</v>
      </c>
      <c r="AR63" s="449" t="str" cm="1">
        <f t="array" aca="1" ref="AR63" ca="1">_xlfn.TEXTJOIN("",TRUE,IFERROR((MID(U63,ROW(INDIRECT("1:"&amp;LEN(U63))),1)*1),""))</f>
        <v/>
      </c>
      <c r="AS63" s="449" t="str" cm="1">
        <f t="array" aca="1" ref="AS63" ca="1">_xlfn.TEXTJOIN("",TRUE,IFERROR((MID(Y63,ROW(INDIRECT("1:"&amp;LEN(Y63))),1)*1),""))</f>
        <v/>
      </c>
      <c r="AT63">
        <f t="shared" ca="1" si="3"/>
        <v>0</v>
      </c>
      <c r="AU63">
        <f t="shared" ca="1" si="4"/>
        <v>0</v>
      </c>
      <c r="AV63" s="42">
        <f t="shared" si="5"/>
        <v>0</v>
      </c>
    </row>
    <row r="64" spans="2:48" s="42" customFormat="1" ht="15" customHeight="1">
      <c r="B64" s="101"/>
      <c r="C64" s="94" t="s">
        <v>5125</v>
      </c>
      <c r="D64" s="572" t="str">
        <f>IF(CNGE_2024_M4_Secc1!D82="","",CNGE_2024_M4_Secc1!D82)</f>
        <v/>
      </c>
      <c r="E64" s="573"/>
      <c r="F64" s="573"/>
      <c r="G64" s="574"/>
      <c r="H64" s="518" t="str">
        <f>IF(CNGE_2024_M4_Secc1!M82="","",CNGE_2024_M4_Secc1!M82)</f>
        <v/>
      </c>
      <c r="I64" s="518"/>
      <c r="J64" s="575"/>
      <c r="K64" s="520"/>
      <c r="L64" s="576"/>
      <c r="M64" s="515" t="str">
        <f>IF(O64="","",VLOOKUP(O64,Presentación!$AL$3:$AN$574,2,FALSE))</f>
        <v/>
      </c>
      <c r="N64" s="517"/>
      <c r="O64" s="623"/>
      <c r="P64" s="624"/>
      <c r="Q64" s="625"/>
      <c r="R64" s="581"/>
      <c r="S64" s="581"/>
      <c r="T64" s="581"/>
      <c r="U64" s="527"/>
      <c r="V64" s="527"/>
      <c r="W64" s="527"/>
      <c r="X64" s="129" t="s">
        <v>6401</v>
      </c>
      <c r="Y64" s="527"/>
      <c r="Z64" s="527"/>
      <c r="AA64" s="527"/>
      <c r="AB64" s="527"/>
      <c r="AC64" s="527"/>
      <c r="AD64" s="527"/>
      <c r="AE64" s="527"/>
      <c r="AF64" s="527"/>
      <c r="AG64" s="527"/>
      <c r="AH64" s="527"/>
      <c r="AI64" s="527"/>
      <c r="AJ64" s="527"/>
      <c r="AK64" s="575"/>
      <c r="AL64" s="576"/>
      <c r="AO64" s="23">
        <f t="shared" si="0"/>
        <v>0</v>
      </c>
      <c r="AP64" s="89">
        <f t="shared" si="1"/>
        <v>0</v>
      </c>
      <c r="AQ64">
        <f t="shared" si="2"/>
        <v>0</v>
      </c>
      <c r="AR64" s="449" t="str" cm="1">
        <f t="array" aca="1" ref="AR64" ca="1">_xlfn.TEXTJOIN("",TRUE,IFERROR((MID(U64,ROW(INDIRECT("1:"&amp;LEN(U64))),1)*1),""))</f>
        <v/>
      </c>
      <c r="AS64" s="449" t="str" cm="1">
        <f t="array" aca="1" ref="AS64" ca="1">_xlfn.TEXTJOIN("",TRUE,IFERROR((MID(Y64,ROW(INDIRECT("1:"&amp;LEN(Y64))),1)*1),""))</f>
        <v/>
      </c>
      <c r="AT64">
        <f t="shared" ca="1" si="3"/>
        <v>0</v>
      </c>
      <c r="AU64">
        <f t="shared" ca="1" si="4"/>
        <v>0</v>
      </c>
      <c r="AV64" s="42">
        <f t="shared" si="5"/>
        <v>0</v>
      </c>
    </row>
    <row r="65" spans="2:48" s="42" customFormat="1" ht="15" customHeight="1">
      <c r="B65" s="101"/>
      <c r="C65" s="94" t="s">
        <v>5126</v>
      </c>
      <c r="D65" s="572" t="str">
        <f>IF(CNGE_2024_M4_Secc1!D83="","",CNGE_2024_M4_Secc1!D83)</f>
        <v/>
      </c>
      <c r="E65" s="573"/>
      <c r="F65" s="573"/>
      <c r="G65" s="574"/>
      <c r="H65" s="518" t="str">
        <f>IF(CNGE_2024_M4_Secc1!M83="","",CNGE_2024_M4_Secc1!M83)</f>
        <v/>
      </c>
      <c r="I65" s="518"/>
      <c r="J65" s="575"/>
      <c r="K65" s="520"/>
      <c r="L65" s="576"/>
      <c r="M65" s="515" t="str">
        <f>IF(O65="","",VLOOKUP(O65,Presentación!$AL$3:$AN$574,2,FALSE))</f>
        <v/>
      </c>
      <c r="N65" s="517"/>
      <c r="O65" s="623"/>
      <c r="P65" s="624"/>
      <c r="Q65" s="625"/>
      <c r="R65" s="581"/>
      <c r="S65" s="581"/>
      <c r="T65" s="581"/>
      <c r="U65" s="527"/>
      <c r="V65" s="527"/>
      <c r="W65" s="527"/>
      <c r="X65" s="129" t="s">
        <v>6401</v>
      </c>
      <c r="Y65" s="527"/>
      <c r="Z65" s="527"/>
      <c r="AA65" s="527"/>
      <c r="AB65" s="527"/>
      <c r="AC65" s="527"/>
      <c r="AD65" s="527"/>
      <c r="AE65" s="527"/>
      <c r="AF65" s="527"/>
      <c r="AG65" s="527"/>
      <c r="AH65" s="527"/>
      <c r="AI65" s="527"/>
      <c r="AJ65" s="527"/>
      <c r="AK65" s="575"/>
      <c r="AL65" s="576"/>
      <c r="AO65" s="23">
        <f t="shared" si="0"/>
        <v>0</v>
      </c>
      <c r="AP65" s="89">
        <f t="shared" si="1"/>
        <v>0</v>
      </c>
      <c r="AQ65">
        <f t="shared" si="2"/>
        <v>0</v>
      </c>
      <c r="AR65" s="449" t="str" cm="1">
        <f t="array" aca="1" ref="AR65" ca="1">_xlfn.TEXTJOIN("",TRUE,IFERROR((MID(U65,ROW(INDIRECT("1:"&amp;LEN(U65))),1)*1),""))</f>
        <v/>
      </c>
      <c r="AS65" s="449" t="str" cm="1">
        <f t="array" aca="1" ref="AS65" ca="1">_xlfn.TEXTJOIN("",TRUE,IFERROR((MID(Y65,ROW(INDIRECT("1:"&amp;LEN(Y65))),1)*1),""))</f>
        <v/>
      </c>
      <c r="AT65">
        <f t="shared" ca="1" si="3"/>
        <v>0</v>
      </c>
      <c r="AU65">
        <f t="shared" ca="1" si="4"/>
        <v>0</v>
      </c>
      <c r="AV65" s="42">
        <f t="shared" si="5"/>
        <v>0</v>
      </c>
    </row>
    <row r="66" spans="2:48" s="42" customFormat="1" ht="15" customHeight="1">
      <c r="B66" s="101"/>
      <c r="C66" s="94" t="s">
        <v>5127</v>
      </c>
      <c r="D66" s="572" t="str">
        <f>IF(CNGE_2024_M4_Secc1!D84="","",CNGE_2024_M4_Secc1!D84)</f>
        <v/>
      </c>
      <c r="E66" s="573"/>
      <c r="F66" s="573"/>
      <c r="G66" s="574"/>
      <c r="H66" s="518" t="str">
        <f>IF(CNGE_2024_M4_Secc1!M84="","",CNGE_2024_M4_Secc1!M84)</f>
        <v/>
      </c>
      <c r="I66" s="518"/>
      <c r="J66" s="575"/>
      <c r="K66" s="520"/>
      <c r="L66" s="576"/>
      <c r="M66" s="515" t="str">
        <f>IF(O66="","",VLOOKUP(O66,Presentación!$AL$3:$AN$574,2,FALSE))</f>
        <v/>
      </c>
      <c r="N66" s="517"/>
      <c r="O66" s="623"/>
      <c r="P66" s="624"/>
      <c r="Q66" s="625"/>
      <c r="R66" s="581"/>
      <c r="S66" s="581"/>
      <c r="T66" s="581"/>
      <c r="U66" s="527"/>
      <c r="V66" s="527"/>
      <c r="W66" s="527"/>
      <c r="X66" s="129" t="s">
        <v>6401</v>
      </c>
      <c r="Y66" s="527"/>
      <c r="Z66" s="527"/>
      <c r="AA66" s="527"/>
      <c r="AB66" s="527"/>
      <c r="AC66" s="527"/>
      <c r="AD66" s="527"/>
      <c r="AE66" s="527"/>
      <c r="AF66" s="527"/>
      <c r="AG66" s="527"/>
      <c r="AH66" s="527"/>
      <c r="AI66" s="527"/>
      <c r="AJ66" s="527"/>
      <c r="AK66" s="575"/>
      <c r="AL66" s="576"/>
      <c r="AO66" s="23">
        <f t="shared" si="0"/>
        <v>0</v>
      </c>
      <c r="AP66" s="89">
        <f t="shared" si="1"/>
        <v>0</v>
      </c>
      <c r="AQ66">
        <f t="shared" si="2"/>
        <v>0</v>
      </c>
      <c r="AR66" s="449" t="str" cm="1">
        <f t="array" aca="1" ref="AR66" ca="1">_xlfn.TEXTJOIN("",TRUE,IFERROR((MID(U66,ROW(INDIRECT("1:"&amp;LEN(U66))),1)*1),""))</f>
        <v/>
      </c>
      <c r="AS66" s="449" t="str" cm="1">
        <f t="array" aca="1" ref="AS66" ca="1">_xlfn.TEXTJOIN("",TRUE,IFERROR((MID(Y66,ROW(INDIRECT("1:"&amp;LEN(Y66))),1)*1),""))</f>
        <v/>
      </c>
      <c r="AT66">
        <f t="shared" ca="1" si="3"/>
        <v>0</v>
      </c>
      <c r="AU66">
        <f t="shared" ca="1" si="4"/>
        <v>0</v>
      </c>
      <c r="AV66" s="42">
        <f t="shared" si="5"/>
        <v>0</v>
      </c>
    </row>
    <row r="67" spans="2:48" s="42" customFormat="1" ht="15" customHeight="1">
      <c r="B67" s="101"/>
      <c r="C67" s="94" t="s">
        <v>5128</v>
      </c>
      <c r="D67" s="572" t="str">
        <f>IF(CNGE_2024_M4_Secc1!D85="","",CNGE_2024_M4_Secc1!D85)</f>
        <v/>
      </c>
      <c r="E67" s="573"/>
      <c r="F67" s="573"/>
      <c r="G67" s="574"/>
      <c r="H67" s="518" t="str">
        <f>IF(CNGE_2024_M4_Secc1!M85="","",CNGE_2024_M4_Secc1!M85)</f>
        <v/>
      </c>
      <c r="I67" s="518"/>
      <c r="J67" s="575"/>
      <c r="K67" s="520"/>
      <c r="L67" s="576"/>
      <c r="M67" s="515" t="str">
        <f>IF(O67="","",VLOOKUP(O67,Presentación!$AL$3:$AN$574,2,FALSE))</f>
        <v/>
      </c>
      <c r="N67" s="517"/>
      <c r="O67" s="623"/>
      <c r="P67" s="624"/>
      <c r="Q67" s="625"/>
      <c r="R67" s="581"/>
      <c r="S67" s="581"/>
      <c r="T67" s="581"/>
      <c r="U67" s="527"/>
      <c r="V67" s="527"/>
      <c r="W67" s="527"/>
      <c r="X67" s="129" t="s">
        <v>6401</v>
      </c>
      <c r="Y67" s="527"/>
      <c r="Z67" s="527"/>
      <c r="AA67" s="527"/>
      <c r="AB67" s="527"/>
      <c r="AC67" s="527"/>
      <c r="AD67" s="527"/>
      <c r="AE67" s="527"/>
      <c r="AF67" s="527"/>
      <c r="AG67" s="527"/>
      <c r="AH67" s="527"/>
      <c r="AI67" s="527"/>
      <c r="AJ67" s="527"/>
      <c r="AK67" s="575"/>
      <c r="AL67" s="576"/>
      <c r="AO67" s="23">
        <f t="shared" si="0"/>
        <v>0</v>
      </c>
      <c r="AP67" s="89">
        <f t="shared" si="1"/>
        <v>0</v>
      </c>
      <c r="AQ67">
        <f t="shared" si="2"/>
        <v>0</v>
      </c>
      <c r="AR67" s="449" t="str" cm="1">
        <f t="array" aca="1" ref="AR67" ca="1">_xlfn.TEXTJOIN("",TRUE,IFERROR((MID(U67,ROW(INDIRECT("1:"&amp;LEN(U67))),1)*1),""))</f>
        <v/>
      </c>
      <c r="AS67" s="449" t="str" cm="1">
        <f t="array" aca="1" ref="AS67" ca="1">_xlfn.TEXTJOIN("",TRUE,IFERROR((MID(Y67,ROW(INDIRECT("1:"&amp;LEN(Y67))),1)*1),""))</f>
        <v/>
      </c>
      <c r="AT67">
        <f t="shared" ca="1" si="3"/>
        <v>0</v>
      </c>
      <c r="AU67">
        <f t="shared" ca="1" si="4"/>
        <v>0</v>
      </c>
      <c r="AV67" s="42">
        <f t="shared" si="5"/>
        <v>0</v>
      </c>
    </row>
    <row r="68" spans="2:48" s="42" customFormat="1" ht="15" customHeight="1">
      <c r="B68" s="101"/>
      <c r="C68" s="94" t="s">
        <v>5129</v>
      </c>
      <c r="D68" s="572" t="str">
        <f>IF(CNGE_2024_M4_Secc1!D86="","",CNGE_2024_M4_Secc1!D86)</f>
        <v/>
      </c>
      <c r="E68" s="573"/>
      <c r="F68" s="573"/>
      <c r="G68" s="574"/>
      <c r="H68" s="518" t="str">
        <f>IF(CNGE_2024_M4_Secc1!M86="","",CNGE_2024_M4_Secc1!M86)</f>
        <v/>
      </c>
      <c r="I68" s="518"/>
      <c r="J68" s="575"/>
      <c r="K68" s="520"/>
      <c r="L68" s="576"/>
      <c r="M68" s="515" t="str">
        <f>IF(O68="","",VLOOKUP(O68,Presentación!$AL$3:$AN$574,2,FALSE))</f>
        <v/>
      </c>
      <c r="N68" s="517"/>
      <c r="O68" s="623"/>
      <c r="P68" s="624"/>
      <c r="Q68" s="625"/>
      <c r="R68" s="581"/>
      <c r="S68" s="581"/>
      <c r="T68" s="581"/>
      <c r="U68" s="527"/>
      <c r="V68" s="527"/>
      <c r="W68" s="527"/>
      <c r="X68" s="129" t="s">
        <v>6401</v>
      </c>
      <c r="Y68" s="527"/>
      <c r="Z68" s="527"/>
      <c r="AA68" s="527"/>
      <c r="AB68" s="527"/>
      <c r="AC68" s="527"/>
      <c r="AD68" s="527"/>
      <c r="AE68" s="527"/>
      <c r="AF68" s="527"/>
      <c r="AG68" s="527"/>
      <c r="AH68" s="527"/>
      <c r="AI68" s="527"/>
      <c r="AJ68" s="527"/>
      <c r="AK68" s="575"/>
      <c r="AL68" s="576"/>
      <c r="AO68" s="23">
        <f t="shared" si="0"/>
        <v>0</v>
      </c>
      <c r="AP68" s="89">
        <f t="shared" si="1"/>
        <v>0</v>
      </c>
      <c r="AQ68">
        <f t="shared" si="2"/>
        <v>0</v>
      </c>
      <c r="AR68" s="449" t="str" cm="1">
        <f t="array" aca="1" ref="AR68" ca="1">_xlfn.TEXTJOIN("",TRUE,IFERROR((MID(U68,ROW(INDIRECT("1:"&amp;LEN(U68))),1)*1),""))</f>
        <v/>
      </c>
      <c r="AS68" s="449" t="str" cm="1">
        <f t="array" aca="1" ref="AS68" ca="1">_xlfn.TEXTJOIN("",TRUE,IFERROR((MID(Y68,ROW(INDIRECT("1:"&amp;LEN(Y68))),1)*1),""))</f>
        <v/>
      </c>
      <c r="AT68">
        <f t="shared" ca="1" si="3"/>
        <v>0</v>
      </c>
      <c r="AU68">
        <f t="shared" ca="1" si="4"/>
        <v>0</v>
      </c>
      <c r="AV68" s="42">
        <f t="shared" si="5"/>
        <v>0</v>
      </c>
    </row>
    <row r="69" spans="2:48" s="42" customFormat="1" ht="15" customHeight="1">
      <c r="B69" s="101"/>
      <c r="C69" s="94" t="s">
        <v>5130</v>
      </c>
      <c r="D69" s="572" t="str">
        <f>IF(CNGE_2024_M4_Secc1!D87="","",CNGE_2024_M4_Secc1!D87)</f>
        <v/>
      </c>
      <c r="E69" s="573"/>
      <c r="F69" s="573"/>
      <c r="G69" s="574"/>
      <c r="H69" s="518" t="str">
        <f>IF(CNGE_2024_M4_Secc1!M87="","",CNGE_2024_M4_Secc1!M87)</f>
        <v/>
      </c>
      <c r="I69" s="518"/>
      <c r="J69" s="575"/>
      <c r="K69" s="520"/>
      <c r="L69" s="576"/>
      <c r="M69" s="515" t="str">
        <f>IF(O69="","",VLOOKUP(O69,Presentación!$AL$3:$AN$574,2,FALSE))</f>
        <v/>
      </c>
      <c r="N69" s="517"/>
      <c r="O69" s="623"/>
      <c r="P69" s="624"/>
      <c r="Q69" s="625"/>
      <c r="R69" s="581"/>
      <c r="S69" s="581"/>
      <c r="T69" s="581"/>
      <c r="U69" s="527"/>
      <c r="V69" s="527"/>
      <c r="W69" s="527"/>
      <c r="X69" s="129" t="s">
        <v>6401</v>
      </c>
      <c r="Y69" s="527"/>
      <c r="Z69" s="527"/>
      <c r="AA69" s="527"/>
      <c r="AB69" s="527"/>
      <c r="AC69" s="527"/>
      <c r="AD69" s="527"/>
      <c r="AE69" s="527"/>
      <c r="AF69" s="527"/>
      <c r="AG69" s="527"/>
      <c r="AH69" s="527"/>
      <c r="AI69" s="527"/>
      <c r="AJ69" s="527"/>
      <c r="AK69" s="575"/>
      <c r="AL69" s="576"/>
      <c r="AO69" s="23">
        <f t="shared" si="0"/>
        <v>0</v>
      </c>
      <c r="AP69" s="89">
        <f t="shared" si="1"/>
        <v>0</v>
      </c>
      <c r="AQ69">
        <f t="shared" si="2"/>
        <v>0</v>
      </c>
      <c r="AR69" s="449" t="str" cm="1">
        <f t="array" aca="1" ref="AR69" ca="1">_xlfn.TEXTJOIN("",TRUE,IFERROR((MID(U69,ROW(INDIRECT("1:"&amp;LEN(U69))),1)*1),""))</f>
        <v/>
      </c>
      <c r="AS69" s="449" t="str" cm="1">
        <f t="array" aca="1" ref="AS69" ca="1">_xlfn.TEXTJOIN("",TRUE,IFERROR((MID(Y69,ROW(INDIRECT("1:"&amp;LEN(Y69))),1)*1),""))</f>
        <v/>
      </c>
      <c r="AT69">
        <f t="shared" ca="1" si="3"/>
        <v>0</v>
      </c>
      <c r="AU69">
        <f t="shared" ca="1" si="4"/>
        <v>0</v>
      </c>
      <c r="AV69" s="42">
        <f t="shared" si="5"/>
        <v>0</v>
      </c>
    </row>
    <row r="70" spans="2:48" s="42" customFormat="1" ht="15" customHeight="1">
      <c r="B70" s="101"/>
      <c r="C70" s="94" t="s">
        <v>5131</v>
      </c>
      <c r="D70" s="572" t="str">
        <f>IF(CNGE_2024_M4_Secc1!D88="","",CNGE_2024_M4_Secc1!D88)</f>
        <v/>
      </c>
      <c r="E70" s="573"/>
      <c r="F70" s="573"/>
      <c r="G70" s="574"/>
      <c r="H70" s="518" t="str">
        <f>IF(CNGE_2024_M4_Secc1!M88="","",CNGE_2024_M4_Secc1!M88)</f>
        <v/>
      </c>
      <c r="I70" s="518"/>
      <c r="J70" s="575"/>
      <c r="K70" s="520"/>
      <c r="L70" s="576"/>
      <c r="M70" s="515" t="str">
        <f>IF(O70="","",VLOOKUP(O70,Presentación!$AL$3:$AN$574,2,FALSE))</f>
        <v/>
      </c>
      <c r="N70" s="517"/>
      <c r="O70" s="623"/>
      <c r="P70" s="624"/>
      <c r="Q70" s="625"/>
      <c r="R70" s="581"/>
      <c r="S70" s="581"/>
      <c r="T70" s="581"/>
      <c r="U70" s="527"/>
      <c r="V70" s="527"/>
      <c r="W70" s="527"/>
      <c r="X70" s="129" t="s">
        <v>6401</v>
      </c>
      <c r="Y70" s="527"/>
      <c r="Z70" s="527"/>
      <c r="AA70" s="527"/>
      <c r="AB70" s="527"/>
      <c r="AC70" s="527"/>
      <c r="AD70" s="527"/>
      <c r="AE70" s="527"/>
      <c r="AF70" s="527"/>
      <c r="AG70" s="527"/>
      <c r="AH70" s="527"/>
      <c r="AI70" s="527"/>
      <c r="AJ70" s="527"/>
      <c r="AK70" s="575"/>
      <c r="AL70" s="576"/>
      <c r="AO70" s="23">
        <f t="shared" si="0"/>
        <v>0</v>
      </c>
      <c r="AP70" s="89">
        <f t="shared" si="1"/>
        <v>0</v>
      </c>
      <c r="AQ70">
        <f t="shared" si="2"/>
        <v>0</v>
      </c>
      <c r="AR70" s="449" t="str" cm="1">
        <f t="array" aca="1" ref="AR70" ca="1">_xlfn.TEXTJOIN("",TRUE,IFERROR((MID(U70,ROW(INDIRECT("1:"&amp;LEN(U70))),1)*1),""))</f>
        <v/>
      </c>
      <c r="AS70" s="449" t="str" cm="1">
        <f t="array" aca="1" ref="AS70" ca="1">_xlfn.TEXTJOIN("",TRUE,IFERROR((MID(Y70,ROW(INDIRECT("1:"&amp;LEN(Y70))),1)*1),""))</f>
        <v/>
      </c>
      <c r="AT70">
        <f t="shared" ca="1" si="3"/>
        <v>0</v>
      </c>
      <c r="AU70">
        <f t="shared" ca="1" si="4"/>
        <v>0</v>
      </c>
      <c r="AV70" s="42">
        <f t="shared" si="5"/>
        <v>0</v>
      </c>
    </row>
    <row r="71" spans="2:48" s="42" customFormat="1" ht="15" customHeight="1">
      <c r="B71" s="101"/>
      <c r="C71" s="94" t="s">
        <v>5132</v>
      </c>
      <c r="D71" s="572" t="str">
        <f>IF(CNGE_2024_M4_Secc1!D89="","",CNGE_2024_M4_Secc1!D89)</f>
        <v/>
      </c>
      <c r="E71" s="573"/>
      <c r="F71" s="573"/>
      <c r="G71" s="574"/>
      <c r="H71" s="518" t="str">
        <f>IF(CNGE_2024_M4_Secc1!M89="","",CNGE_2024_M4_Secc1!M89)</f>
        <v/>
      </c>
      <c r="I71" s="518"/>
      <c r="J71" s="575"/>
      <c r="K71" s="520"/>
      <c r="L71" s="576"/>
      <c r="M71" s="515" t="str">
        <f>IF(O71="","",VLOOKUP(O71,Presentación!$AL$3:$AN$574,2,FALSE))</f>
        <v/>
      </c>
      <c r="N71" s="517"/>
      <c r="O71" s="623"/>
      <c r="P71" s="624"/>
      <c r="Q71" s="625"/>
      <c r="R71" s="581"/>
      <c r="S71" s="581"/>
      <c r="T71" s="581"/>
      <c r="U71" s="527"/>
      <c r="V71" s="527"/>
      <c r="W71" s="527"/>
      <c r="X71" s="129" t="s">
        <v>6401</v>
      </c>
      <c r="Y71" s="527"/>
      <c r="Z71" s="527"/>
      <c r="AA71" s="527"/>
      <c r="AB71" s="527"/>
      <c r="AC71" s="527"/>
      <c r="AD71" s="527"/>
      <c r="AE71" s="527"/>
      <c r="AF71" s="527"/>
      <c r="AG71" s="527"/>
      <c r="AH71" s="527"/>
      <c r="AI71" s="527"/>
      <c r="AJ71" s="527"/>
      <c r="AK71" s="575"/>
      <c r="AL71" s="576"/>
      <c r="AO71" s="23">
        <f t="shared" si="0"/>
        <v>0</v>
      </c>
      <c r="AP71" s="89">
        <f t="shared" si="1"/>
        <v>0</v>
      </c>
      <c r="AQ71">
        <f t="shared" si="2"/>
        <v>0</v>
      </c>
      <c r="AR71" s="449" t="str" cm="1">
        <f t="array" aca="1" ref="AR71" ca="1">_xlfn.TEXTJOIN("",TRUE,IFERROR((MID(U71,ROW(INDIRECT("1:"&amp;LEN(U71))),1)*1),""))</f>
        <v/>
      </c>
      <c r="AS71" s="449" t="str" cm="1">
        <f t="array" aca="1" ref="AS71" ca="1">_xlfn.TEXTJOIN("",TRUE,IFERROR((MID(Y71,ROW(INDIRECT("1:"&amp;LEN(Y71))),1)*1),""))</f>
        <v/>
      </c>
      <c r="AT71">
        <f t="shared" ca="1" si="3"/>
        <v>0</v>
      </c>
      <c r="AU71">
        <f t="shared" ca="1" si="4"/>
        <v>0</v>
      </c>
      <c r="AV71" s="42">
        <f t="shared" si="5"/>
        <v>0</v>
      </c>
    </row>
    <row r="72" spans="2:48" s="42" customFormat="1" ht="15" customHeight="1">
      <c r="B72" s="101"/>
      <c r="C72" s="94" t="s">
        <v>5133</v>
      </c>
      <c r="D72" s="572" t="str">
        <f>IF(CNGE_2024_M4_Secc1!D90="","",CNGE_2024_M4_Secc1!D90)</f>
        <v/>
      </c>
      <c r="E72" s="573"/>
      <c r="F72" s="573"/>
      <c r="G72" s="574"/>
      <c r="H72" s="518" t="str">
        <f>IF(CNGE_2024_M4_Secc1!M90="","",CNGE_2024_M4_Secc1!M90)</f>
        <v/>
      </c>
      <c r="I72" s="518"/>
      <c r="J72" s="575"/>
      <c r="K72" s="520"/>
      <c r="L72" s="576"/>
      <c r="M72" s="515" t="str">
        <f>IF(O72="","",VLOOKUP(O72,Presentación!$AL$3:$AN$574,2,FALSE))</f>
        <v/>
      </c>
      <c r="N72" s="517"/>
      <c r="O72" s="623"/>
      <c r="P72" s="624"/>
      <c r="Q72" s="625"/>
      <c r="R72" s="581"/>
      <c r="S72" s="581"/>
      <c r="T72" s="581"/>
      <c r="U72" s="527"/>
      <c r="V72" s="527"/>
      <c r="W72" s="527"/>
      <c r="X72" s="129" t="s">
        <v>6401</v>
      </c>
      <c r="Y72" s="527"/>
      <c r="Z72" s="527"/>
      <c r="AA72" s="527"/>
      <c r="AB72" s="527"/>
      <c r="AC72" s="527"/>
      <c r="AD72" s="527"/>
      <c r="AE72" s="527"/>
      <c r="AF72" s="527"/>
      <c r="AG72" s="527"/>
      <c r="AH72" s="527"/>
      <c r="AI72" s="527"/>
      <c r="AJ72" s="527"/>
      <c r="AK72" s="575"/>
      <c r="AL72" s="576"/>
      <c r="AO72" s="23">
        <f t="shared" si="0"/>
        <v>0</v>
      </c>
      <c r="AP72" s="89">
        <f t="shared" si="1"/>
        <v>0</v>
      </c>
      <c r="AQ72">
        <f t="shared" si="2"/>
        <v>0</v>
      </c>
      <c r="AR72" s="449" t="str" cm="1">
        <f t="array" aca="1" ref="AR72" ca="1">_xlfn.TEXTJOIN("",TRUE,IFERROR((MID(U72,ROW(INDIRECT("1:"&amp;LEN(U72))),1)*1),""))</f>
        <v/>
      </c>
      <c r="AS72" s="449" t="str" cm="1">
        <f t="array" aca="1" ref="AS72" ca="1">_xlfn.TEXTJOIN("",TRUE,IFERROR((MID(Y72,ROW(INDIRECT("1:"&amp;LEN(Y72))),1)*1),""))</f>
        <v/>
      </c>
      <c r="AT72">
        <f t="shared" ca="1" si="3"/>
        <v>0</v>
      </c>
      <c r="AU72">
        <f t="shared" ca="1" si="4"/>
        <v>0</v>
      </c>
      <c r="AV72" s="42">
        <f t="shared" si="5"/>
        <v>0</v>
      </c>
    </row>
    <row r="73" spans="2:48" s="42" customFormat="1" ht="15" customHeight="1">
      <c r="B73" s="101"/>
      <c r="C73" s="94" t="s">
        <v>5134</v>
      </c>
      <c r="D73" s="572" t="str">
        <f>IF(CNGE_2024_M4_Secc1!D91="","",CNGE_2024_M4_Secc1!D91)</f>
        <v/>
      </c>
      <c r="E73" s="573"/>
      <c r="F73" s="573"/>
      <c r="G73" s="574"/>
      <c r="H73" s="518" t="str">
        <f>IF(CNGE_2024_M4_Secc1!M91="","",CNGE_2024_M4_Secc1!M91)</f>
        <v/>
      </c>
      <c r="I73" s="518"/>
      <c r="J73" s="575"/>
      <c r="K73" s="520"/>
      <c r="L73" s="576"/>
      <c r="M73" s="515" t="str">
        <f>IF(O73="","",VLOOKUP(O73,Presentación!$AL$3:$AN$574,2,FALSE))</f>
        <v/>
      </c>
      <c r="N73" s="517"/>
      <c r="O73" s="623"/>
      <c r="P73" s="624"/>
      <c r="Q73" s="625"/>
      <c r="R73" s="581"/>
      <c r="S73" s="581"/>
      <c r="T73" s="581"/>
      <c r="U73" s="527"/>
      <c r="V73" s="527"/>
      <c r="W73" s="527"/>
      <c r="X73" s="129" t="s">
        <v>6401</v>
      </c>
      <c r="Y73" s="527"/>
      <c r="Z73" s="527"/>
      <c r="AA73" s="527"/>
      <c r="AB73" s="527"/>
      <c r="AC73" s="527"/>
      <c r="AD73" s="527"/>
      <c r="AE73" s="527"/>
      <c r="AF73" s="527"/>
      <c r="AG73" s="527"/>
      <c r="AH73" s="527"/>
      <c r="AI73" s="527"/>
      <c r="AJ73" s="527"/>
      <c r="AK73" s="575"/>
      <c r="AL73" s="576"/>
      <c r="AO73" s="23">
        <f t="shared" si="0"/>
        <v>0</v>
      </c>
      <c r="AP73" s="89">
        <f t="shared" si="1"/>
        <v>0</v>
      </c>
      <c r="AQ73">
        <f t="shared" si="2"/>
        <v>0</v>
      </c>
      <c r="AR73" s="449" t="str" cm="1">
        <f t="array" aca="1" ref="AR73" ca="1">_xlfn.TEXTJOIN("",TRUE,IFERROR((MID(U73,ROW(INDIRECT("1:"&amp;LEN(U73))),1)*1),""))</f>
        <v/>
      </c>
      <c r="AS73" s="449" t="str" cm="1">
        <f t="array" aca="1" ref="AS73" ca="1">_xlfn.TEXTJOIN("",TRUE,IFERROR((MID(Y73,ROW(INDIRECT("1:"&amp;LEN(Y73))),1)*1),""))</f>
        <v/>
      </c>
      <c r="AT73">
        <f t="shared" ca="1" si="3"/>
        <v>0</v>
      </c>
      <c r="AU73">
        <f t="shared" ca="1" si="4"/>
        <v>0</v>
      </c>
      <c r="AV73" s="42">
        <f t="shared" si="5"/>
        <v>0</v>
      </c>
    </row>
    <row r="74" spans="2:48" s="42" customFormat="1" ht="15" customHeight="1">
      <c r="B74" s="101"/>
      <c r="C74" s="94" t="s">
        <v>5135</v>
      </c>
      <c r="D74" s="572" t="str">
        <f>IF(CNGE_2024_M4_Secc1!D92="","",CNGE_2024_M4_Secc1!D92)</f>
        <v/>
      </c>
      <c r="E74" s="573"/>
      <c r="F74" s="573"/>
      <c r="G74" s="574"/>
      <c r="H74" s="518" t="str">
        <f>IF(CNGE_2024_M4_Secc1!M92="","",CNGE_2024_M4_Secc1!M92)</f>
        <v/>
      </c>
      <c r="I74" s="518"/>
      <c r="J74" s="575"/>
      <c r="K74" s="520"/>
      <c r="L74" s="576"/>
      <c r="M74" s="515" t="str">
        <f>IF(O74="","",VLOOKUP(O74,Presentación!$AL$3:$AN$574,2,FALSE))</f>
        <v/>
      </c>
      <c r="N74" s="517"/>
      <c r="O74" s="623"/>
      <c r="P74" s="624"/>
      <c r="Q74" s="625"/>
      <c r="R74" s="581"/>
      <c r="S74" s="581"/>
      <c r="T74" s="581"/>
      <c r="U74" s="527"/>
      <c r="V74" s="527"/>
      <c r="W74" s="527"/>
      <c r="X74" s="129" t="s">
        <v>6401</v>
      </c>
      <c r="Y74" s="527"/>
      <c r="Z74" s="527"/>
      <c r="AA74" s="527"/>
      <c r="AB74" s="527"/>
      <c r="AC74" s="527"/>
      <c r="AD74" s="527"/>
      <c r="AE74" s="527"/>
      <c r="AF74" s="527"/>
      <c r="AG74" s="527"/>
      <c r="AH74" s="527"/>
      <c r="AI74" s="527"/>
      <c r="AJ74" s="527"/>
      <c r="AK74" s="575"/>
      <c r="AL74" s="576"/>
      <c r="AO74" s="23">
        <f t="shared" si="0"/>
        <v>0</v>
      </c>
      <c r="AP74" s="89">
        <f t="shared" si="1"/>
        <v>0</v>
      </c>
      <c r="AQ74">
        <f t="shared" si="2"/>
        <v>0</v>
      </c>
      <c r="AR74" s="449" t="str" cm="1">
        <f t="array" aca="1" ref="AR74" ca="1">_xlfn.TEXTJOIN("",TRUE,IFERROR((MID(U74,ROW(INDIRECT("1:"&amp;LEN(U74))),1)*1),""))</f>
        <v/>
      </c>
      <c r="AS74" s="449" t="str" cm="1">
        <f t="array" aca="1" ref="AS74" ca="1">_xlfn.TEXTJOIN("",TRUE,IFERROR((MID(Y74,ROW(INDIRECT("1:"&amp;LEN(Y74))),1)*1),""))</f>
        <v/>
      </c>
      <c r="AT74">
        <f t="shared" ca="1" si="3"/>
        <v>0</v>
      </c>
      <c r="AU74">
        <f t="shared" ca="1" si="4"/>
        <v>0</v>
      </c>
      <c r="AV74" s="42">
        <f t="shared" si="5"/>
        <v>0</v>
      </c>
    </row>
    <row r="75" spans="2:48" s="42" customFormat="1" ht="15" customHeight="1">
      <c r="B75" s="101"/>
      <c r="C75" s="94" t="s">
        <v>5136</v>
      </c>
      <c r="D75" s="572" t="str">
        <f>IF(CNGE_2024_M4_Secc1!D93="","",CNGE_2024_M4_Secc1!D93)</f>
        <v/>
      </c>
      <c r="E75" s="573"/>
      <c r="F75" s="573"/>
      <c r="G75" s="574"/>
      <c r="H75" s="518" t="str">
        <f>IF(CNGE_2024_M4_Secc1!M93="","",CNGE_2024_M4_Secc1!M93)</f>
        <v/>
      </c>
      <c r="I75" s="518"/>
      <c r="J75" s="575"/>
      <c r="K75" s="520"/>
      <c r="L75" s="576"/>
      <c r="M75" s="515" t="str">
        <f>IF(O75="","",VLOOKUP(O75,Presentación!$AL$3:$AN$574,2,FALSE))</f>
        <v/>
      </c>
      <c r="N75" s="517"/>
      <c r="O75" s="623"/>
      <c r="P75" s="624"/>
      <c r="Q75" s="625"/>
      <c r="R75" s="581"/>
      <c r="S75" s="581"/>
      <c r="T75" s="581"/>
      <c r="U75" s="527"/>
      <c r="V75" s="527"/>
      <c r="W75" s="527"/>
      <c r="X75" s="129" t="s">
        <v>6401</v>
      </c>
      <c r="Y75" s="527"/>
      <c r="Z75" s="527"/>
      <c r="AA75" s="527"/>
      <c r="AB75" s="527"/>
      <c r="AC75" s="527"/>
      <c r="AD75" s="527"/>
      <c r="AE75" s="527"/>
      <c r="AF75" s="527"/>
      <c r="AG75" s="527"/>
      <c r="AH75" s="527"/>
      <c r="AI75" s="527"/>
      <c r="AJ75" s="527"/>
      <c r="AK75" s="575"/>
      <c r="AL75" s="576"/>
      <c r="AO75" s="23">
        <f t="shared" si="0"/>
        <v>0</v>
      </c>
      <c r="AP75" s="89">
        <f t="shared" si="1"/>
        <v>0</v>
      </c>
      <c r="AQ75">
        <f t="shared" si="2"/>
        <v>0</v>
      </c>
      <c r="AR75" s="449" t="str" cm="1">
        <f t="array" aca="1" ref="AR75" ca="1">_xlfn.TEXTJOIN("",TRUE,IFERROR((MID(U75,ROW(INDIRECT("1:"&amp;LEN(U75))),1)*1),""))</f>
        <v/>
      </c>
      <c r="AS75" s="449" t="str" cm="1">
        <f t="array" aca="1" ref="AS75" ca="1">_xlfn.TEXTJOIN("",TRUE,IFERROR((MID(Y75,ROW(INDIRECT("1:"&amp;LEN(Y75))),1)*1),""))</f>
        <v/>
      </c>
      <c r="AT75">
        <f t="shared" ca="1" si="3"/>
        <v>0</v>
      </c>
      <c r="AU75">
        <f t="shared" ca="1" si="4"/>
        <v>0</v>
      </c>
      <c r="AV75" s="42">
        <f t="shared" si="5"/>
        <v>0</v>
      </c>
    </row>
    <row r="76" spans="2:48" s="42" customFormat="1" ht="15" customHeight="1">
      <c r="B76" s="101"/>
      <c r="C76" s="94" t="s">
        <v>5137</v>
      </c>
      <c r="D76" s="572" t="str">
        <f>IF(CNGE_2024_M4_Secc1!D94="","",CNGE_2024_M4_Secc1!D94)</f>
        <v/>
      </c>
      <c r="E76" s="573"/>
      <c r="F76" s="573"/>
      <c r="G76" s="574"/>
      <c r="H76" s="518" t="str">
        <f>IF(CNGE_2024_M4_Secc1!M94="","",CNGE_2024_M4_Secc1!M94)</f>
        <v/>
      </c>
      <c r="I76" s="518"/>
      <c r="J76" s="575"/>
      <c r="K76" s="520"/>
      <c r="L76" s="576"/>
      <c r="M76" s="515" t="str">
        <f>IF(O76="","",VLOOKUP(O76,Presentación!$AL$3:$AN$574,2,FALSE))</f>
        <v/>
      </c>
      <c r="N76" s="517"/>
      <c r="O76" s="623"/>
      <c r="P76" s="624"/>
      <c r="Q76" s="625"/>
      <c r="R76" s="581"/>
      <c r="S76" s="581"/>
      <c r="T76" s="581"/>
      <c r="U76" s="527"/>
      <c r="V76" s="527"/>
      <c r="W76" s="527"/>
      <c r="X76" s="129" t="s">
        <v>6401</v>
      </c>
      <c r="Y76" s="527"/>
      <c r="Z76" s="527"/>
      <c r="AA76" s="527"/>
      <c r="AB76" s="527"/>
      <c r="AC76" s="527"/>
      <c r="AD76" s="527"/>
      <c r="AE76" s="527"/>
      <c r="AF76" s="527"/>
      <c r="AG76" s="527"/>
      <c r="AH76" s="527"/>
      <c r="AI76" s="527"/>
      <c r="AJ76" s="527"/>
      <c r="AK76" s="575"/>
      <c r="AL76" s="576"/>
      <c r="AO76" s="23">
        <f t="shared" si="0"/>
        <v>0</v>
      </c>
      <c r="AP76" s="89">
        <f t="shared" si="1"/>
        <v>0</v>
      </c>
      <c r="AQ76">
        <f t="shared" si="2"/>
        <v>0</v>
      </c>
      <c r="AR76" s="449" t="str" cm="1">
        <f t="array" aca="1" ref="AR76" ca="1">_xlfn.TEXTJOIN("",TRUE,IFERROR((MID(U76,ROW(INDIRECT("1:"&amp;LEN(U76))),1)*1),""))</f>
        <v/>
      </c>
      <c r="AS76" s="449" t="str" cm="1">
        <f t="array" aca="1" ref="AS76" ca="1">_xlfn.TEXTJOIN("",TRUE,IFERROR((MID(Y76,ROW(INDIRECT("1:"&amp;LEN(Y76))),1)*1),""))</f>
        <v/>
      </c>
      <c r="AT76">
        <f t="shared" ca="1" si="3"/>
        <v>0</v>
      </c>
      <c r="AU76">
        <f t="shared" ca="1" si="4"/>
        <v>0</v>
      </c>
      <c r="AV76" s="42">
        <f t="shared" si="5"/>
        <v>0</v>
      </c>
    </row>
    <row r="77" spans="2:48" s="42" customFormat="1" ht="15" customHeight="1">
      <c r="B77" s="101"/>
      <c r="C77" s="94" t="s">
        <v>5138</v>
      </c>
      <c r="D77" s="572" t="str">
        <f>IF(CNGE_2024_M4_Secc1!D95="","",CNGE_2024_M4_Secc1!D95)</f>
        <v/>
      </c>
      <c r="E77" s="573"/>
      <c r="F77" s="573"/>
      <c r="G77" s="574"/>
      <c r="H77" s="518" t="str">
        <f>IF(CNGE_2024_M4_Secc1!M95="","",CNGE_2024_M4_Secc1!M95)</f>
        <v/>
      </c>
      <c r="I77" s="518"/>
      <c r="J77" s="575"/>
      <c r="K77" s="520"/>
      <c r="L77" s="576"/>
      <c r="M77" s="515" t="str">
        <f>IF(O77="","",VLOOKUP(O77,Presentación!$AL$3:$AN$574,2,FALSE))</f>
        <v/>
      </c>
      <c r="N77" s="517"/>
      <c r="O77" s="623"/>
      <c r="P77" s="624"/>
      <c r="Q77" s="625"/>
      <c r="R77" s="581"/>
      <c r="S77" s="581"/>
      <c r="T77" s="581"/>
      <c r="U77" s="527"/>
      <c r="V77" s="527"/>
      <c r="W77" s="527"/>
      <c r="X77" s="129" t="s">
        <v>6401</v>
      </c>
      <c r="Y77" s="527"/>
      <c r="Z77" s="527"/>
      <c r="AA77" s="527"/>
      <c r="AB77" s="527"/>
      <c r="AC77" s="527"/>
      <c r="AD77" s="527"/>
      <c r="AE77" s="527"/>
      <c r="AF77" s="527"/>
      <c r="AG77" s="527"/>
      <c r="AH77" s="527"/>
      <c r="AI77" s="527"/>
      <c r="AJ77" s="527"/>
      <c r="AK77" s="575"/>
      <c r="AL77" s="576"/>
      <c r="AO77" s="23">
        <f t="shared" si="0"/>
        <v>0</v>
      </c>
      <c r="AP77" s="89">
        <f t="shared" si="1"/>
        <v>0</v>
      </c>
      <c r="AQ77">
        <f t="shared" si="2"/>
        <v>0</v>
      </c>
      <c r="AR77" s="449" t="str" cm="1">
        <f t="array" aca="1" ref="AR77" ca="1">_xlfn.TEXTJOIN("",TRUE,IFERROR((MID(U77,ROW(INDIRECT("1:"&amp;LEN(U77))),1)*1),""))</f>
        <v/>
      </c>
      <c r="AS77" s="449" t="str" cm="1">
        <f t="array" aca="1" ref="AS77" ca="1">_xlfn.TEXTJOIN("",TRUE,IFERROR((MID(Y77,ROW(INDIRECT("1:"&amp;LEN(Y77))),1)*1),""))</f>
        <v/>
      </c>
      <c r="AT77">
        <f t="shared" ca="1" si="3"/>
        <v>0</v>
      </c>
      <c r="AU77">
        <f t="shared" ca="1" si="4"/>
        <v>0</v>
      </c>
      <c r="AV77" s="42">
        <f t="shared" si="5"/>
        <v>0</v>
      </c>
    </row>
    <row r="78" spans="2:48" s="42" customFormat="1" ht="15" customHeight="1">
      <c r="B78" s="101"/>
      <c r="C78" s="94" t="s">
        <v>5139</v>
      </c>
      <c r="D78" s="572" t="str">
        <f>IF(CNGE_2024_M4_Secc1!D96="","",CNGE_2024_M4_Secc1!D96)</f>
        <v/>
      </c>
      <c r="E78" s="573"/>
      <c r="F78" s="573"/>
      <c r="G78" s="574"/>
      <c r="H78" s="518" t="str">
        <f>IF(CNGE_2024_M4_Secc1!M96="","",CNGE_2024_M4_Secc1!M96)</f>
        <v/>
      </c>
      <c r="I78" s="518"/>
      <c r="J78" s="575"/>
      <c r="K78" s="520"/>
      <c r="L78" s="576"/>
      <c r="M78" s="515" t="str">
        <f>IF(O78="","",VLOOKUP(O78,Presentación!$AL$3:$AN$574,2,FALSE))</f>
        <v/>
      </c>
      <c r="N78" s="517"/>
      <c r="O78" s="623"/>
      <c r="P78" s="624"/>
      <c r="Q78" s="625"/>
      <c r="R78" s="581"/>
      <c r="S78" s="581"/>
      <c r="T78" s="581"/>
      <c r="U78" s="527"/>
      <c r="V78" s="527"/>
      <c r="W78" s="527"/>
      <c r="X78" s="129" t="s">
        <v>6401</v>
      </c>
      <c r="Y78" s="527"/>
      <c r="Z78" s="527"/>
      <c r="AA78" s="527"/>
      <c r="AB78" s="527"/>
      <c r="AC78" s="527"/>
      <c r="AD78" s="527"/>
      <c r="AE78" s="527"/>
      <c r="AF78" s="527"/>
      <c r="AG78" s="527"/>
      <c r="AH78" s="527"/>
      <c r="AI78" s="527"/>
      <c r="AJ78" s="527"/>
      <c r="AK78" s="575"/>
      <c r="AL78" s="576"/>
      <c r="AO78" s="23">
        <f t="shared" si="0"/>
        <v>0</v>
      </c>
      <c r="AP78" s="89">
        <f t="shared" si="1"/>
        <v>0</v>
      </c>
      <c r="AQ78">
        <f t="shared" si="2"/>
        <v>0</v>
      </c>
      <c r="AR78" s="449" t="str" cm="1">
        <f t="array" aca="1" ref="AR78" ca="1">_xlfn.TEXTJOIN("",TRUE,IFERROR((MID(U78,ROW(INDIRECT("1:"&amp;LEN(U78))),1)*1),""))</f>
        <v/>
      </c>
      <c r="AS78" s="449" t="str" cm="1">
        <f t="array" aca="1" ref="AS78" ca="1">_xlfn.TEXTJOIN("",TRUE,IFERROR((MID(Y78,ROW(INDIRECT("1:"&amp;LEN(Y78))),1)*1),""))</f>
        <v/>
      </c>
      <c r="AT78">
        <f t="shared" ca="1" si="3"/>
        <v>0</v>
      </c>
      <c r="AU78">
        <f t="shared" ca="1" si="4"/>
        <v>0</v>
      </c>
      <c r="AV78" s="42">
        <f t="shared" si="5"/>
        <v>0</v>
      </c>
    </row>
    <row r="79" spans="2:48" s="42" customFormat="1" ht="15" customHeight="1">
      <c r="B79" s="101"/>
      <c r="C79" s="94" t="s">
        <v>5140</v>
      </c>
      <c r="D79" s="572" t="str">
        <f>IF(CNGE_2024_M4_Secc1!D97="","",CNGE_2024_M4_Secc1!D97)</f>
        <v/>
      </c>
      <c r="E79" s="573"/>
      <c r="F79" s="573"/>
      <c r="G79" s="574"/>
      <c r="H79" s="518" t="str">
        <f>IF(CNGE_2024_M4_Secc1!M97="","",CNGE_2024_M4_Secc1!M97)</f>
        <v/>
      </c>
      <c r="I79" s="518"/>
      <c r="J79" s="575"/>
      <c r="K79" s="520"/>
      <c r="L79" s="576"/>
      <c r="M79" s="515" t="str">
        <f>IF(O79="","",VLOOKUP(O79,Presentación!$AL$3:$AN$574,2,FALSE))</f>
        <v/>
      </c>
      <c r="N79" s="517"/>
      <c r="O79" s="623"/>
      <c r="P79" s="624"/>
      <c r="Q79" s="625"/>
      <c r="R79" s="581"/>
      <c r="S79" s="581"/>
      <c r="T79" s="581"/>
      <c r="U79" s="527"/>
      <c r="V79" s="527"/>
      <c r="W79" s="527"/>
      <c r="X79" s="129" t="s">
        <v>6401</v>
      </c>
      <c r="Y79" s="527"/>
      <c r="Z79" s="527"/>
      <c r="AA79" s="527"/>
      <c r="AB79" s="527"/>
      <c r="AC79" s="527"/>
      <c r="AD79" s="527"/>
      <c r="AE79" s="527"/>
      <c r="AF79" s="527"/>
      <c r="AG79" s="527"/>
      <c r="AH79" s="527"/>
      <c r="AI79" s="527"/>
      <c r="AJ79" s="527"/>
      <c r="AK79" s="575"/>
      <c r="AL79" s="576"/>
      <c r="AO79" s="23">
        <f t="shared" si="0"/>
        <v>0</v>
      </c>
      <c r="AP79" s="89">
        <f t="shared" si="1"/>
        <v>0</v>
      </c>
      <c r="AQ79">
        <f t="shared" si="2"/>
        <v>0</v>
      </c>
      <c r="AR79" s="449" t="str" cm="1">
        <f t="array" aca="1" ref="AR79" ca="1">_xlfn.TEXTJOIN("",TRUE,IFERROR((MID(U79,ROW(INDIRECT("1:"&amp;LEN(U79))),1)*1),""))</f>
        <v/>
      </c>
      <c r="AS79" s="449" t="str" cm="1">
        <f t="array" aca="1" ref="AS79" ca="1">_xlfn.TEXTJOIN("",TRUE,IFERROR((MID(Y79,ROW(INDIRECT("1:"&amp;LEN(Y79))),1)*1),""))</f>
        <v/>
      </c>
      <c r="AT79">
        <f t="shared" ca="1" si="3"/>
        <v>0</v>
      </c>
      <c r="AU79">
        <f t="shared" ca="1" si="4"/>
        <v>0</v>
      </c>
      <c r="AV79" s="42">
        <f t="shared" si="5"/>
        <v>0</v>
      </c>
    </row>
    <row r="80" spans="2:48" s="42" customFormat="1" ht="15" customHeight="1">
      <c r="B80" s="101"/>
      <c r="C80" s="94" t="s">
        <v>5141</v>
      </c>
      <c r="D80" s="572" t="str">
        <f>IF(CNGE_2024_M4_Secc1!D98="","",CNGE_2024_M4_Secc1!D98)</f>
        <v/>
      </c>
      <c r="E80" s="573"/>
      <c r="F80" s="573"/>
      <c r="G80" s="574"/>
      <c r="H80" s="518" t="str">
        <f>IF(CNGE_2024_M4_Secc1!M98="","",CNGE_2024_M4_Secc1!M98)</f>
        <v/>
      </c>
      <c r="I80" s="518"/>
      <c r="J80" s="575"/>
      <c r="K80" s="520"/>
      <c r="L80" s="576"/>
      <c r="M80" s="515" t="str">
        <f>IF(O80="","",VLOOKUP(O80,Presentación!$AL$3:$AN$574,2,FALSE))</f>
        <v/>
      </c>
      <c r="N80" s="517"/>
      <c r="O80" s="623"/>
      <c r="P80" s="624"/>
      <c r="Q80" s="625"/>
      <c r="R80" s="581"/>
      <c r="S80" s="581"/>
      <c r="T80" s="581"/>
      <c r="U80" s="527"/>
      <c r="V80" s="527"/>
      <c r="W80" s="527"/>
      <c r="X80" s="129" t="s">
        <v>6401</v>
      </c>
      <c r="Y80" s="527"/>
      <c r="Z80" s="527"/>
      <c r="AA80" s="527"/>
      <c r="AB80" s="527"/>
      <c r="AC80" s="527"/>
      <c r="AD80" s="527"/>
      <c r="AE80" s="527"/>
      <c r="AF80" s="527"/>
      <c r="AG80" s="527"/>
      <c r="AH80" s="527"/>
      <c r="AI80" s="527"/>
      <c r="AJ80" s="527"/>
      <c r="AK80" s="575"/>
      <c r="AL80" s="576"/>
      <c r="AO80" s="23">
        <f t="shared" si="0"/>
        <v>0</v>
      </c>
      <c r="AP80" s="89">
        <f t="shared" si="1"/>
        <v>0</v>
      </c>
      <c r="AQ80">
        <f t="shared" si="2"/>
        <v>0</v>
      </c>
      <c r="AR80" s="449" t="str" cm="1">
        <f t="array" aca="1" ref="AR80" ca="1">_xlfn.TEXTJOIN("",TRUE,IFERROR((MID(U80,ROW(INDIRECT("1:"&amp;LEN(U80))),1)*1),""))</f>
        <v/>
      </c>
      <c r="AS80" s="449" t="str" cm="1">
        <f t="array" aca="1" ref="AS80" ca="1">_xlfn.TEXTJOIN("",TRUE,IFERROR((MID(Y80,ROW(INDIRECT("1:"&amp;LEN(Y80))),1)*1),""))</f>
        <v/>
      </c>
      <c r="AT80">
        <f t="shared" ca="1" si="3"/>
        <v>0</v>
      </c>
      <c r="AU80">
        <f t="shared" ca="1" si="4"/>
        <v>0</v>
      </c>
      <c r="AV80" s="42">
        <f t="shared" si="5"/>
        <v>0</v>
      </c>
    </row>
    <row r="81" spans="2:48" s="42" customFormat="1" ht="15" customHeight="1">
      <c r="B81" s="101"/>
      <c r="C81" s="94" t="s">
        <v>5142</v>
      </c>
      <c r="D81" s="572" t="str">
        <f>IF(CNGE_2024_M4_Secc1!D99="","",CNGE_2024_M4_Secc1!D99)</f>
        <v/>
      </c>
      <c r="E81" s="573"/>
      <c r="F81" s="573"/>
      <c r="G81" s="574"/>
      <c r="H81" s="518" t="str">
        <f>IF(CNGE_2024_M4_Secc1!M99="","",CNGE_2024_M4_Secc1!M99)</f>
        <v/>
      </c>
      <c r="I81" s="518"/>
      <c r="J81" s="575"/>
      <c r="K81" s="520"/>
      <c r="L81" s="576"/>
      <c r="M81" s="515" t="str">
        <f>IF(O81="","",VLOOKUP(O81,Presentación!$AL$3:$AN$574,2,FALSE))</f>
        <v/>
      </c>
      <c r="N81" s="517"/>
      <c r="O81" s="623"/>
      <c r="P81" s="624"/>
      <c r="Q81" s="625"/>
      <c r="R81" s="581"/>
      <c r="S81" s="581"/>
      <c r="T81" s="581"/>
      <c r="U81" s="527"/>
      <c r="V81" s="527"/>
      <c r="W81" s="527"/>
      <c r="X81" s="129" t="s">
        <v>6401</v>
      </c>
      <c r="Y81" s="527"/>
      <c r="Z81" s="527"/>
      <c r="AA81" s="527"/>
      <c r="AB81" s="527"/>
      <c r="AC81" s="527"/>
      <c r="AD81" s="527"/>
      <c r="AE81" s="527"/>
      <c r="AF81" s="527"/>
      <c r="AG81" s="527"/>
      <c r="AH81" s="527"/>
      <c r="AI81" s="527"/>
      <c r="AJ81" s="527"/>
      <c r="AK81" s="575"/>
      <c r="AL81" s="576"/>
      <c r="AO81" s="23">
        <f t="shared" si="0"/>
        <v>0</v>
      </c>
      <c r="AP81" s="89">
        <f t="shared" si="1"/>
        <v>0</v>
      </c>
      <c r="AQ81">
        <f t="shared" si="2"/>
        <v>0</v>
      </c>
      <c r="AR81" s="449" t="str" cm="1">
        <f t="array" aca="1" ref="AR81" ca="1">_xlfn.TEXTJOIN("",TRUE,IFERROR((MID(U81,ROW(INDIRECT("1:"&amp;LEN(U81))),1)*1),""))</f>
        <v/>
      </c>
      <c r="AS81" s="449" t="str" cm="1">
        <f t="array" aca="1" ref="AS81" ca="1">_xlfn.TEXTJOIN("",TRUE,IFERROR((MID(Y81,ROW(INDIRECT("1:"&amp;LEN(Y81))),1)*1),""))</f>
        <v/>
      </c>
      <c r="AT81">
        <f t="shared" ca="1" si="3"/>
        <v>0</v>
      </c>
      <c r="AU81">
        <f t="shared" ca="1" si="4"/>
        <v>0</v>
      </c>
      <c r="AV81" s="42">
        <f t="shared" si="5"/>
        <v>0</v>
      </c>
    </row>
    <row r="82" spans="2:48" s="42" customFormat="1" ht="15" customHeight="1">
      <c r="B82" s="101"/>
      <c r="C82" s="94" t="s">
        <v>5143</v>
      </c>
      <c r="D82" s="572" t="str">
        <f>IF(CNGE_2024_M4_Secc1!D100="","",CNGE_2024_M4_Secc1!D100)</f>
        <v/>
      </c>
      <c r="E82" s="573"/>
      <c r="F82" s="573"/>
      <c r="G82" s="574"/>
      <c r="H82" s="518" t="str">
        <f>IF(CNGE_2024_M4_Secc1!M100="","",CNGE_2024_M4_Secc1!M100)</f>
        <v/>
      </c>
      <c r="I82" s="518"/>
      <c r="J82" s="575"/>
      <c r="K82" s="520"/>
      <c r="L82" s="576"/>
      <c r="M82" s="515" t="str">
        <f>IF(O82="","",VLOOKUP(O82,Presentación!$AL$3:$AN$574,2,FALSE))</f>
        <v/>
      </c>
      <c r="N82" s="517"/>
      <c r="O82" s="623"/>
      <c r="P82" s="624"/>
      <c r="Q82" s="625"/>
      <c r="R82" s="581"/>
      <c r="S82" s="581"/>
      <c r="T82" s="581"/>
      <c r="U82" s="527"/>
      <c r="V82" s="527"/>
      <c r="W82" s="527"/>
      <c r="X82" s="129" t="s">
        <v>6401</v>
      </c>
      <c r="Y82" s="527"/>
      <c r="Z82" s="527"/>
      <c r="AA82" s="527"/>
      <c r="AB82" s="527"/>
      <c r="AC82" s="527"/>
      <c r="AD82" s="527"/>
      <c r="AE82" s="527"/>
      <c r="AF82" s="527"/>
      <c r="AG82" s="527"/>
      <c r="AH82" s="527"/>
      <c r="AI82" s="527"/>
      <c r="AJ82" s="527"/>
      <c r="AK82" s="575"/>
      <c r="AL82" s="576"/>
      <c r="AO82" s="23">
        <f t="shared" si="0"/>
        <v>0</v>
      </c>
      <c r="AP82" s="89">
        <f t="shared" si="1"/>
        <v>0</v>
      </c>
      <c r="AQ82">
        <f t="shared" si="2"/>
        <v>0</v>
      </c>
      <c r="AR82" s="449" t="str" cm="1">
        <f t="array" aca="1" ref="AR82" ca="1">_xlfn.TEXTJOIN("",TRUE,IFERROR((MID(U82,ROW(INDIRECT("1:"&amp;LEN(U82))),1)*1),""))</f>
        <v/>
      </c>
      <c r="AS82" s="449" t="str" cm="1">
        <f t="array" aca="1" ref="AS82" ca="1">_xlfn.TEXTJOIN("",TRUE,IFERROR((MID(Y82,ROW(INDIRECT("1:"&amp;LEN(Y82))),1)*1),""))</f>
        <v/>
      </c>
      <c r="AT82">
        <f t="shared" ca="1" si="3"/>
        <v>0</v>
      </c>
      <c r="AU82">
        <f t="shared" ca="1" si="4"/>
        <v>0</v>
      </c>
      <c r="AV82" s="42">
        <f t="shared" si="5"/>
        <v>0</v>
      </c>
    </row>
    <row r="83" spans="2:48" s="42" customFormat="1" ht="15" customHeight="1">
      <c r="B83" s="101"/>
      <c r="C83" s="94" t="s">
        <v>5144</v>
      </c>
      <c r="D83" s="572" t="str">
        <f>IF(CNGE_2024_M4_Secc1!D101="","",CNGE_2024_M4_Secc1!D101)</f>
        <v/>
      </c>
      <c r="E83" s="573"/>
      <c r="F83" s="573"/>
      <c r="G83" s="574"/>
      <c r="H83" s="518" t="str">
        <f>IF(CNGE_2024_M4_Secc1!M101="","",CNGE_2024_M4_Secc1!M101)</f>
        <v/>
      </c>
      <c r="I83" s="518"/>
      <c r="J83" s="575"/>
      <c r="K83" s="520"/>
      <c r="L83" s="576"/>
      <c r="M83" s="515" t="str">
        <f>IF(O83="","",VLOOKUP(O83,Presentación!$AL$3:$AN$574,2,FALSE))</f>
        <v/>
      </c>
      <c r="N83" s="517"/>
      <c r="O83" s="623"/>
      <c r="P83" s="624"/>
      <c r="Q83" s="625"/>
      <c r="R83" s="581"/>
      <c r="S83" s="581"/>
      <c r="T83" s="581"/>
      <c r="U83" s="527"/>
      <c r="V83" s="527"/>
      <c r="W83" s="527"/>
      <c r="X83" s="129" t="s">
        <v>6401</v>
      </c>
      <c r="Y83" s="527"/>
      <c r="Z83" s="527"/>
      <c r="AA83" s="527"/>
      <c r="AB83" s="527"/>
      <c r="AC83" s="527"/>
      <c r="AD83" s="527"/>
      <c r="AE83" s="527"/>
      <c r="AF83" s="527"/>
      <c r="AG83" s="527"/>
      <c r="AH83" s="527"/>
      <c r="AI83" s="527"/>
      <c r="AJ83" s="527"/>
      <c r="AK83" s="575"/>
      <c r="AL83" s="576"/>
      <c r="AO83" s="23">
        <f t="shared" si="0"/>
        <v>0</v>
      </c>
      <c r="AP83" s="89">
        <f t="shared" si="1"/>
        <v>0</v>
      </c>
      <c r="AQ83">
        <f t="shared" si="2"/>
        <v>0</v>
      </c>
      <c r="AR83" s="449" t="str" cm="1">
        <f t="array" aca="1" ref="AR83" ca="1">_xlfn.TEXTJOIN("",TRUE,IFERROR((MID(U83,ROW(INDIRECT("1:"&amp;LEN(U83))),1)*1),""))</f>
        <v/>
      </c>
      <c r="AS83" s="449" t="str" cm="1">
        <f t="array" aca="1" ref="AS83" ca="1">_xlfn.TEXTJOIN("",TRUE,IFERROR((MID(Y83,ROW(INDIRECT("1:"&amp;LEN(Y83))),1)*1),""))</f>
        <v/>
      </c>
      <c r="AT83">
        <f t="shared" ca="1" si="3"/>
        <v>0</v>
      </c>
      <c r="AU83">
        <f t="shared" ca="1" si="4"/>
        <v>0</v>
      </c>
      <c r="AV83" s="42">
        <f t="shared" si="5"/>
        <v>0</v>
      </c>
    </row>
    <row r="84" spans="2:48" s="42" customFormat="1" ht="15" customHeight="1">
      <c r="AO84" s="446">
        <f>SUM(AO24:AO83)</f>
        <v>0</v>
      </c>
      <c r="AP84" s="447">
        <f>SUM(AP24:AP83)</f>
        <v>0</v>
      </c>
      <c r="AQ84" s="450">
        <f>SUM(AQ24:AQ83)</f>
        <v>0</v>
      </c>
      <c r="AT84" s="451">
        <f ca="1">SUM(AT24:AT83)</f>
        <v>0</v>
      </c>
      <c r="AU84" s="452">
        <f ca="1">SUM(AU24:AU83)</f>
        <v>0</v>
      </c>
      <c r="AV84" s="482">
        <f>SUM(AV24:AV83)</f>
        <v>0</v>
      </c>
    </row>
    <row r="85" spans="2:48" s="42" customFormat="1" ht="24" customHeight="1">
      <c r="B85" s="93"/>
      <c r="C85" s="531" t="s">
        <v>5147</v>
      </c>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531"/>
      <c r="AJ85" s="531"/>
      <c r="AK85" s="531"/>
      <c r="AL85" s="531"/>
    </row>
    <row r="86" spans="2:48" s="42" customFormat="1" ht="60" customHeight="1">
      <c r="B86" s="93"/>
      <c r="C86" s="623"/>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5"/>
    </row>
    <row r="87" spans="2:48" s="42" customFormat="1" ht="15" customHeight="1">
      <c r="B87" s="583" t="str">
        <f>IF(AO84&gt;0,"Favor de ingresar toda la información requerida en la pregunta y/o verifique que no tenga información en celdas sombreadas","")</f>
        <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row>
    <row r="88" spans="2:48" ht="15" customHeight="1">
      <c r="B88" s="584" t="str">
        <f>IF(AP84&gt;0,"Alerta: debido a que cuenta con registros NS, debe proporcionar una justificación en el area de comentarios al final de la pregunta","")</f>
        <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row>
    <row r="89" spans="2:48" ht="15" customHeight="1">
      <c r="B89" s="571" t="str">
        <f ca="1">IF(AT84&gt;0,"Favor de revisar las coordenadas de latitud debido a que no debe exceder los 8 dígitos",IF(AU84&gt;0,"Favor de revisar las coordenadas de longitud debido a que no debe exceder los 9 dígitos",""))</f>
        <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row>
    <row r="90" spans="2:48" ht="15" customHeight="1">
      <c r="B90" s="571"/>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row>
    <row r="91" spans="2:48" ht="15" customHeight="1">
      <c r="B91" s="571" t="str">
        <f>IF(AQ84=0,"","Favor de revisar la información en el apartado Número telefónico, debido a que no debe exceder los 10 dígitos")</f>
        <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row>
    <row r="92" spans="2:48" ht="15" customHeight="1">
      <c r="B92"/>
      <c r="C92"/>
      <c r="D92"/>
      <c r="E92"/>
      <c r="F92"/>
      <c r="G92"/>
      <c r="H92"/>
      <c r="I92"/>
      <c r="J92"/>
      <c r="K92"/>
      <c r="L92"/>
      <c r="M92"/>
      <c r="N92"/>
      <c r="O92"/>
      <c r="P92"/>
      <c r="Q92"/>
      <c r="R92"/>
      <c r="S92"/>
      <c r="T92"/>
      <c r="U92"/>
      <c r="V92"/>
      <c r="W92"/>
      <c r="X92"/>
      <c r="Y92"/>
      <c r="Z92"/>
      <c r="AA92"/>
      <c r="AB92"/>
      <c r="AC92"/>
      <c r="AD92"/>
      <c r="AE92"/>
      <c r="AF92"/>
      <c r="AG92"/>
      <c r="AH92"/>
      <c r="AI92"/>
      <c r="AJ92"/>
    </row>
  </sheetData>
  <sheetProtection algorithmName="SHA-512" hashValue="0XnIzIpw4VMk+BJ3J+OPIY5OfATWUDJiicOEDHMn/udya9nIhTpD34OJfQnznwUUc117Vvx3eSHbzbVFjMEafg==" saltValue="KaJ4FIfW4hutP8YU5UJ2CA==" spinCount="100000" sheet="1" objects="1" scenarios="1"/>
  <mergeCells count="757">
    <mergeCell ref="C86:AL86"/>
    <mergeCell ref="Y83:AA83"/>
    <mergeCell ref="AB83:AD83"/>
    <mergeCell ref="AE83:AG83"/>
    <mergeCell ref="AH83:AJ83"/>
    <mergeCell ref="AK83:AL83"/>
    <mergeCell ref="C85:AL85"/>
    <mergeCell ref="AE82:AG82"/>
    <mergeCell ref="AH82:AJ82"/>
    <mergeCell ref="AK82:AL82"/>
    <mergeCell ref="D83:G83"/>
    <mergeCell ref="H83:I83"/>
    <mergeCell ref="J83:L83"/>
    <mergeCell ref="M83:N83"/>
    <mergeCell ref="O83:Q83"/>
    <mergeCell ref="R83:T83"/>
    <mergeCell ref="U83:W83"/>
    <mergeCell ref="D81:G81"/>
    <mergeCell ref="H81:I81"/>
    <mergeCell ref="J81:L81"/>
    <mergeCell ref="M81:N81"/>
    <mergeCell ref="O81:Q81"/>
    <mergeCell ref="AK81:AL81"/>
    <mergeCell ref="D82:G82"/>
    <mergeCell ref="H82:I82"/>
    <mergeCell ref="J82:L82"/>
    <mergeCell ref="M82:N82"/>
    <mergeCell ref="O82:Q82"/>
    <mergeCell ref="R82:T82"/>
    <mergeCell ref="U82:W82"/>
    <mergeCell ref="Y82:AA82"/>
    <mergeCell ref="AB82:AD82"/>
    <mergeCell ref="R81:T81"/>
    <mergeCell ref="U81:W81"/>
    <mergeCell ref="Y81:AA81"/>
    <mergeCell ref="AB81:AD81"/>
    <mergeCell ref="AE81:AG81"/>
    <mergeCell ref="AH81:AJ81"/>
    <mergeCell ref="AE79:AG79"/>
    <mergeCell ref="AH79:AJ79"/>
    <mergeCell ref="AK79:AL79"/>
    <mergeCell ref="D80:G80"/>
    <mergeCell ref="H80:I80"/>
    <mergeCell ref="J80:L80"/>
    <mergeCell ref="M80:N80"/>
    <mergeCell ref="O80:Q80"/>
    <mergeCell ref="R80:T80"/>
    <mergeCell ref="U80:W80"/>
    <mergeCell ref="Y80:AA80"/>
    <mergeCell ref="AB80:AD80"/>
    <mergeCell ref="AE80:AG80"/>
    <mergeCell ref="AH80:AJ80"/>
    <mergeCell ref="AK80:AL80"/>
    <mergeCell ref="D79:G79"/>
    <mergeCell ref="H79:I79"/>
    <mergeCell ref="J79:L79"/>
    <mergeCell ref="M79:N79"/>
    <mergeCell ref="O79:Q79"/>
    <mergeCell ref="R79:T79"/>
    <mergeCell ref="U79:W79"/>
    <mergeCell ref="Y79:AA79"/>
    <mergeCell ref="AB79:AD79"/>
    <mergeCell ref="AE77:AG77"/>
    <mergeCell ref="AH77:AJ77"/>
    <mergeCell ref="AK77:AL77"/>
    <mergeCell ref="D78:G78"/>
    <mergeCell ref="H78:I78"/>
    <mergeCell ref="J78:L78"/>
    <mergeCell ref="M78:N78"/>
    <mergeCell ref="O78:Q78"/>
    <mergeCell ref="AK78:AL78"/>
    <mergeCell ref="R78:T78"/>
    <mergeCell ref="U78:W78"/>
    <mergeCell ref="Y78:AA78"/>
    <mergeCell ref="AB78:AD78"/>
    <mergeCell ref="AE78:AG78"/>
    <mergeCell ref="AH78:AJ78"/>
    <mergeCell ref="D77:G77"/>
    <mergeCell ref="H77:I77"/>
    <mergeCell ref="J77:L77"/>
    <mergeCell ref="M77:N77"/>
    <mergeCell ref="O77:Q77"/>
    <mergeCell ref="R77:T77"/>
    <mergeCell ref="U77:W77"/>
    <mergeCell ref="Y77:AA77"/>
    <mergeCell ref="AB77:AD77"/>
    <mergeCell ref="D75:G75"/>
    <mergeCell ref="H75:I75"/>
    <mergeCell ref="J75:L75"/>
    <mergeCell ref="M75:N75"/>
    <mergeCell ref="O75:Q75"/>
    <mergeCell ref="AK75:AL75"/>
    <mergeCell ref="D76:G76"/>
    <mergeCell ref="H76:I76"/>
    <mergeCell ref="J76:L76"/>
    <mergeCell ref="M76:N76"/>
    <mergeCell ref="O76:Q76"/>
    <mergeCell ref="R76:T76"/>
    <mergeCell ref="U76:W76"/>
    <mergeCell ref="Y76:AA76"/>
    <mergeCell ref="AB76:AD76"/>
    <mergeCell ref="R75:T75"/>
    <mergeCell ref="U75:W75"/>
    <mergeCell ref="Y75:AA75"/>
    <mergeCell ref="AB75:AD75"/>
    <mergeCell ref="AE75:AG75"/>
    <mergeCell ref="AH75:AJ75"/>
    <mergeCell ref="AE76:AG76"/>
    <mergeCell ref="AH76:AJ76"/>
    <mergeCell ref="AK76:AL76"/>
    <mergeCell ref="AE73:AG73"/>
    <mergeCell ref="AH73:AJ73"/>
    <mergeCell ref="AK73:AL73"/>
    <mergeCell ref="D74:G74"/>
    <mergeCell ref="H74:I74"/>
    <mergeCell ref="J74:L74"/>
    <mergeCell ref="M74:N74"/>
    <mergeCell ref="O74:Q74"/>
    <mergeCell ref="R74:T74"/>
    <mergeCell ref="U74:W74"/>
    <mergeCell ref="Y74:AA74"/>
    <mergeCell ref="AB74:AD74"/>
    <mergeCell ref="AE74:AG74"/>
    <mergeCell ref="AH74:AJ74"/>
    <mergeCell ref="AK74:AL74"/>
    <mergeCell ref="D73:G73"/>
    <mergeCell ref="H73:I73"/>
    <mergeCell ref="J73:L73"/>
    <mergeCell ref="M73:N73"/>
    <mergeCell ref="O73:Q73"/>
    <mergeCell ref="R73:T73"/>
    <mergeCell ref="U73:W73"/>
    <mergeCell ref="Y73:AA73"/>
    <mergeCell ref="AB73:AD73"/>
    <mergeCell ref="AE71:AG71"/>
    <mergeCell ref="AH71:AJ71"/>
    <mergeCell ref="AK71:AL71"/>
    <mergeCell ref="D72:G72"/>
    <mergeCell ref="H72:I72"/>
    <mergeCell ref="J72:L72"/>
    <mergeCell ref="M72:N72"/>
    <mergeCell ref="O72:Q72"/>
    <mergeCell ref="AK72:AL72"/>
    <mergeCell ref="R72:T72"/>
    <mergeCell ref="U72:W72"/>
    <mergeCell ref="Y72:AA72"/>
    <mergeCell ref="AB72:AD72"/>
    <mergeCell ref="AE72:AG72"/>
    <mergeCell ref="AH72:AJ72"/>
    <mergeCell ref="D71:G71"/>
    <mergeCell ref="H71:I71"/>
    <mergeCell ref="J71:L71"/>
    <mergeCell ref="M71:N71"/>
    <mergeCell ref="O71:Q71"/>
    <mergeCell ref="R71:T71"/>
    <mergeCell ref="U71:W71"/>
    <mergeCell ref="Y71:AA71"/>
    <mergeCell ref="AB71:AD71"/>
    <mergeCell ref="D69:G69"/>
    <mergeCell ref="H69:I69"/>
    <mergeCell ref="J69:L69"/>
    <mergeCell ref="M69:N69"/>
    <mergeCell ref="O69:Q69"/>
    <mergeCell ref="AK69:AL69"/>
    <mergeCell ref="D70:G70"/>
    <mergeCell ref="H70:I70"/>
    <mergeCell ref="J70:L70"/>
    <mergeCell ref="M70:N70"/>
    <mergeCell ref="O70:Q70"/>
    <mergeCell ref="R70:T70"/>
    <mergeCell ref="U70:W70"/>
    <mergeCell ref="Y70:AA70"/>
    <mergeCell ref="AB70:AD70"/>
    <mergeCell ref="R69:T69"/>
    <mergeCell ref="U69:W69"/>
    <mergeCell ref="Y69:AA69"/>
    <mergeCell ref="AB69:AD69"/>
    <mergeCell ref="AE69:AG69"/>
    <mergeCell ref="AH69:AJ69"/>
    <mergeCell ref="AE70:AG70"/>
    <mergeCell ref="AH70:AJ70"/>
    <mergeCell ref="AK70:AL70"/>
    <mergeCell ref="AE67:AG67"/>
    <mergeCell ref="AH67:AJ67"/>
    <mergeCell ref="AK67:AL67"/>
    <mergeCell ref="D68:G68"/>
    <mergeCell ref="H68:I68"/>
    <mergeCell ref="J68:L68"/>
    <mergeCell ref="M68:N68"/>
    <mergeCell ref="O68:Q68"/>
    <mergeCell ref="R68:T68"/>
    <mergeCell ref="U68:W68"/>
    <mergeCell ref="Y68:AA68"/>
    <mergeCell ref="AB68:AD68"/>
    <mergeCell ref="AE68:AG68"/>
    <mergeCell ref="AH68:AJ68"/>
    <mergeCell ref="AK68:AL68"/>
    <mergeCell ref="D67:G67"/>
    <mergeCell ref="H67:I67"/>
    <mergeCell ref="J67:L67"/>
    <mergeCell ref="M67:N67"/>
    <mergeCell ref="O67:Q67"/>
    <mergeCell ref="R67:T67"/>
    <mergeCell ref="U67:W67"/>
    <mergeCell ref="Y67:AA67"/>
    <mergeCell ref="AB67:AD67"/>
    <mergeCell ref="AE65:AG65"/>
    <mergeCell ref="AH65:AJ65"/>
    <mergeCell ref="AK65:AL65"/>
    <mergeCell ref="D66:G66"/>
    <mergeCell ref="H66:I66"/>
    <mergeCell ref="J66:L66"/>
    <mergeCell ref="M66:N66"/>
    <mergeCell ref="O66:Q66"/>
    <mergeCell ref="AK66:AL66"/>
    <mergeCell ref="R66:T66"/>
    <mergeCell ref="U66:W66"/>
    <mergeCell ref="Y66:AA66"/>
    <mergeCell ref="AB66:AD66"/>
    <mergeCell ref="AE66:AG66"/>
    <mergeCell ref="AH66:AJ66"/>
    <mergeCell ref="D65:G65"/>
    <mergeCell ref="H65:I65"/>
    <mergeCell ref="J65:L65"/>
    <mergeCell ref="M65:N65"/>
    <mergeCell ref="O65:Q65"/>
    <mergeCell ref="R65:T65"/>
    <mergeCell ref="U65:W65"/>
    <mergeCell ref="Y65:AA65"/>
    <mergeCell ref="AB65:AD65"/>
    <mergeCell ref="D63:G63"/>
    <mergeCell ref="H63:I63"/>
    <mergeCell ref="J63:L63"/>
    <mergeCell ref="M63:N63"/>
    <mergeCell ref="O63:Q63"/>
    <mergeCell ref="AK63:AL63"/>
    <mergeCell ref="D64:G64"/>
    <mergeCell ref="H64:I64"/>
    <mergeCell ref="J64:L64"/>
    <mergeCell ref="M64:N64"/>
    <mergeCell ref="O64:Q64"/>
    <mergeCell ref="R64:T64"/>
    <mergeCell ref="U64:W64"/>
    <mergeCell ref="Y64:AA64"/>
    <mergeCell ref="AB64:AD64"/>
    <mergeCell ref="R63:T63"/>
    <mergeCell ref="U63:W63"/>
    <mergeCell ref="Y63:AA63"/>
    <mergeCell ref="AB63:AD63"/>
    <mergeCell ref="AE63:AG63"/>
    <mergeCell ref="AH63:AJ63"/>
    <mergeCell ref="AE64:AG64"/>
    <mergeCell ref="AH64:AJ64"/>
    <mergeCell ref="AK64:AL64"/>
    <mergeCell ref="AE61:AG61"/>
    <mergeCell ref="AH61:AJ61"/>
    <mergeCell ref="AK61:AL61"/>
    <mergeCell ref="D62:G62"/>
    <mergeCell ref="H62:I62"/>
    <mergeCell ref="J62:L62"/>
    <mergeCell ref="M62:N62"/>
    <mergeCell ref="O62:Q62"/>
    <mergeCell ref="R62:T62"/>
    <mergeCell ref="U62:W62"/>
    <mergeCell ref="Y62:AA62"/>
    <mergeCell ref="AB62:AD62"/>
    <mergeCell ref="AE62:AG62"/>
    <mergeCell ref="AH62:AJ62"/>
    <mergeCell ref="AK62:AL62"/>
    <mergeCell ref="D61:G61"/>
    <mergeCell ref="H61:I61"/>
    <mergeCell ref="J61:L61"/>
    <mergeCell ref="M61:N61"/>
    <mergeCell ref="O61:Q61"/>
    <mergeCell ref="R61:T61"/>
    <mergeCell ref="U61:W61"/>
    <mergeCell ref="Y61:AA61"/>
    <mergeCell ref="AB61:AD61"/>
    <mergeCell ref="AE59:AG59"/>
    <mergeCell ref="AH59:AJ59"/>
    <mergeCell ref="AK59:AL59"/>
    <mergeCell ref="D60:G60"/>
    <mergeCell ref="H60:I60"/>
    <mergeCell ref="J60:L60"/>
    <mergeCell ref="M60:N60"/>
    <mergeCell ref="O60:Q60"/>
    <mergeCell ref="AK60:AL60"/>
    <mergeCell ref="R60:T60"/>
    <mergeCell ref="U60:W60"/>
    <mergeCell ref="Y60:AA60"/>
    <mergeCell ref="AB60:AD60"/>
    <mergeCell ref="AE60:AG60"/>
    <mergeCell ref="AH60:AJ60"/>
    <mergeCell ref="D59:G59"/>
    <mergeCell ref="H59:I59"/>
    <mergeCell ref="J59:L59"/>
    <mergeCell ref="M59:N59"/>
    <mergeCell ref="O59:Q59"/>
    <mergeCell ref="R59:T59"/>
    <mergeCell ref="U59:W59"/>
    <mergeCell ref="Y59:AA59"/>
    <mergeCell ref="AB59:AD59"/>
    <mergeCell ref="D57:G57"/>
    <mergeCell ref="H57:I57"/>
    <mergeCell ref="J57:L57"/>
    <mergeCell ref="M57:N57"/>
    <mergeCell ref="O57:Q57"/>
    <mergeCell ref="AK57:AL57"/>
    <mergeCell ref="D58:G58"/>
    <mergeCell ref="H58:I58"/>
    <mergeCell ref="J58:L58"/>
    <mergeCell ref="M58:N58"/>
    <mergeCell ref="O58:Q58"/>
    <mergeCell ref="R58:T58"/>
    <mergeCell ref="U58:W58"/>
    <mergeCell ref="Y58:AA58"/>
    <mergeCell ref="AB58:AD58"/>
    <mergeCell ref="R57:T57"/>
    <mergeCell ref="U57:W57"/>
    <mergeCell ref="Y57:AA57"/>
    <mergeCell ref="AB57:AD57"/>
    <mergeCell ref="AE57:AG57"/>
    <mergeCell ref="AH57:AJ57"/>
    <mergeCell ref="AE58:AG58"/>
    <mergeCell ref="AH58:AJ58"/>
    <mergeCell ref="AK58:AL58"/>
    <mergeCell ref="AE55:AG55"/>
    <mergeCell ref="AH55:AJ55"/>
    <mergeCell ref="AK55:AL55"/>
    <mergeCell ref="D56:G56"/>
    <mergeCell ref="H56:I56"/>
    <mergeCell ref="J56:L56"/>
    <mergeCell ref="M56:N56"/>
    <mergeCell ref="O56:Q56"/>
    <mergeCell ref="R56:T56"/>
    <mergeCell ref="U56:W56"/>
    <mergeCell ref="Y56:AA56"/>
    <mergeCell ref="AB56:AD56"/>
    <mergeCell ref="AE56:AG56"/>
    <mergeCell ref="AH56:AJ56"/>
    <mergeCell ref="AK56:AL56"/>
    <mergeCell ref="D55:G55"/>
    <mergeCell ref="H55:I55"/>
    <mergeCell ref="J55:L55"/>
    <mergeCell ref="M55:N55"/>
    <mergeCell ref="O55:Q55"/>
    <mergeCell ref="R55:T55"/>
    <mergeCell ref="U55:W55"/>
    <mergeCell ref="Y55:AA55"/>
    <mergeCell ref="AB55:AD55"/>
    <mergeCell ref="AE53:AG53"/>
    <mergeCell ref="AH53:AJ53"/>
    <mergeCell ref="AK53:AL53"/>
    <mergeCell ref="D54:G54"/>
    <mergeCell ref="H54:I54"/>
    <mergeCell ref="J54:L54"/>
    <mergeCell ref="M54:N54"/>
    <mergeCell ref="O54:Q54"/>
    <mergeCell ref="AK54:AL54"/>
    <mergeCell ref="R54:T54"/>
    <mergeCell ref="U54:W54"/>
    <mergeCell ref="Y54:AA54"/>
    <mergeCell ref="AB54:AD54"/>
    <mergeCell ref="AE54:AG54"/>
    <mergeCell ref="AH54:AJ54"/>
    <mergeCell ref="D53:G53"/>
    <mergeCell ref="H53:I53"/>
    <mergeCell ref="J53:L53"/>
    <mergeCell ref="M53:N53"/>
    <mergeCell ref="O53:Q53"/>
    <mergeCell ref="R53:T53"/>
    <mergeCell ref="U53:W53"/>
    <mergeCell ref="Y53:AA53"/>
    <mergeCell ref="AB53:AD53"/>
    <mergeCell ref="D51:G51"/>
    <mergeCell ref="H51:I51"/>
    <mergeCell ref="J51:L51"/>
    <mergeCell ref="M51:N51"/>
    <mergeCell ref="O51:Q51"/>
    <mergeCell ref="AK51:AL51"/>
    <mergeCell ref="D52:G52"/>
    <mergeCell ref="H52:I52"/>
    <mergeCell ref="J52:L52"/>
    <mergeCell ref="M52:N52"/>
    <mergeCell ref="O52:Q52"/>
    <mergeCell ref="R52:T52"/>
    <mergeCell ref="U52:W52"/>
    <mergeCell ref="Y52:AA52"/>
    <mergeCell ref="AB52:AD52"/>
    <mergeCell ref="R51:T51"/>
    <mergeCell ref="U51:W51"/>
    <mergeCell ref="Y51:AA51"/>
    <mergeCell ref="AB51:AD51"/>
    <mergeCell ref="AE51:AG51"/>
    <mergeCell ref="AH51:AJ51"/>
    <mergeCell ref="AE52:AG52"/>
    <mergeCell ref="AH52:AJ52"/>
    <mergeCell ref="AK52:AL52"/>
    <mergeCell ref="AE49:AG49"/>
    <mergeCell ref="AH49:AJ49"/>
    <mergeCell ref="AK49:AL49"/>
    <mergeCell ref="D50:G50"/>
    <mergeCell ref="H50:I50"/>
    <mergeCell ref="J50:L50"/>
    <mergeCell ref="M50:N50"/>
    <mergeCell ref="O50:Q50"/>
    <mergeCell ref="R50:T50"/>
    <mergeCell ref="U50:W50"/>
    <mergeCell ref="Y50:AA50"/>
    <mergeCell ref="AB50:AD50"/>
    <mergeCell ref="AE50:AG50"/>
    <mergeCell ref="AH50:AJ50"/>
    <mergeCell ref="AK50:AL50"/>
    <mergeCell ref="D49:G49"/>
    <mergeCell ref="H49:I49"/>
    <mergeCell ref="J49:L49"/>
    <mergeCell ref="M49:N49"/>
    <mergeCell ref="O49:Q49"/>
    <mergeCell ref="R49:T49"/>
    <mergeCell ref="U49:W49"/>
    <mergeCell ref="Y49:AA49"/>
    <mergeCell ref="AB49:AD49"/>
    <mergeCell ref="AE47:AG47"/>
    <mergeCell ref="AH47:AJ47"/>
    <mergeCell ref="AK47:AL47"/>
    <mergeCell ref="D48:G48"/>
    <mergeCell ref="H48:I48"/>
    <mergeCell ref="J48:L48"/>
    <mergeCell ref="M48:N48"/>
    <mergeCell ref="O48:Q48"/>
    <mergeCell ref="AK48:AL48"/>
    <mergeCell ref="R48:T48"/>
    <mergeCell ref="U48:W48"/>
    <mergeCell ref="Y48:AA48"/>
    <mergeCell ref="AB48:AD48"/>
    <mergeCell ref="AE48:AG48"/>
    <mergeCell ref="AH48:AJ48"/>
    <mergeCell ref="D47:G47"/>
    <mergeCell ref="H47:I47"/>
    <mergeCell ref="J47:L47"/>
    <mergeCell ref="M47:N47"/>
    <mergeCell ref="O47:Q47"/>
    <mergeCell ref="R47:T47"/>
    <mergeCell ref="U47:W47"/>
    <mergeCell ref="Y47:AA47"/>
    <mergeCell ref="AB47:AD47"/>
    <mergeCell ref="D45:G45"/>
    <mergeCell ref="H45:I45"/>
    <mergeCell ref="J45:L45"/>
    <mergeCell ref="M45:N45"/>
    <mergeCell ref="O45:Q45"/>
    <mergeCell ref="AK45:AL45"/>
    <mergeCell ref="D46:G46"/>
    <mergeCell ref="H46:I46"/>
    <mergeCell ref="J46:L46"/>
    <mergeCell ref="M46:N46"/>
    <mergeCell ref="O46:Q46"/>
    <mergeCell ref="R46:T46"/>
    <mergeCell ref="U46:W46"/>
    <mergeCell ref="Y46:AA46"/>
    <mergeCell ref="AB46:AD46"/>
    <mergeCell ref="R45:T45"/>
    <mergeCell ref="U45:W45"/>
    <mergeCell ref="Y45:AA45"/>
    <mergeCell ref="AB45:AD45"/>
    <mergeCell ref="AE45:AG45"/>
    <mergeCell ref="AH45:AJ45"/>
    <mergeCell ref="AE46:AG46"/>
    <mergeCell ref="AH46:AJ46"/>
    <mergeCell ref="AK46:AL46"/>
    <mergeCell ref="AE43:AG43"/>
    <mergeCell ref="AH43:AJ43"/>
    <mergeCell ref="AK43:AL43"/>
    <mergeCell ref="D44:G44"/>
    <mergeCell ref="H44:I44"/>
    <mergeCell ref="J44:L44"/>
    <mergeCell ref="M44:N44"/>
    <mergeCell ref="O44:Q44"/>
    <mergeCell ref="R44:T44"/>
    <mergeCell ref="U44:W44"/>
    <mergeCell ref="Y44:AA44"/>
    <mergeCell ref="AB44:AD44"/>
    <mergeCell ref="AE44:AG44"/>
    <mergeCell ref="AH44:AJ44"/>
    <mergeCell ref="AK44:AL44"/>
    <mergeCell ref="D43:G43"/>
    <mergeCell ref="H43:I43"/>
    <mergeCell ref="J43:L43"/>
    <mergeCell ref="M43:N43"/>
    <mergeCell ref="O43:Q43"/>
    <mergeCell ref="R43:T43"/>
    <mergeCell ref="U43:W43"/>
    <mergeCell ref="Y43:AA43"/>
    <mergeCell ref="AB43:AD43"/>
    <mergeCell ref="AE41:AG41"/>
    <mergeCell ref="AH41:AJ41"/>
    <mergeCell ref="AK41:AL41"/>
    <mergeCell ref="D42:G42"/>
    <mergeCell ref="H42:I42"/>
    <mergeCell ref="J42:L42"/>
    <mergeCell ref="M42:N42"/>
    <mergeCell ref="O42:Q42"/>
    <mergeCell ref="AK42:AL42"/>
    <mergeCell ref="R42:T42"/>
    <mergeCell ref="U42:W42"/>
    <mergeCell ref="Y42:AA42"/>
    <mergeCell ref="AB42:AD42"/>
    <mergeCell ref="AE42:AG42"/>
    <mergeCell ref="AH42:AJ42"/>
    <mergeCell ref="D41:G41"/>
    <mergeCell ref="H41:I41"/>
    <mergeCell ref="J41:L41"/>
    <mergeCell ref="M41:N41"/>
    <mergeCell ref="O41:Q41"/>
    <mergeCell ref="R41:T41"/>
    <mergeCell ref="U41:W41"/>
    <mergeCell ref="Y41:AA41"/>
    <mergeCell ref="AB41:AD41"/>
    <mergeCell ref="D39:G39"/>
    <mergeCell ref="H39:I39"/>
    <mergeCell ref="J39:L39"/>
    <mergeCell ref="M39:N39"/>
    <mergeCell ref="O39:Q39"/>
    <mergeCell ref="AK39:AL39"/>
    <mergeCell ref="D40:G40"/>
    <mergeCell ref="H40:I40"/>
    <mergeCell ref="J40:L40"/>
    <mergeCell ref="M40:N40"/>
    <mergeCell ref="O40:Q40"/>
    <mergeCell ref="R40:T40"/>
    <mergeCell ref="U40:W40"/>
    <mergeCell ref="Y40:AA40"/>
    <mergeCell ref="AB40:AD40"/>
    <mergeCell ref="R39:T39"/>
    <mergeCell ref="U39:W39"/>
    <mergeCell ref="Y39:AA39"/>
    <mergeCell ref="AB39:AD39"/>
    <mergeCell ref="AE39:AG39"/>
    <mergeCell ref="AH39:AJ39"/>
    <mergeCell ref="AE40:AG40"/>
    <mergeCell ref="AH40:AJ40"/>
    <mergeCell ref="AK40:AL40"/>
    <mergeCell ref="AE37:AG37"/>
    <mergeCell ref="AH37:AJ37"/>
    <mergeCell ref="AK37:AL37"/>
    <mergeCell ref="D38:G38"/>
    <mergeCell ref="H38:I38"/>
    <mergeCell ref="J38:L38"/>
    <mergeCell ref="M38:N38"/>
    <mergeCell ref="O38:Q38"/>
    <mergeCell ref="R38:T38"/>
    <mergeCell ref="U38:W38"/>
    <mergeCell ref="Y38:AA38"/>
    <mergeCell ref="AB38:AD38"/>
    <mergeCell ref="AE38:AG38"/>
    <mergeCell ref="AH38:AJ38"/>
    <mergeCell ref="AK38:AL38"/>
    <mergeCell ref="D37:G37"/>
    <mergeCell ref="H37:I37"/>
    <mergeCell ref="J37:L37"/>
    <mergeCell ref="M37:N37"/>
    <mergeCell ref="O37:Q37"/>
    <mergeCell ref="R37:T37"/>
    <mergeCell ref="U37:W37"/>
    <mergeCell ref="Y37:AA37"/>
    <mergeCell ref="AB37:AD37"/>
    <mergeCell ref="AH35:AJ35"/>
    <mergeCell ref="AK35:AL35"/>
    <mergeCell ref="D36:G36"/>
    <mergeCell ref="H36:I36"/>
    <mergeCell ref="J36:L36"/>
    <mergeCell ref="M36:N36"/>
    <mergeCell ref="O36:Q36"/>
    <mergeCell ref="AK36:AL36"/>
    <mergeCell ref="R36:T36"/>
    <mergeCell ref="U36:W36"/>
    <mergeCell ref="Y36:AA36"/>
    <mergeCell ref="AB36:AD36"/>
    <mergeCell ref="AE36:AG36"/>
    <mergeCell ref="AH36:AJ36"/>
    <mergeCell ref="D35:G35"/>
    <mergeCell ref="H35:I35"/>
    <mergeCell ref="J35:L35"/>
    <mergeCell ref="M35:N35"/>
    <mergeCell ref="O35:Q35"/>
    <mergeCell ref="R35:T35"/>
    <mergeCell ref="U35:W35"/>
    <mergeCell ref="Y35:AA35"/>
    <mergeCell ref="AB35:AD35"/>
    <mergeCell ref="AK33:AL33"/>
    <mergeCell ref="D34:G34"/>
    <mergeCell ref="H34:I34"/>
    <mergeCell ref="J34:L34"/>
    <mergeCell ref="M34:N34"/>
    <mergeCell ref="O34:Q34"/>
    <mergeCell ref="R34:T34"/>
    <mergeCell ref="U34:W34"/>
    <mergeCell ref="Y34:AA34"/>
    <mergeCell ref="AB34:AD34"/>
    <mergeCell ref="R33:T33"/>
    <mergeCell ref="U33:W33"/>
    <mergeCell ref="Y33:AA33"/>
    <mergeCell ref="AB33:AD33"/>
    <mergeCell ref="AE33:AG33"/>
    <mergeCell ref="AH33:AJ33"/>
    <mergeCell ref="AE34:AG34"/>
    <mergeCell ref="AH34:AJ34"/>
    <mergeCell ref="AK34:AL34"/>
    <mergeCell ref="AK31:AL31"/>
    <mergeCell ref="D32:G32"/>
    <mergeCell ref="H32:I32"/>
    <mergeCell ref="J32:L32"/>
    <mergeCell ref="M32:N32"/>
    <mergeCell ref="O32:Q32"/>
    <mergeCell ref="R32:T32"/>
    <mergeCell ref="U32:W32"/>
    <mergeCell ref="Y32:AA32"/>
    <mergeCell ref="AB32:AD32"/>
    <mergeCell ref="AE32:AG32"/>
    <mergeCell ref="AH32:AJ32"/>
    <mergeCell ref="AK32:AL32"/>
    <mergeCell ref="D31:G31"/>
    <mergeCell ref="H31:I31"/>
    <mergeCell ref="J31:L31"/>
    <mergeCell ref="M31:N31"/>
    <mergeCell ref="O31:Q31"/>
    <mergeCell ref="R31:T31"/>
    <mergeCell ref="U31:W31"/>
    <mergeCell ref="Y31:AA31"/>
    <mergeCell ref="AB31:AD31"/>
    <mergeCell ref="AK29:AL29"/>
    <mergeCell ref="D30:G30"/>
    <mergeCell ref="H30:I30"/>
    <mergeCell ref="J30:L30"/>
    <mergeCell ref="M30:N30"/>
    <mergeCell ref="O30:Q30"/>
    <mergeCell ref="AK30:AL30"/>
    <mergeCell ref="R30:T30"/>
    <mergeCell ref="U30:W30"/>
    <mergeCell ref="Y30:AA30"/>
    <mergeCell ref="AB30:AD30"/>
    <mergeCell ref="AE30:AG30"/>
    <mergeCell ref="AH30:AJ30"/>
    <mergeCell ref="D29:G29"/>
    <mergeCell ref="H29:I29"/>
    <mergeCell ref="J29:L29"/>
    <mergeCell ref="M29:N29"/>
    <mergeCell ref="O29:Q29"/>
    <mergeCell ref="R29:T29"/>
    <mergeCell ref="U29:W29"/>
    <mergeCell ref="Y29:AA29"/>
    <mergeCell ref="AB29:AD29"/>
    <mergeCell ref="AK27:AL27"/>
    <mergeCell ref="D28:G28"/>
    <mergeCell ref="H28:I28"/>
    <mergeCell ref="J28:L28"/>
    <mergeCell ref="M28:N28"/>
    <mergeCell ref="O28:Q28"/>
    <mergeCell ref="R28:T28"/>
    <mergeCell ref="U28:W28"/>
    <mergeCell ref="Y28:AA28"/>
    <mergeCell ref="AB28:AD28"/>
    <mergeCell ref="R27:T27"/>
    <mergeCell ref="U27:W27"/>
    <mergeCell ref="Y27:AA27"/>
    <mergeCell ref="AB27:AD27"/>
    <mergeCell ref="AE27:AG27"/>
    <mergeCell ref="AH27:AJ27"/>
    <mergeCell ref="AE28:AG28"/>
    <mergeCell ref="AH28:AJ28"/>
    <mergeCell ref="AK28:AL28"/>
    <mergeCell ref="AK25:AL25"/>
    <mergeCell ref="D26:G26"/>
    <mergeCell ref="H26:I26"/>
    <mergeCell ref="J26:L26"/>
    <mergeCell ref="M26:N26"/>
    <mergeCell ref="O26:Q26"/>
    <mergeCell ref="R26:T26"/>
    <mergeCell ref="U26:W26"/>
    <mergeCell ref="Y26:AA26"/>
    <mergeCell ref="AB26:AD26"/>
    <mergeCell ref="AE26:AG26"/>
    <mergeCell ref="AH26:AJ26"/>
    <mergeCell ref="AK26:AL26"/>
    <mergeCell ref="Y25:AA25"/>
    <mergeCell ref="AB25:AD25"/>
    <mergeCell ref="B1:AL1"/>
    <mergeCell ref="B3:AL3"/>
    <mergeCell ref="B5:AL5"/>
    <mergeCell ref="AI7:AL7"/>
    <mergeCell ref="B8:L8"/>
    <mergeCell ref="N8:O8"/>
    <mergeCell ref="AB22:AD23"/>
    <mergeCell ref="AE22:AG23"/>
    <mergeCell ref="AH22:AJ23"/>
    <mergeCell ref="AK22:AL23"/>
    <mergeCell ref="C17:AL17"/>
    <mergeCell ref="C18:AL18"/>
    <mergeCell ref="C19:AL19"/>
    <mergeCell ref="C20:AL20"/>
    <mergeCell ref="C22:G23"/>
    <mergeCell ref="H22:I23"/>
    <mergeCell ref="M22:Q22"/>
    <mergeCell ref="R22:T23"/>
    <mergeCell ref="U22:W23"/>
    <mergeCell ref="M23:N23"/>
    <mergeCell ref="O23:Q23"/>
    <mergeCell ref="X22:X23"/>
    <mergeCell ref="Y22:AA23"/>
    <mergeCell ref="B87:AJ87"/>
    <mergeCell ref="R24:T24"/>
    <mergeCell ref="U24:W24"/>
    <mergeCell ref="Y24:AA24"/>
    <mergeCell ref="AB24:AD24"/>
    <mergeCell ref="AE24:AG24"/>
    <mergeCell ref="AH24:AJ24"/>
    <mergeCell ref="AE25:AG25"/>
    <mergeCell ref="AH25:AJ25"/>
    <mergeCell ref="D27:G27"/>
    <mergeCell ref="H27:I27"/>
    <mergeCell ref="J27:L27"/>
    <mergeCell ref="M27:N27"/>
    <mergeCell ref="O27:Q27"/>
    <mergeCell ref="AE29:AG29"/>
    <mergeCell ref="AH29:AJ29"/>
    <mergeCell ref="AE31:AG31"/>
    <mergeCell ref="AH31:AJ31"/>
    <mergeCell ref="D33:G33"/>
    <mergeCell ref="H33:I33"/>
    <mergeCell ref="J33:L33"/>
    <mergeCell ref="M33:N33"/>
    <mergeCell ref="O33:Q33"/>
    <mergeCell ref="AE35:AG35"/>
    <mergeCell ref="B88:AJ88"/>
    <mergeCell ref="B89:AJ89"/>
    <mergeCell ref="B90:AJ90"/>
    <mergeCell ref="B91:AJ91"/>
    <mergeCell ref="AI10:AL10"/>
    <mergeCell ref="B12:AL12"/>
    <mergeCell ref="C13:AL13"/>
    <mergeCell ref="C14:AL14"/>
    <mergeCell ref="C15:AL15"/>
    <mergeCell ref="C16:AL16"/>
    <mergeCell ref="D24:G24"/>
    <mergeCell ref="H24:I24"/>
    <mergeCell ref="J24:L24"/>
    <mergeCell ref="M24:N24"/>
    <mergeCell ref="O24:Q24"/>
    <mergeCell ref="AK24:AL24"/>
    <mergeCell ref="D25:G25"/>
    <mergeCell ref="H25:I25"/>
    <mergeCell ref="J25:L25"/>
    <mergeCell ref="M25:N25"/>
    <mergeCell ref="O25:Q25"/>
    <mergeCell ref="R25:T25"/>
    <mergeCell ref="U25:W25"/>
    <mergeCell ref="J22:L23"/>
  </mergeCells>
  <conditionalFormatting sqref="C16:AL16">
    <cfRule type="expression" dxfId="3" priority="4">
      <formula>OR($AT$84&gt;0,$AU$84&gt;0)</formula>
    </cfRule>
  </conditionalFormatting>
  <conditionalFormatting sqref="C20:AL20">
    <cfRule type="expression" dxfId="2" priority="3">
      <formula>$AV$84&gt;0</formula>
    </cfRule>
  </conditionalFormatting>
  <conditionalFormatting sqref="M24:W83">
    <cfRule type="expression" dxfId="1" priority="6">
      <formula>$AK24&lt;&gt;""</formula>
    </cfRule>
  </conditionalFormatting>
  <conditionalFormatting sqref="Y24:AA83">
    <cfRule type="expression" dxfId="0" priority="5">
      <formula>$AK24&lt;&gt;""</formula>
    </cfRule>
  </conditionalFormatting>
  <dataValidations count="1">
    <dataValidation type="list" allowBlank="1" showInputMessage="1" showErrorMessage="1" sqref="J24:L83" xr:uid="{C9DFDEC6-FC20-4E0C-AC19-81FB5D0D97D7}">
      <formula1>"1,2,3,9"</formula1>
    </dataValidation>
  </dataValidations>
  <hyperlinks>
    <hyperlink ref="AI7:AL7" location="Índice!B27" display="Índice" xr:uid="{82C16CA0-4D82-4F3C-BF11-1078C01D1131}"/>
    <hyperlink ref="AI10:AL10" location="CNGE_2024_M4_Secc1!A28" display="Pregunta 1.1" xr:uid="{23EBF1C3-5E4B-45EA-B950-D5CB712BD3CC}"/>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Complemento</oddHeader>
    <oddFooter>&amp;LCenso Nacional de Gobiernos Estatales 2024&amp;R&amp;P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81F1B0-AD42-4312-9B21-124711C565D3}">
          <x14:formula1>
            <xm:f>Presentación!$AL$3:$AL$574</xm:f>
          </x14:formula1>
          <xm:sqref>O24:Q83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6E40-CB86-4F1E-8261-F1F93ADB1CC0}">
  <dimension ref="A1:AE125"/>
  <sheetViews>
    <sheetView showGridLines="0" workbookViewId="0"/>
  </sheetViews>
  <sheetFormatPr baseColWidth="10" defaultColWidth="0" defaultRowHeight="15" customHeight="1" zeroHeight="1"/>
  <cols>
    <col min="1" max="1" width="5.7109375" style="1" customWidth="1"/>
    <col min="2" max="2" width="3.7109375" style="26" customWidth="1"/>
    <col min="3" max="30" width="3.7109375" style="1" customWidth="1"/>
    <col min="31" max="31" width="5.7109375" style="1" customWidth="1"/>
    <col min="32" max="16384" width="11.42578125" style="1" hidden="1"/>
  </cols>
  <sheetData>
    <row r="1" spans="2:30" ht="173.25" customHeight="1">
      <c r="B1" s="495" t="s">
        <v>0</v>
      </c>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row>
    <row r="2" spans="2:30" ht="15" customHeight="1"/>
    <row r="3" spans="2:30" ht="45" customHeight="1">
      <c r="B3" s="497" t="s">
        <v>1</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2:30" ht="15" customHeight="1"/>
    <row r="5" spans="2:30" ht="60" customHeight="1">
      <c r="B5" s="497" t="s">
        <v>21</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row>
    <row r="6" spans="2:30" ht="15" customHeight="1"/>
    <row r="7" spans="2:30" ht="15" customHeight="1" thickBot="1">
      <c r="B7" s="2" t="s">
        <v>3</v>
      </c>
      <c r="C7"/>
      <c r="D7"/>
      <c r="E7"/>
      <c r="F7"/>
      <c r="G7"/>
      <c r="H7"/>
      <c r="I7"/>
      <c r="J7"/>
      <c r="K7"/>
      <c r="L7"/>
      <c r="M7"/>
      <c r="N7" s="2" t="s">
        <v>4</v>
      </c>
      <c r="O7"/>
      <c r="AA7" s="502" t="s">
        <v>2</v>
      </c>
      <c r="AB7" s="502"/>
      <c r="AC7" s="502"/>
      <c r="AD7" s="502"/>
    </row>
    <row r="8" spans="2:30" ht="15" customHeight="1" thickBot="1">
      <c r="B8" s="499" t="str">
        <f>IF(Presentación!B8="","",Presentación!B8)</f>
        <v/>
      </c>
      <c r="C8" s="500"/>
      <c r="D8" s="500"/>
      <c r="E8" s="500"/>
      <c r="F8" s="500"/>
      <c r="G8" s="500"/>
      <c r="H8" s="500"/>
      <c r="I8" s="500"/>
      <c r="J8" s="500"/>
      <c r="K8" s="500"/>
      <c r="L8" s="501"/>
      <c r="M8" s="21"/>
      <c r="N8" s="499" t="str">
        <f>IF(Presentación!N8="","",Presentación!N8)</f>
        <v/>
      </c>
      <c r="O8" s="501"/>
    </row>
    <row r="9" spans="2:30" ht="15" customHeight="1"/>
    <row r="10" spans="2:30" ht="15" customHeight="1">
      <c r="B10" s="36" t="s">
        <v>6415</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row>
    <row r="11" spans="2:30" ht="48" customHeight="1">
      <c r="C11" s="509" t="s">
        <v>6416</v>
      </c>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row>
    <row r="12" spans="2:30" ht="15" customHeight="1">
      <c r="C12" s="22"/>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row>
    <row r="13" spans="2:30" ht="15" customHeight="1">
      <c r="C13" s="22"/>
      <c r="D13" s="509" t="s">
        <v>6417</v>
      </c>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row>
    <row r="14" spans="2:30" ht="15" customHeight="1">
      <c r="C14" s="22"/>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2:30" ht="36" customHeight="1">
      <c r="C15" s="22"/>
      <c r="D15" s="506" t="s">
        <v>6418</v>
      </c>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row>
    <row r="16" spans="2:30" ht="15" customHeight="1">
      <c r="C16" s="22"/>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2:30" ht="24" customHeight="1">
      <c r="C17" s="22"/>
      <c r="D17" s="509" t="s">
        <v>6419</v>
      </c>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row>
    <row r="18" spans="2:30" ht="15" customHeight="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2:30" ht="15" customHeight="1">
      <c r="B19" s="36" t="s">
        <v>5704</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2:30" ht="60" customHeight="1">
      <c r="C20" s="506" t="s">
        <v>6420</v>
      </c>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row>
    <row r="21" spans="2:30" ht="15" customHeight="1">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2" spans="2:30" ht="15" customHeight="1">
      <c r="B22" s="36" t="s">
        <v>6421</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0" ht="60" customHeight="1">
      <c r="C23" s="506" t="s">
        <v>6422</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row>
    <row r="24" spans="2:30" ht="15" customHeight="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15" customHeight="1">
      <c r="B25" s="36" t="s">
        <v>6423</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36" customHeight="1">
      <c r="B26" s="148"/>
      <c r="C26" s="506" t="s">
        <v>6424</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row>
    <row r="27" spans="2:30" ht="15" customHeight="1">
      <c r="B27" s="210"/>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row>
    <row r="28" spans="2:30" ht="36" customHeight="1">
      <c r="B28" s="210"/>
      <c r="C28" s="37"/>
      <c r="D28" s="506" t="s">
        <v>6425</v>
      </c>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row>
    <row r="29" spans="2:30" ht="15" customHeight="1">
      <c r="B29" s="210"/>
      <c r="C29" s="37"/>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2:30" ht="24" customHeight="1">
      <c r="B30" s="210"/>
      <c r="C30" s="37"/>
      <c r="D30" s="506" t="s">
        <v>6426</v>
      </c>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ht="15" customHeight="1">
      <c r="B31" s="210"/>
      <c r="C31" s="37"/>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row>
    <row r="32" spans="2:30" ht="36" customHeight="1">
      <c r="B32" s="210"/>
      <c r="C32" s="37"/>
      <c r="D32" s="506" t="s">
        <v>6427</v>
      </c>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2:30" ht="15" customHeight="1">
      <c r="B33" s="210"/>
      <c r="C33" s="37"/>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2:30" ht="48" customHeight="1">
      <c r="B34" s="210"/>
      <c r="C34" s="37"/>
      <c r="D34" s="506" t="s">
        <v>6428</v>
      </c>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row>
    <row r="35" spans="2:30" ht="15" customHeight="1">
      <c r="B35" s="210"/>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2:30" ht="36" customHeight="1">
      <c r="B36" s="210"/>
      <c r="C36" s="37"/>
      <c r="D36" s="506" t="s">
        <v>6429</v>
      </c>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row>
    <row r="37" spans="2:30" ht="15" customHeight="1">
      <c r="B37" s="210"/>
      <c r="C37" s="37"/>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2:30" ht="24" customHeight="1">
      <c r="B38" s="210"/>
      <c r="C38" s="37"/>
      <c r="D38" s="506" t="s">
        <v>6430</v>
      </c>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row>
    <row r="39" spans="2:30" ht="15" customHeight="1">
      <c r="B39" s="210"/>
      <c r="C39" s="37"/>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2:30" ht="48" customHeight="1">
      <c r="B40" s="210"/>
      <c r="C40" s="37"/>
      <c r="D40" s="506" t="s">
        <v>6431</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row>
    <row r="41" spans="2:30" ht="15" customHeight="1">
      <c r="B41" s="210"/>
      <c r="C41" s="37"/>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2:30" ht="48" customHeight="1">
      <c r="B42" s="210"/>
      <c r="C42" s="37"/>
      <c r="D42" s="506" t="s">
        <v>6432</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row>
    <row r="43" spans="2:30" ht="15" customHeight="1">
      <c r="B43" s="210"/>
      <c r="C43" s="37"/>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2:30" ht="48" customHeight="1">
      <c r="B44" s="210"/>
      <c r="C44" s="37"/>
      <c r="D44" s="506" t="s">
        <v>6433</v>
      </c>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row>
    <row r="45" spans="2:30" ht="15" customHeight="1"/>
    <row r="46" spans="2:30" ht="15" customHeight="1">
      <c r="B46" s="36" t="s">
        <v>6434</v>
      </c>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row>
    <row r="47" spans="2:30" ht="15" customHeight="1">
      <c r="B47" s="28"/>
      <c r="C47" s="506" t="s">
        <v>6435</v>
      </c>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2:30" ht="15" customHeight="1"/>
    <row r="49" spans="2:30" ht="15" customHeight="1">
      <c r="B49" s="36" t="s">
        <v>6436</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2:30" ht="48" customHeight="1">
      <c r="C50" s="509" t="s">
        <v>6437</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row>
    <row r="51" spans="2:30" ht="15" customHeigh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2:30" ht="15" customHeight="1">
      <c r="B52" s="36" t="s">
        <v>6438</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2:30" ht="36" customHeight="1">
      <c r="B53" s="46"/>
      <c r="C53" s="506" t="s">
        <v>6439</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row>
    <row r="54" spans="2:30" ht="15" customHeight="1">
      <c r="B54" s="46"/>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2:30" ht="15" customHeight="1">
      <c r="B55" s="36" t="s">
        <v>6440</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2:30" ht="24" customHeight="1">
      <c r="B56" s="46"/>
      <c r="C56" s="506" t="s">
        <v>6441</v>
      </c>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2:30" ht="15" customHeight="1">
      <c r="B57" s="46"/>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2:30" ht="15" customHeight="1">
      <c r="B58" s="36" t="s">
        <v>6442</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2:30" ht="24" customHeight="1">
      <c r="B59" s="46"/>
      <c r="C59" s="506" t="s">
        <v>6443</v>
      </c>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row>
    <row r="60" spans="2:30" ht="15" customHeight="1">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2:30" ht="15" customHeight="1">
      <c r="B61" s="36" t="s">
        <v>6444</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row>
    <row r="62" spans="2:30" ht="36" customHeight="1">
      <c r="B62" s="211"/>
      <c r="C62" s="506" t="s">
        <v>6445</v>
      </c>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ht="15" customHeight="1">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2:30" ht="15" customHeight="1">
      <c r="B64" s="36" t="s">
        <v>5347</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2:30" ht="36" customHeight="1">
      <c r="C65" s="509" t="s">
        <v>6446</v>
      </c>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row>
    <row r="66" spans="2:30" ht="15" customHeight="1">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row>
    <row r="67" spans="2:30" ht="15" customHeight="1">
      <c r="B67" s="36" t="s">
        <v>5342</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row r="68" spans="2:30" ht="36" customHeight="1">
      <c r="C68" s="509" t="s">
        <v>6447</v>
      </c>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row>
    <row r="69" spans="2:30" ht="15" customHeight="1">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row>
    <row r="70" spans="2:30" ht="15" customHeight="1">
      <c r="B70" s="36" t="s">
        <v>5344</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2:30" ht="48" customHeight="1">
      <c r="C71" s="509" t="s">
        <v>6448</v>
      </c>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row>
    <row r="72" spans="2:30" ht="15" customHeight="1">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2:30" ht="15" customHeight="1">
      <c r="B73" s="36" t="s">
        <v>5343</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row>
    <row r="74" spans="2:30" ht="60" customHeight="1">
      <c r="C74" s="506" t="s">
        <v>6449</v>
      </c>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row>
    <row r="75" spans="2:30" ht="15" customHeight="1">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2:30" ht="15" customHeight="1">
      <c r="B76" s="36" t="s">
        <v>5345</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2:30" ht="24" customHeight="1">
      <c r="C77" s="509" t="s">
        <v>6450</v>
      </c>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row>
    <row r="78" spans="2:30" ht="15" customHeight="1">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row>
    <row r="79" spans="2:30" ht="15" customHeight="1">
      <c r="B79" s="36" t="s">
        <v>5346</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row>
    <row r="80" spans="2:30" ht="24" customHeight="1">
      <c r="C80" s="509" t="s">
        <v>6451</v>
      </c>
      <c r="D80" s="509"/>
      <c r="E80" s="509"/>
      <c r="F80" s="509"/>
      <c r="G80" s="509"/>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row>
    <row r="81" spans="2:30" ht="15" customHeight="1">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spans="2:30" ht="15" customHeight="1">
      <c r="B82" s="36" t="s">
        <v>5744</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2:30" ht="24" customHeight="1">
      <c r="C83" s="509" t="s">
        <v>6452</v>
      </c>
      <c r="D83" s="509"/>
      <c r="E83" s="509"/>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row>
    <row r="84" spans="2:30" ht="15" customHeight="1">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row>
    <row r="85" spans="2:30" ht="15" customHeight="1">
      <c r="B85" s="36" t="s">
        <v>6453</v>
      </c>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row>
    <row r="86" spans="2:30" ht="36" customHeight="1">
      <c r="C86" s="506" t="s">
        <v>6454</v>
      </c>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row>
    <row r="87" spans="2:30" ht="15" customHeight="1">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ht="15" customHeight="1">
      <c r="B88" s="36" t="s">
        <v>6455</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spans="2:30" ht="48" customHeight="1">
      <c r="B89" s="36"/>
      <c r="C89" s="509" t="s">
        <v>6456</v>
      </c>
      <c r="D89" s="509"/>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row>
    <row r="90" spans="2:30" ht="15" customHeight="1">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2:30" ht="15" customHeight="1">
      <c r="B91" s="36" t="s">
        <v>6457</v>
      </c>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spans="2:30" ht="48" customHeight="1">
      <c r="B92" s="36"/>
      <c r="C92" s="509" t="s">
        <v>6458</v>
      </c>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row>
    <row r="93" spans="2:30" ht="15" customHeight="1">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spans="2:30" ht="15" customHeight="1">
      <c r="B94" s="36" t="s">
        <v>6459</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row>
    <row r="95" spans="2:30" ht="36" customHeight="1">
      <c r="B95" s="102"/>
      <c r="C95" s="506" t="s">
        <v>6460</v>
      </c>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row>
    <row r="96" spans="2:30" ht="15" customHeight="1">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2:30" ht="15" customHeight="1">
      <c r="B97" s="156" t="s">
        <v>6461</v>
      </c>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row>
    <row r="98" spans="2:30" ht="36" customHeight="1">
      <c r="B98" s="89"/>
      <c r="C98" s="509" t="s">
        <v>6462</v>
      </c>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row>
    <row r="99" spans="2:30" ht="15" customHeight="1">
      <c r="B99" s="89"/>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row>
    <row r="100" spans="2:30" ht="15" customHeight="1">
      <c r="B100" s="156" t="s">
        <v>6463</v>
      </c>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row>
    <row r="101" spans="2:30" ht="36" customHeight="1">
      <c r="B101" s="89"/>
      <c r="C101" s="509" t="s">
        <v>6464</v>
      </c>
      <c r="D101" s="509"/>
      <c r="E101" s="509"/>
      <c r="F101" s="509"/>
      <c r="G101" s="509"/>
      <c r="H101" s="509"/>
      <c r="I101" s="509"/>
      <c r="J101" s="509"/>
      <c r="K101" s="509"/>
      <c r="L101" s="509"/>
      <c r="M101" s="509"/>
      <c r="N101" s="509"/>
      <c r="O101" s="509"/>
      <c r="P101" s="509"/>
      <c r="Q101" s="509"/>
      <c r="R101" s="509"/>
      <c r="S101" s="509"/>
      <c r="T101" s="509"/>
      <c r="U101" s="509"/>
      <c r="V101" s="509"/>
      <c r="W101" s="509"/>
      <c r="X101" s="509"/>
      <c r="Y101" s="509"/>
      <c r="Z101" s="509"/>
      <c r="AA101" s="509"/>
      <c r="AB101" s="509"/>
      <c r="AC101" s="509"/>
      <c r="AD101" s="509"/>
    </row>
    <row r="102" spans="2:30" ht="15" customHeight="1">
      <c r="B102" s="89"/>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2:30" ht="15" customHeight="1">
      <c r="B103" s="156" t="s">
        <v>6465</v>
      </c>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row>
    <row r="104" spans="2:30" ht="36" customHeight="1">
      <c r="B104" s="89"/>
      <c r="C104" s="509" t="s">
        <v>6466</v>
      </c>
      <c r="D104" s="509"/>
      <c r="E104" s="509"/>
      <c r="F104" s="509"/>
      <c r="G104" s="509"/>
      <c r="H104" s="509"/>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row>
    <row r="105" spans="2:30" ht="15" customHeight="1">
      <c r="B105" s="89"/>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pans="2:30" ht="15" customHeight="1">
      <c r="B106" s="156" t="s">
        <v>5658</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row>
    <row r="107" spans="2:30" ht="48" customHeight="1">
      <c r="B107" s="89"/>
      <c r="C107" s="509" t="s">
        <v>6467</v>
      </c>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row>
    <row r="108" spans="2:30" ht="15" customHeight="1">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row>
    <row r="109" spans="2:30" ht="15" customHeight="1">
      <c r="B109" s="156" t="s">
        <v>5903</v>
      </c>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row>
    <row r="110" spans="2:30" ht="36" customHeight="1">
      <c r="B110" s="89"/>
      <c r="C110" s="509" t="s">
        <v>6468</v>
      </c>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row>
    <row r="111" spans="2:30" ht="15" customHeight="1">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row>
    <row r="112" spans="2:30" ht="15" customHeight="1">
      <c r="B112" s="156" t="s">
        <v>5659</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row>
    <row r="113" spans="2:30" ht="84" customHeight="1">
      <c r="B113" s="211"/>
      <c r="C113" s="506" t="s">
        <v>6469</v>
      </c>
      <c r="D113" s="506"/>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row>
    <row r="114" spans="2:30" ht="15" customHeight="1">
      <c r="B114" s="57"/>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row>
    <row r="115" spans="2:30" ht="15" customHeight="1">
      <c r="B115" s="156" t="s">
        <v>5902</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row>
    <row r="116" spans="2:30" ht="60" customHeight="1">
      <c r="B116" s="211"/>
      <c r="C116" s="509" t="s">
        <v>6470</v>
      </c>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row>
    <row r="117" spans="2:30" ht="15" customHeight="1">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spans="2:30" ht="15" customHeight="1">
      <c r="B118" s="36" t="s">
        <v>6471</v>
      </c>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row>
    <row r="119" spans="2:30" ht="36" customHeight="1">
      <c r="C119" s="509" t="s">
        <v>6472</v>
      </c>
      <c r="D119" s="509"/>
      <c r="E119" s="509"/>
      <c r="F119" s="509"/>
      <c r="G119" s="509"/>
      <c r="H119" s="509"/>
      <c r="I119" s="509"/>
      <c r="J119" s="509"/>
      <c r="K119" s="509"/>
      <c r="L119" s="509"/>
      <c r="M119" s="509"/>
      <c r="N119" s="509"/>
      <c r="O119" s="509"/>
      <c r="P119" s="509"/>
      <c r="Q119" s="509"/>
      <c r="R119" s="509"/>
      <c r="S119" s="509"/>
      <c r="T119" s="509"/>
      <c r="U119" s="509"/>
      <c r="V119" s="509"/>
      <c r="W119" s="509"/>
      <c r="X119" s="509"/>
      <c r="Y119" s="509"/>
      <c r="Z119" s="509"/>
      <c r="AA119" s="509"/>
      <c r="AB119" s="509"/>
      <c r="AC119" s="509"/>
      <c r="AD119" s="509"/>
    </row>
    <row r="120" spans="2:30" ht="15" customHeight="1"/>
    <row r="121" spans="2:30" ht="15" customHeight="1"/>
    <row r="122" spans="2:30" ht="15" customHeight="1"/>
    <row r="123" spans="2:30" ht="15" customHeight="1"/>
    <row r="124" spans="2:30" ht="15" customHeight="1"/>
    <row r="125" spans="2:30" ht="15" customHeight="1"/>
  </sheetData>
  <sheetProtection algorithmName="SHA-512" hashValue="hMwBm8ObO+/ovhEGLevNVRDsffMQXY2s0ccOLgpCZYlZI1JUaNFEcIOpFAdZ+cXUUJcqCr3y1RIg2yAvPXomPg==" saltValue="lmf5IHXsFAyCudHq5Zom/w==" spinCount="100000" sheet="1" objects="1" scenarios="1"/>
  <mergeCells count="47">
    <mergeCell ref="C107:AD107"/>
    <mergeCell ref="C110:AD110"/>
    <mergeCell ref="C113:AD113"/>
    <mergeCell ref="C116:AD116"/>
    <mergeCell ref="C119:AD119"/>
    <mergeCell ref="C104:AD104"/>
    <mergeCell ref="C68:AD68"/>
    <mergeCell ref="C71:AD71"/>
    <mergeCell ref="C74:AD74"/>
    <mergeCell ref="C77:AD77"/>
    <mergeCell ref="C80:AD80"/>
    <mergeCell ref="C83:AD83"/>
    <mergeCell ref="C86:AD86"/>
    <mergeCell ref="C92:AD92"/>
    <mergeCell ref="C95:AD95"/>
    <mergeCell ref="C98:AD98"/>
    <mergeCell ref="C101:AD101"/>
    <mergeCell ref="C89:AD89"/>
    <mergeCell ref="C65:AD65"/>
    <mergeCell ref="D38:AD38"/>
    <mergeCell ref="D40:AD40"/>
    <mergeCell ref="D42:AD42"/>
    <mergeCell ref="D44:AD44"/>
    <mergeCell ref="C47:AD47"/>
    <mergeCell ref="C50:AD50"/>
    <mergeCell ref="C53:AD53"/>
    <mergeCell ref="C56:AD56"/>
    <mergeCell ref="C59:AD59"/>
    <mergeCell ref="C62:AD62"/>
    <mergeCell ref="D36:AD36"/>
    <mergeCell ref="C11:AD11"/>
    <mergeCell ref="D13:AD13"/>
    <mergeCell ref="D15:AD15"/>
    <mergeCell ref="D17:AD17"/>
    <mergeCell ref="C20:AD20"/>
    <mergeCell ref="C23:AD23"/>
    <mergeCell ref="C26:AD26"/>
    <mergeCell ref="D28:AD28"/>
    <mergeCell ref="D30:AD30"/>
    <mergeCell ref="D32:AD32"/>
    <mergeCell ref="D34:AD34"/>
    <mergeCell ref="B1:AD1"/>
    <mergeCell ref="B3:AD3"/>
    <mergeCell ref="B5:AD5"/>
    <mergeCell ref="AA7:AD7"/>
    <mergeCell ref="B8:L8"/>
    <mergeCell ref="N8:O8"/>
  </mergeCells>
  <hyperlinks>
    <hyperlink ref="AA7:AD7" location="Índice!B29" display="Índice" xr:uid="{8236638E-9E28-4183-9099-C7FA404F125D}"/>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4
Glosario</oddHeader>
    <oddFooter>&amp;LCenso Nacional de Gobiernos Estatales 2024&amp;R&amp;P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FA49123DA6CF41993DBCC13ECF723F" ma:contentTypeVersion="14" ma:contentTypeDescription="Create a new document." ma:contentTypeScope="" ma:versionID="cbb900ddb1479f9efd2a4d51b5724a8c">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b8600de96cf62c2065fff809a2a4f837"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728795-8A6F-483C-9BBD-4B5AC58C984C}">
  <ds:schemaRefs>
    <ds:schemaRef ds:uri="http://schemas.microsoft.com/sharepoint/v3/contenttype/forms"/>
  </ds:schemaRefs>
</ds:datastoreItem>
</file>

<file path=customXml/itemProps2.xml><?xml version="1.0" encoding="utf-8"?>
<ds:datastoreItem xmlns:ds="http://schemas.openxmlformats.org/officeDocument/2006/customXml" ds:itemID="{3A0C9DFB-B8B6-465D-878F-2EC573DC5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F08F30-F32F-474B-AA0F-11D41E4F39C2}">
  <ds:schemaRef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ed365f3b-d3da-45ed-8312-5a769f2872ed"/>
    <ds:schemaRef ds:uri="cc7764a7-496e-420c-954d-738b35bbea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Índice</vt:lpstr>
      <vt:lpstr>Presentación</vt:lpstr>
      <vt:lpstr>Informantes</vt:lpstr>
      <vt:lpstr>Participantes</vt:lpstr>
      <vt:lpstr>CNGE_2024_M4_Secc1</vt:lpstr>
      <vt:lpstr>CNGE_2024_M4_Secc2</vt:lpstr>
      <vt:lpstr>CNGE_2024_M4_Secc3</vt:lpstr>
      <vt:lpstr>CNGE_2024_M4_Secc4</vt:lpstr>
      <vt:lpstr>CNGE_2024_M4_Secc5</vt:lpstr>
      <vt:lpstr>CNGE_2024_M4_Secc6</vt:lpstr>
      <vt:lpstr>Complemento</vt:lpstr>
      <vt:lpstr>Glosario</vt:lpstr>
      <vt:lpstr>CNGE_2024_M4_Secc1!Área_de_impresión</vt:lpstr>
      <vt:lpstr>CNGE_2024_M4_Secc2!Área_de_impresión</vt:lpstr>
      <vt:lpstr>CNGE_2024_M4_Secc3!Área_de_impresión</vt:lpstr>
      <vt:lpstr>CNGE_2024_M4_Secc4!Área_de_impresión</vt:lpstr>
      <vt:lpstr>CNGE_2024_M4_Secc5!Área_de_impresión</vt:lpstr>
      <vt:lpstr>CNGE_2024_M4_Secc6!Área_de_impresión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2023-10-10T15:06:21Z</dcterms:created>
  <dcterms:modified xsi:type="dcterms:W3CDTF">2024-04-30T21:22:45Z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